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087E834D-227C-425A-8F12-783C199905B8}" xr6:coauthVersionLast="47" xr6:coauthVersionMax="47" xr10:uidLastSave="{00000000-0000-0000-0000-000000000000}"/>
  <bookViews>
    <workbookView xWindow="-28920" yWindow="-120" windowWidth="29040" windowHeight="15720" xr2:uid="{A2BB5A8B-8FC6-4119-BACD-111B617650CA}"/>
  </bookViews>
  <sheets>
    <sheet name="Panou" sheetId="1" r:id="rId1"/>
    <sheet name="Clienți" sheetId="2" r:id="rId2"/>
    <sheet name="Activități" sheetId="3" r:id="rId3"/>
    <sheet name="Oportunități" sheetId="4" r:id="rId4"/>
    <sheet name="Vânzări" sheetId="5" r:id="rId5"/>
    <sheet name="Fișă client" sheetId="6" r:id="rId6"/>
    <sheet name="Setări" sheetId="7" r:id="rId7"/>
  </sheets>
  <definedNames>
    <definedName name="AnV">Setări!$C$5</definedName>
    <definedName name="_xlnm.Print_Area" localSheetId="5">'Fișă client'!$A$3:$I$34</definedName>
    <definedName name="AziC">Setări!$C$8</definedName>
    <definedName name="Firma">Setări!$C$4</definedName>
    <definedName name="ListaAct">Setări!$G$5:$G$14</definedName>
    <definedName name="ListaDaNu">Setări!$K$5:$K$14</definedName>
    <definedName name="ListaEtape">Setări!$I$5:$I$10</definedName>
    <definedName name="ListaResp">Setări!$H$5:$H$14</definedName>
    <definedName name="ListaSursa">Setări!$F$5:$F$14</definedName>
    <definedName name="ListaTipC">Setări!$E$5:$E$14</definedName>
    <definedName name="RandK">'Fișă client'!$N$1</definedName>
    <definedName name="TabelEtape">Setări!$I$5:$J$10</definedName>
    <definedName name="ZileFaraContact">Setări!$C$6</definedName>
    <definedName name="ZileFaraVanzari">Setări!$C$7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4" i="1" l="1"/>
  <c r="K23" i="1"/>
  <c r="K22" i="1"/>
  <c r="K21" i="1"/>
  <c r="K20" i="1"/>
  <c r="K19" i="1"/>
  <c r="L6" i="1"/>
  <c r="D6" i="1"/>
  <c r="B6" i="1"/>
  <c r="N34" i="6"/>
  <c r="N33" i="6"/>
  <c r="N32" i="6"/>
  <c r="N31" i="6"/>
  <c r="N27" i="6"/>
  <c r="N26" i="6"/>
  <c r="N25" i="6"/>
  <c r="N24" i="6"/>
  <c r="N23" i="6"/>
  <c r="N22" i="6"/>
  <c r="N21" i="6"/>
  <c r="N20" i="6"/>
  <c r="N1" i="6"/>
  <c r="B17" i="5"/>
  <c r="B16" i="5"/>
  <c r="B15" i="5"/>
  <c r="S13" i="2" s="1"/>
  <c r="B14" i="5"/>
  <c r="B13" i="5"/>
  <c r="B12" i="5"/>
  <c r="B11" i="5"/>
  <c r="S12" i="2" s="1"/>
  <c r="B10" i="5"/>
  <c r="S7" i="2" s="1"/>
  <c r="B9" i="5"/>
  <c r="B8" i="5"/>
  <c r="S5" i="2" s="1"/>
  <c r="B7" i="5"/>
  <c r="S8" i="2" s="1"/>
  <c r="B6" i="5"/>
  <c r="S9" i="2" s="1"/>
  <c r="B5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G156" i="5"/>
  <c r="G157" i="5"/>
  <c r="G158" i="5"/>
  <c r="G159" i="5"/>
  <c r="G160" i="5"/>
  <c r="G161" i="5"/>
  <c r="G162" i="5"/>
  <c r="G163" i="5"/>
  <c r="G164" i="5"/>
  <c r="G165" i="5"/>
  <c r="G166" i="5"/>
  <c r="G167" i="5"/>
  <c r="G168" i="5"/>
  <c r="G169" i="5"/>
  <c r="G170" i="5"/>
  <c r="G171" i="5"/>
  <c r="G172" i="5"/>
  <c r="G173" i="5"/>
  <c r="G174" i="5"/>
  <c r="G175" i="5"/>
  <c r="G176" i="5"/>
  <c r="G177" i="5"/>
  <c r="G178" i="5"/>
  <c r="G179" i="5"/>
  <c r="G180" i="5"/>
  <c r="G181" i="5"/>
  <c r="G182" i="5"/>
  <c r="G183" i="5"/>
  <c r="G184" i="5"/>
  <c r="G185" i="5"/>
  <c r="G186" i="5"/>
  <c r="G187" i="5"/>
  <c r="G188" i="5"/>
  <c r="G189" i="5"/>
  <c r="G190" i="5"/>
  <c r="G191" i="5"/>
  <c r="G192" i="5"/>
  <c r="G193" i="5"/>
  <c r="G194" i="5"/>
  <c r="G195" i="5"/>
  <c r="G196" i="5"/>
  <c r="G197" i="5"/>
  <c r="G198" i="5"/>
  <c r="G199" i="5"/>
  <c r="G200" i="5"/>
  <c r="G201" i="5"/>
  <c r="G202" i="5"/>
  <c r="G203" i="5"/>
  <c r="G204" i="5"/>
  <c r="G205" i="5"/>
  <c r="G206" i="5"/>
  <c r="G207" i="5"/>
  <c r="G208" i="5"/>
  <c r="G209" i="5"/>
  <c r="G210" i="5"/>
  <c r="G211" i="5"/>
  <c r="G212" i="5"/>
  <c r="G213" i="5"/>
  <c r="G214" i="5"/>
  <c r="G215" i="5"/>
  <c r="G216" i="5"/>
  <c r="G217" i="5"/>
  <c r="G218" i="5"/>
  <c r="G219" i="5"/>
  <c r="G220" i="5"/>
  <c r="G221" i="5"/>
  <c r="G222" i="5"/>
  <c r="G223" i="5"/>
  <c r="G224" i="5"/>
  <c r="G225" i="5"/>
  <c r="G226" i="5"/>
  <c r="G227" i="5"/>
  <c r="G228" i="5"/>
  <c r="G229" i="5"/>
  <c r="G230" i="5"/>
  <c r="G231" i="5"/>
  <c r="G232" i="5"/>
  <c r="G233" i="5"/>
  <c r="G234" i="5"/>
  <c r="G235" i="5"/>
  <c r="G236" i="5"/>
  <c r="G237" i="5"/>
  <c r="G238" i="5"/>
  <c r="G239" i="5"/>
  <c r="G240" i="5"/>
  <c r="G241" i="5"/>
  <c r="G242" i="5"/>
  <c r="G243" i="5"/>
  <c r="G244" i="5"/>
  <c r="G245" i="5"/>
  <c r="G246" i="5"/>
  <c r="G247" i="5"/>
  <c r="G248" i="5"/>
  <c r="G249" i="5"/>
  <c r="G250" i="5"/>
  <c r="G251" i="5"/>
  <c r="G252" i="5"/>
  <c r="G253" i="5"/>
  <c r="G254" i="5"/>
  <c r="G255" i="5"/>
  <c r="G256" i="5"/>
  <c r="G257" i="5"/>
  <c r="G258" i="5"/>
  <c r="G259" i="5"/>
  <c r="G260" i="5"/>
  <c r="G261" i="5"/>
  <c r="G262" i="5"/>
  <c r="G263" i="5"/>
  <c r="G264" i="5"/>
  <c r="G265" i="5"/>
  <c r="G266" i="5"/>
  <c r="G267" i="5"/>
  <c r="G268" i="5"/>
  <c r="G269" i="5"/>
  <c r="G270" i="5"/>
  <c r="G271" i="5"/>
  <c r="G272" i="5"/>
  <c r="G273" i="5"/>
  <c r="G274" i="5"/>
  <c r="G275" i="5"/>
  <c r="G276" i="5"/>
  <c r="G277" i="5"/>
  <c r="G278" i="5"/>
  <c r="G279" i="5"/>
  <c r="G280" i="5"/>
  <c r="G281" i="5"/>
  <c r="G282" i="5"/>
  <c r="G283" i="5"/>
  <c r="G284" i="5"/>
  <c r="G285" i="5"/>
  <c r="G286" i="5"/>
  <c r="G287" i="5"/>
  <c r="G288" i="5"/>
  <c r="G289" i="5"/>
  <c r="G290" i="5"/>
  <c r="G291" i="5"/>
  <c r="G292" i="5"/>
  <c r="G293" i="5"/>
  <c r="G294" i="5"/>
  <c r="G295" i="5"/>
  <c r="G296" i="5"/>
  <c r="G297" i="5"/>
  <c r="G298" i="5"/>
  <c r="G299" i="5"/>
  <c r="G300" i="5"/>
  <c r="G301" i="5"/>
  <c r="G302" i="5"/>
  <c r="G303" i="5"/>
  <c r="G304" i="5"/>
  <c r="G305" i="5"/>
  <c r="G306" i="5"/>
  <c r="G307" i="5"/>
  <c r="G308" i="5"/>
  <c r="G309" i="5"/>
  <c r="G310" i="5"/>
  <c r="G311" i="5"/>
  <c r="G312" i="5"/>
  <c r="G313" i="5"/>
  <c r="G314" i="5"/>
  <c r="G315" i="5"/>
  <c r="G316" i="5"/>
  <c r="G317" i="5"/>
  <c r="G318" i="5"/>
  <c r="G319" i="5"/>
  <c r="G320" i="5"/>
  <c r="G321" i="5"/>
  <c r="G322" i="5"/>
  <c r="G323" i="5"/>
  <c r="G324" i="5"/>
  <c r="G325" i="5"/>
  <c r="G326" i="5"/>
  <c r="G327" i="5"/>
  <c r="G328" i="5"/>
  <c r="G329" i="5"/>
  <c r="G330" i="5"/>
  <c r="G331" i="5"/>
  <c r="G332" i="5"/>
  <c r="G333" i="5"/>
  <c r="G334" i="5"/>
  <c r="G335" i="5"/>
  <c r="G336" i="5"/>
  <c r="G337" i="5"/>
  <c r="G338" i="5"/>
  <c r="G339" i="5"/>
  <c r="G340" i="5"/>
  <c r="G341" i="5"/>
  <c r="G342" i="5"/>
  <c r="G343" i="5"/>
  <c r="G344" i="5"/>
  <c r="G345" i="5"/>
  <c r="G346" i="5"/>
  <c r="G347" i="5"/>
  <c r="G348" i="5"/>
  <c r="G349" i="5"/>
  <c r="G350" i="5"/>
  <c r="G351" i="5"/>
  <c r="G352" i="5"/>
  <c r="G353" i="5"/>
  <c r="G354" i="5"/>
  <c r="G355" i="5"/>
  <c r="G356" i="5"/>
  <c r="G357" i="5"/>
  <c r="G358" i="5"/>
  <c r="G359" i="5"/>
  <c r="G360" i="5"/>
  <c r="G361" i="5"/>
  <c r="G362" i="5"/>
  <c r="G363" i="5"/>
  <c r="G364" i="5"/>
  <c r="G365" i="5"/>
  <c r="G366" i="5"/>
  <c r="G367" i="5"/>
  <c r="G368" i="5"/>
  <c r="G369" i="5"/>
  <c r="G370" i="5"/>
  <c r="G371" i="5"/>
  <c r="G372" i="5"/>
  <c r="G373" i="5"/>
  <c r="G374" i="5"/>
  <c r="G375" i="5"/>
  <c r="G376" i="5"/>
  <c r="G377" i="5"/>
  <c r="G378" i="5"/>
  <c r="G379" i="5"/>
  <c r="G380" i="5"/>
  <c r="G381" i="5"/>
  <c r="G382" i="5"/>
  <c r="G383" i="5"/>
  <c r="G384" i="5"/>
  <c r="G385" i="5"/>
  <c r="G386" i="5"/>
  <c r="G387" i="5"/>
  <c r="G388" i="5"/>
  <c r="G389" i="5"/>
  <c r="G390" i="5"/>
  <c r="G391" i="5"/>
  <c r="G392" i="5"/>
  <c r="G393" i="5"/>
  <c r="G394" i="5"/>
  <c r="G395" i="5"/>
  <c r="G396" i="5"/>
  <c r="G397" i="5"/>
  <c r="G398" i="5"/>
  <c r="G399" i="5"/>
  <c r="G400" i="5"/>
  <c r="G401" i="5"/>
  <c r="G402" i="5"/>
  <c r="G403" i="5"/>
  <c r="G404" i="5"/>
  <c r="G405" i="5"/>
  <c r="G406" i="5"/>
  <c r="G407" i="5"/>
  <c r="G408" i="5"/>
  <c r="G409" i="5"/>
  <c r="G410" i="5"/>
  <c r="G411" i="5"/>
  <c r="G412" i="5"/>
  <c r="G413" i="5"/>
  <c r="G414" i="5"/>
  <c r="G415" i="5"/>
  <c r="G416" i="5"/>
  <c r="G417" i="5"/>
  <c r="G418" i="5"/>
  <c r="G419" i="5"/>
  <c r="G420" i="5"/>
  <c r="G421" i="5"/>
  <c r="G422" i="5"/>
  <c r="G423" i="5"/>
  <c r="G424" i="5"/>
  <c r="G425" i="5"/>
  <c r="G426" i="5"/>
  <c r="G427" i="5"/>
  <c r="G428" i="5"/>
  <c r="G429" i="5"/>
  <c r="G430" i="5"/>
  <c r="G431" i="5"/>
  <c r="G432" i="5"/>
  <c r="G433" i="5"/>
  <c r="G434" i="5"/>
  <c r="G435" i="5"/>
  <c r="G436" i="5"/>
  <c r="G437" i="5"/>
  <c r="G438" i="5"/>
  <c r="G439" i="5"/>
  <c r="G440" i="5"/>
  <c r="G441" i="5"/>
  <c r="G442" i="5"/>
  <c r="G443" i="5"/>
  <c r="G444" i="5"/>
  <c r="G445" i="5"/>
  <c r="G446" i="5"/>
  <c r="G447" i="5"/>
  <c r="G448" i="5"/>
  <c r="G449" i="5"/>
  <c r="G450" i="5"/>
  <c r="G451" i="5"/>
  <c r="G452" i="5"/>
  <c r="G453" i="5"/>
  <c r="G454" i="5"/>
  <c r="G455" i="5"/>
  <c r="G456" i="5"/>
  <c r="G457" i="5"/>
  <c r="G458" i="5"/>
  <c r="G459" i="5"/>
  <c r="G460" i="5"/>
  <c r="G461" i="5"/>
  <c r="G462" i="5"/>
  <c r="G463" i="5"/>
  <c r="G464" i="5"/>
  <c r="G465" i="5"/>
  <c r="G466" i="5"/>
  <c r="G467" i="5"/>
  <c r="G468" i="5"/>
  <c r="G469" i="5"/>
  <c r="G470" i="5"/>
  <c r="G471" i="5"/>
  <c r="G472" i="5"/>
  <c r="G473" i="5"/>
  <c r="G474" i="5"/>
  <c r="G475" i="5"/>
  <c r="G476" i="5"/>
  <c r="G477" i="5"/>
  <c r="G478" i="5"/>
  <c r="G479" i="5"/>
  <c r="G480" i="5"/>
  <c r="G481" i="5"/>
  <c r="G482" i="5"/>
  <c r="G483" i="5"/>
  <c r="G484" i="5"/>
  <c r="G485" i="5"/>
  <c r="G486" i="5"/>
  <c r="G487" i="5"/>
  <c r="G488" i="5"/>
  <c r="G489" i="5"/>
  <c r="G490" i="5"/>
  <c r="G491" i="5"/>
  <c r="G492" i="5"/>
  <c r="G493" i="5"/>
  <c r="G494" i="5"/>
  <c r="G495" i="5"/>
  <c r="G496" i="5"/>
  <c r="G497" i="5"/>
  <c r="G498" i="5"/>
  <c r="G499" i="5"/>
  <c r="G500" i="5"/>
  <c r="G501" i="5"/>
  <c r="G502" i="5"/>
  <c r="G503" i="5"/>
  <c r="G504" i="5"/>
  <c r="G505" i="5"/>
  <c r="G506" i="5"/>
  <c r="G507" i="5"/>
  <c r="G508" i="5"/>
  <c r="G509" i="5"/>
  <c r="G510" i="5"/>
  <c r="G511" i="5"/>
  <c r="G512" i="5"/>
  <c r="G513" i="5"/>
  <c r="G514" i="5"/>
  <c r="G515" i="5"/>
  <c r="G516" i="5"/>
  <c r="G517" i="5"/>
  <c r="G518" i="5"/>
  <c r="G519" i="5"/>
  <c r="G520" i="5"/>
  <c r="G521" i="5"/>
  <c r="G522" i="5"/>
  <c r="G523" i="5"/>
  <c r="G524" i="5"/>
  <c r="G525" i="5"/>
  <c r="G526" i="5"/>
  <c r="G527" i="5"/>
  <c r="G528" i="5"/>
  <c r="G529" i="5"/>
  <c r="G530" i="5"/>
  <c r="G531" i="5"/>
  <c r="G532" i="5"/>
  <c r="G533" i="5"/>
  <c r="G534" i="5"/>
  <c r="G535" i="5"/>
  <c r="G536" i="5"/>
  <c r="G537" i="5"/>
  <c r="G538" i="5"/>
  <c r="G539" i="5"/>
  <c r="G540" i="5"/>
  <c r="G541" i="5"/>
  <c r="G542" i="5"/>
  <c r="G543" i="5"/>
  <c r="G544" i="5"/>
  <c r="G545" i="5"/>
  <c r="G546" i="5"/>
  <c r="G547" i="5"/>
  <c r="G548" i="5"/>
  <c r="G549" i="5"/>
  <c r="G550" i="5"/>
  <c r="G551" i="5"/>
  <c r="G552" i="5"/>
  <c r="G553" i="5"/>
  <c r="G554" i="5"/>
  <c r="G555" i="5"/>
  <c r="G556" i="5"/>
  <c r="G557" i="5"/>
  <c r="G558" i="5"/>
  <c r="G559" i="5"/>
  <c r="G560" i="5"/>
  <c r="G561" i="5"/>
  <c r="G562" i="5"/>
  <c r="G563" i="5"/>
  <c r="G564" i="5"/>
  <c r="G565" i="5"/>
  <c r="G566" i="5"/>
  <c r="G567" i="5"/>
  <c r="G568" i="5"/>
  <c r="G569" i="5"/>
  <c r="G570" i="5"/>
  <c r="G571" i="5"/>
  <c r="G572" i="5"/>
  <c r="G573" i="5"/>
  <c r="G574" i="5"/>
  <c r="G575" i="5"/>
  <c r="G576" i="5"/>
  <c r="G577" i="5"/>
  <c r="G578" i="5"/>
  <c r="G579" i="5"/>
  <c r="G580" i="5"/>
  <c r="G581" i="5"/>
  <c r="G582" i="5"/>
  <c r="G583" i="5"/>
  <c r="G584" i="5"/>
  <c r="G585" i="5"/>
  <c r="G586" i="5"/>
  <c r="G587" i="5"/>
  <c r="G588" i="5"/>
  <c r="G589" i="5"/>
  <c r="G590" i="5"/>
  <c r="G591" i="5"/>
  <c r="G592" i="5"/>
  <c r="G593" i="5"/>
  <c r="G594" i="5"/>
  <c r="G595" i="5"/>
  <c r="G596" i="5"/>
  <c r="G597" i="5"/>
  <c r="G598" i="5"/>
  <c r="G599" i="5"/>
  <c r="G600" i="5"/>
  <c r="G601" i="5"/>
  <c r="G602" i="5"/>
  <c r="G603" i="5"/>
  <c r="G604" i="5"/>
  <c r="G605" i="5"/>
  <c r="G606" i="5"/>
  <c r="G607" i="5"/>
  <c r="G608" i="5"/>
  <c r="G609" i="5"/>
  <c r="G610" i="5"/>
  <c r="G611" i="5"/>
  <c r="G612" i="5"/>
  <c r="G613" i="5"/>
  <c r="G614" i="5"/>
  <c r="G615" i="5"/>
  <c r="G616" i="5"/>
  <c r="G617" i="5"/>
  <c r="G618" i="5"/>
  <c r="G619" i="5"/>
  <c r="G620" i="5"/>
  <c r="G621" i="5"/>
  <c r="G622" i="5"/>
  <c r="G623" i="5"/>
  <c r="G624" i="5"/>
  <c r="G625" i="5"/>
  <c r="G626" i="5"/>
  <c r="G627" i="5"/>
  <c r="G628" i="5"/>
  <c r="G629" i="5"/>
  <c r="G630" i="5"/>
  <c r="G631" i="5"/>
  <c r="G632" i="5"/>
  <c r="G633" i="5"/>
  <c r="G634" i="5"/>
  <c r="G635" i="5"/>
  <c r="G636" i="5"/>
  <c r="G637" i="5"/>
  <c r="G638" i="5"/>
  <c r="G639" i="5"/>
  <c r="G640" i="5"/>
  <c r="G641" i="5"/>
  <c r="G642" i="5"/>
  <c r="G643" i="5"/>
  <c r="G644" i="5"/>
  <c r="G645" i="5"/>
  <c r="G646" i="5"/>
  <c r="G647" i="5"/>
  <c r="G648" i="5"/>
  <c r="G649" i="5"/>
  <c r="G650" i="5"/>
  <c r="G651" i="5"/>
  <c r="G652" i="5"/>
  <c r="G653" i="5"/>
  <c r="G654" i="5"/>
  <c r="G655" i="5"/>
  <c r="G656" i="5"/>
  <c r="G657" i="5"/>
  <c r="G658" i="5"/>
  <c r="G659" i="5"/>
  <c r="G660" i="5"/>
  <c r="G661" i="5"/>
  <c r="G662" i="5"/>
  <c r="G663" i="5"/>
  <c r="G664" i="5"/>
  <c r="G665" i="5"/>
  <c r="G666" i="5"/>
  <c r="G667" i="5"/>
  <c r="G668" i="5"/>
  <c r="G669" i="5"/>
  <c r="G670" i="5"/>
  <c r="G671" i="5"/>
  <c r="G672" i="5"/>
  <c r="G673" i="5"/>
  <c r="G674" i="5"/>
  <c r="G675" i="5"/>
  <c r="G676" i="5"/>
  <c r="G677" i="5"/>
  <c r="G678" i="5"/>
  <c r="G679" i="5"/>
  <c r="G680" i="5"/>
  <c r="G681" i="5"/>
  <c r="G682" i="5"/>
  <c r="G683" i="5"/>
  <c r="G684" i="5"/>
  <c r="G685" i="5"/>
  <c r="G686" i="5"/>
  <c r="G687" i="5"/>
  <c r="G688" i="5"/>
  <c r="G689" i="5"/>
  <c r="G690" i="5"/>
  <c r="G691" i="5"/>
  <c r="G692" i="5"/>
  <c r="G693" i="5"/>
  <c r="G694" i="5"/>
  <c r="G695" i="5"/>
  <c r="G696" i="5"/>
  <c r="G697" i="5"/>
  <c r="G698" i="5"/>
  <c r="G699" i="5"/>
  <c r="G700" i="5"/>
  <c r="G701" i="5"/>
  <c r="G702" i="5"/>
  <c r="G703" i="5"/>
  <c r="G704" i="5"/>
  <c r="G705" i="5"/>
  <c r="G706" i="5"/>
  <c r="G707" i="5"/>
  <c r="G708" i="5"/>
  <c r="G709" i="5"/>
  <c r="G710" i="5"/>
  <c r="G711" i="5"/>
  <c r="G712" i="5"/>
  <c r="G713" i="5"/>
  <c r="G714" i="5"/>
  <c r="G715" i="5"/>
  <c r="G716" i="5"/>
  <c r="G717" i="5"/>
  <c r="G718" i="5"/>
  <c r="G719" i="5"/>
  <c r="G720" i="5"/>
  <c r="G721" i="5"/>
  <c r="G722" i="5"/>
  <c r="G723" i="5"/>
  <c r="G724" i="5"/>
  <c r="G725" i="5"/>
  <c r="G726" i="5"/>
  <c r="G727" i="5"/>
  <c r="G728" i="5"/>
  <c r="G729" i="5"/>
  <c r="G730" i="5"/>
  <c r="G731" i="5"/>
  <c r="G732" i="5"/>
  <c r="G733" i="5"/>
  <c r="G734" i="5"/>
  <c r="G735" i="5"/>
  <c r="G736" i="5"/>
  <c r="G737" i="5"/>
  <c r="G738" i="5"/>
  <c r="G739" i="5"/>
  <c r="G740" i="5"/>
  <c r="G741" i="5"/>
  <c r="G742" i="5"/>
  <c r="G743" i="5"/>
  <c r="G744" i="5"/>
  <c r="G745" i="5"/>
  <c r="G746" i="5"/>
  <c r="G747" i="5"/>
  <c r="G748" i="5"/>
  <c r="G749" i="5"/>
  <c r="G750" i="5"/>
  <c r="G751" i="5"/>
  <c r="G752" i="5"/>
  <c r="G753" i="5"/>
  <c r="G754" i="5"/>
  <c r="G755" i="5"/>
  <c r="G756" i="5"/>
  <c r="G757" i="5"/>
  <c r="G758" i="5"/>
  <c r="G759" i="5"/>
  <c r="G760" i="5"/>
  <c r="G761" i="5"/>
  <c r="G762" i="5"/>
  <c r="G763" i="5"/>
  <c r="G764" i="5"/>
  <c r="G765" i="5"/>
  <c r="G766" i="5"/>
  <c r="G767" i="5"/>
  <c r="G768" i="5"/>
  <c r="G769" i="5"/>
  <c r="G770" i="5"/>
  <c r="G771" i="5"/>
  <c r="G772" i="5"/>
  <c r="G773" i="5"/>
  <c r="G774" i="5"/>
  <c r="G775" i="5"/>
  <c r="G776" i="5"/>
  <c r="G777" i="5"/>
  <c r="G778" i="5"/>
  <c r="G779" i="5"/>
  <c r="G780" i="5"/>
  <c r="G781" i="5"/>
  <c r="G782" i="5"/>
  <c r="G783" i="5"/>
  <c r="G784" i="5"/>
  <c r="G785" i="5"/>
  <c r="G786" i="5"/>
  <c r="G787" i="5"/>
  <c r="G788" i="5"/>
  <c r="G789" i="5"/>
  <c r="G790" i="5"/>
  <c r="G791" i="5"/>
  <c r="G792" i="5"/>
  <c r="G793" i="5"/>
  <c r="G794" i="5"/>
  <c r="G795" i="5"/>
  <c r="G796" i="5"/>
  <c r="G797" i="5"/>
  <c r="G798" i="5"/>
  <c r="G799" i="5"/>
  <c r="G800" i="5"/>
  <c r="G801" i="5"/>
  <c r="G802" i="5"/>
  <c r="G803" i="5"/>
  <c r="G804" i="5"/>
  <c r="G805" i="5"/>
  <c r="G806" i="5"/>
  <c r="G807" i="5"/>
  <c r="G808" i="5"/>
  <c r="G809" i="5"/>
  <c r="G810" i="5"/>
  <c r="G811" i="5"/>
  <c r="G812" i="5"/>
  <c r="G813" i="5"/>
  <c r="G814" i="5"/>
  <c r="G815" i="5"/>
  <c r="G816" i="5"/>
  <c r="G817" i="5"/>
  <c r="G818" i="5"/>
  <c r="G819" i="5"/>
  <c r="G820" i="5"/>
  <c r="G821" i="5"/>
  <c r="G822" i="5"/>
  <c r="G823" i="5"/>
  <c r="G824" i="5"/>
  <c r="G825" i="5"/>
  <c r="G826" i="5"/>
  <c r="G827" i="5"/>
  <c r="G828" i="5"/>
  <c r="G829" i="5"/>
  <c r="G830" i="5"/>
  <c r="G831" i="5"/>
  <c r="G832" i="5"/>
  <c r="G833" i="5"/>
  <c r="G834" i="5"/>
  <c r="G835" i="5"/>
  <c r="G836" i="5"/>
  <c r="G837" i="5"/>
  <c r="G838" i="5"/>
  <c r="G839" i="5"/>
  <c r="G840" i="5"/>
  <c r="G841" i="5"/>
  <c r="G842" i="5"/>
  <c r="G843" i="5"/>
  <c r="G844" i="5"/>
  <c r="G845" i="5"/>
  <c r="G846" i="5"/>
  <c r="G847" i="5"/>
  <c r="G848" i="5"/>
  <c r="G849" i="5"/>
  <c r="G850" i="5"/>
  <c r="G851" i="5"/>
  <c r="G852" i="5"/>
  <c r="G853" i="5"/>
  <c r="G854" i="5"/>
  <c r="G855" i="5"/>
  <c r="G856" i="5"/>
  <c r="G857" i="5"/>
  <c r="G858" i="5"/>
  <c r="G859" i="5"/>
  <c r="G860" i="5"/>
  <c r="G861" i="5"/>
  <c r="G862" i="5"/>
  <c r="G863" i="5"/>
  <c r="G864" i="5"/>
  <c r="G865" i="5"/>
  <c r="G866" i="5"/>
  <c r="G867" i="5"/>
  <c r="G868" i="5"/>
  <c r="G869" i="5"/>
  <c r="G870" i="5"/>
  <c r="G871" i="5"/>
  <c r="G872" i="5"/>
  <c r="G873" i="5"/>
  <c r="G874" i="5"/>
  <c r="G875" i="5"/>
  <c r="G876" i="5"/>
  <c r="G877" i="5"/>
  <c r="G878" i="5"/>
  <c r="G879" i="5"/>
  <c r="G880" i="5"/>
  <c r="G881" i="5"/>
  <c r="G882" i="5"/>
  <c r="G883" i="5"/>
  <c r="G884" i="5"/>
  <c r="G885" i="5"/>
  <c r="G886" i="5"/>
  <c r="G887" i="5"/>
  <c r="G888" i="5"/>
  <c r="G889" i="5"/>
  <c r="G890" i="5"/>
  <c r="G891" i="5"/>
  <c r="G892" i="5"/>
  <c r="G893" i="5"/>
  <c r="G894" i="5"/>
  <c r="G895" i="5"/>
  <c r="G896" i="5"/>
  <c r="G897" i="5"/>
  <c r="G898" i="5"/>
  <c r="G899" i="5"/>
  <c r="G900" i="5"/>
  <c r="G901" i="5"/>
  <c r="G902" i="5"/>
  <c r="G903" i="5"/>
  <c r="G904" i="5"/>
  <c r="G905" i="5"/>
  <c r="G906" i="5"/>
  <c r="G907" i="5"/>
  <c r="G908" i="5"/>
  <c r="G909" i="5"/>
  <c r="G910" i="5"/>
  <c r="G911" i="5"/>
  <c r="G912" i="5"/>
  <c r="G913" i="5"/>
  <c r="G914" i="5"/>
  <c r="G915" i="5"/>
  <c r="G916" i="5"/>
  <c r="G917" i="5"/>
  <c r="G918" i="5"/>
  <c r="G919" i="5"/>
  <c r="G920" i="5"/>
  <c r="G921" i="5"/>
  <c r="G922" i="5"/>
  <c r="G923" i="5"/>
  <c r="G924" i="5"/>
  <c r="G925" i="5"/>
  <c r="G926" i="5"/>
  <c r="G927" i="5"/>
  <c r="G928" i="5"/>
  <c r="G929" i="5"/>
  <c r="G930" i="5"/>
  <c r="G931" i="5"/>
  <c r="G932" i="5"/>
  <c r="G933" i="5"/>
  <c r="G934" i="5"/>
  <c r="G935" i="5"/>
  <c r="G936" i="5"/>
  <c r="G937" i="5"/>
  <c r="G938" i="5"/>
  <c r="G939" i="5"/>
  <c r="G940" i="5"/>
  <c r="G941" i="5"/>
  <c r="G942" i="5"/>
  <c r="G943" i="5"/>
  <c r="G944" i="5"/>
  <c r="G945" i="5"/>
  <c r="G946" i="5"/>
  <c r="G947" i="5"/>
  <c r="G948" i="5"/>
  <c r="G949" i="5"/>
  <c r="G950" i="5"/>
  <c r="G951" i="5"/>
  <c r="G952" i="5"/>
  <c r="G953" i="5"/>
  <c r="G954" i="5"/>
  <c r="G955" i="5"/>
  <c r="G956" i="5"/>
  <c r="G957" i="5"/>
  <c r="G958" i="5"/>
  <c r="G959" i="5"/>
  <c r="G960" i="5"/>
  <c r="G961" i="5"/>
  <c r="G962" i="5"/>
  <c r="G963" i="5"/>
  <c r="G964" i="5"/>
  <c r="G965" i="5"/>
  <c r="G966" i="5"/>
  <c r="G967" i="5"/>
  <c r="G968" i="5"/>
  <c r="G969" i="5"/>
  <c r="G970" i="5"/>
  <c r="G971" i="5"/>
  <c r="G972" i="5"/>
  <c r="G973" i="5"/>
  <c r="G974" i="5"/>
  <c r="G975" i="5"/>
  <c r="G976" i="5"/>
  <c r="G977" i="5"/>
  <c r="G978" i="5"/>
  <c r="G979" i="5"/>
  <c r="G980" i="5"/>
  <c r="G981" i="5"/>
  <c r="G982" i="5"/>
  <c r="G983" i="5"/>
  <c r="G984" i="5"/>
  <c r="G985" i="5"/>
  <c r="G986" i="5"/>
  <c r="G987" i="5"/>
  <c r="G988" i="5"/>
  <c r="G989" i="5"/>
  <c r="G990" i="5"/>
  <c r="G991" i="5"/>
  <c r="G992" i="5"/>
  <c r="G993" i="5"/>
  <c r="G994" i="5"/>
  <c r="G995" i="5"/>
  <c r="G996" i="5"/>
  <c r="G997" i="5"/>
  <c r="G998" i="5"/>
  <c r="G999" i="5"/>
  <c r="G1000" i="5"/>
  <c r="G1001" i="5"/>
  <c r="G1002" i="5"/>
  <c r="G1003" i="5"/>
  <c r="G1004" i="5"/>
  <c r="G1005" i="5"/>
  <c r="G1006" i="5"/>
  <c r="G1007" i="5"/>
  <c r="G1008" i="5"/>
  <c r="G1009" i="5"/>
  <c r="G1010" i="5"/>
  <c r="G1011" i="5"/>
  <c r="G1012" i="5"/>
  <c r="G1013" i="5"/>
  <c r="G1014" i="5"/>
  <c r="G1015" i="5"/>
  <c r="G1016" i="5"/>
  <c r="G1017" i="5"/>
  <c r="G1018" i="5"/>
  <c r="G1019" i="5"/>
  <c r="G1020" i="5"/>
  <c r="G1021" i="5"/>
  <c r="G1022" i="5"/>
  <c r="G1023" i="5"/>
  <c r="G1024" i="5"/>
  <c r="G1025" i="5"/>
  <c r="G1026" i="5"/>
  <c r="G1027" i="5"/>
  <c r="G1028" i="5"/>
  <c r="G1029" i="5"/>
  <c r="G1030" i="5"/>
  <c r="G1031" i="5"/>
  <c r="G1032" i="5"/>
  <c r="G1033" i="5"/>
  <c r="G1034" i="5"/>
  <c r="G1035" i="5"/>
  <c r="G1036" i="5"/>
  <c r="G1037" i="5"/>
  <c r="G1038" i="5"/>
  <c r="G1039" i="5"/>
  <c r="G1040" i="5"/>
  <c r="G1041" i="5"/>
  <c r="G1042" i="5"/>
  <c r="G1043" i="5"/>
  <c r="G1044" i="5"/>
  <c r="G1045" i="5"/>
  <c r="G1046" i="5"/>
  <c r="G1047" i="5"/>
  <c r="G1048" i="5"/>
  <c r="G1049" i="5"/>
  <c r="G1050" i="5"/>
  <c r="G1051" i="5"/>
  <c r="G1052" i="5"/>
  <c r="G1053" i="5"/>
  <c r="G1054" i="5"/>
  <c r="G1055" i="5"/>
  <c r="G1056" i="5"/>
  <c r="G1057" i="5"/>
  <c r="G1058" i="5"/>
  <c r="G1059" i="5"/>
  <c r="G1060" i="5"/>
  <c r="G1061" i="5"/>
  <c r="G1062" i="5"/>
  <c r="G1063" i="5"/>
  <c r="G1064" i="5"/>
  <c r="G1065" i="5"/>
  <c r="G1066" i="5"/>
  <c r="G1067" i="5"/>
  <c r="G1068" i="5"/>
  <c r="G1069" i="5"/>
  <c r="G1070" i="5"/>
  <c r="G1071" i="5"/>
  <c r="G1072" i="5"/>
  <c r="G1073" i="5"/>
  <c r="G1074" i="5"/>
  <c r="G1075" i="5"/>
  <c r="G1076" i="5"/>
  <c r="G1077" i="5"/>
  <c r="G1078" i="5"/>
  <c r="G1079" i="5"/>
  <c r="G1080" i="5"/>
  <c r="G1081" i="5"/>
  <c r="G1082" i="5"/>
  <c r="G1083" i="5"/>
  <c r="G1084" i="5"/>
  <c r="G1085" i="5"/>
  <c r="G1086" i="5"/>
  <c r="G1087" i="5"/>
  <c r="G1088" i="5"/>
  <c r="G1089" i="5"/>
  <c r="G1090" i="5"/>
  <c r="G1091" i="5"/>
  <c r="G1092" i="5"/>
  <c r="G1093" i="5"/>
  <c r="G1094" i="5"/>
  <c r="G1095" i="5"/>
  <c r="G1096" i="5"/>
  <c r="G1097" i="5"/>
  <c r="G1098" i="5"/>
  <c r="G1099" i="5"/>
  <c r="G1100" i="5"/>
  <c r="G1101" i="5"/>
  <c r="G1102" i="5"/>
  <c r="G1103" i="5"/>
  <c r="G1104" i="5"/>
  <c r="G1105" i="5"/>
  <c r="G1106" i="5"/>
  <c r="G1107" i="5"/>
  <c r="G1108" i="5"/>
  <c r="G1109" i="5"/>
  <c r="G1110" i="5"/>
  <c r="G1111" i="5"/>
  <c r="G1112" i="5"/>
  <c r="G1113" i="5"/>
  <c r="G1114" i="5"/>
  <c r="G1115" i="5"/>
  <c r="G1116" i="5"/>
  <c r="G1117" i="5"/>
  <c r="G1118" i="5"/>
  <c r="G1119" i="5"/>
  <c r="G1120" i="5"/>
  <c r="G1121" i="5"/>
  <c r="G1122" i="5"/>
  <c r="G1123" i="5"/>
  <c r="G1124" i="5"/>
  <c r="G1125" i="5"/>
  <c r="G1126" i="5"/>
  <c r="G1127" i="5"/>
  <c r="G1128" i="5"/>
  <c r="G1129" i="5"/>
  <c r="G1130" i="5"/>
  <c r="G1131" i="5"/>
  <c r="G1132" i="5"/>
  <c r="G1133" i="5"/>
  <c r="G1134" i="5"/>
  <c r="G1135" i="5"/>
  <c r="G1136" i="5"/>
  <c r="G1137" i="5"/>
  <c r="G1138" i="5"/>
  <c r="G1139" i="5"/>
  <c r="G1140" i="5"/>
  <c r="G1141" i="5"/>
  <c r="G1142" i="5"/>
  <c r="G1143" i="5"/>
  <c r="G1144" i="5"/>
  <c r="G1145" i="5"/>
  <c r="G1146" i="5"/>
  <c r="G1147" i="5"/>
  <c r="G1148" i="5"/>
  <c r="G1149" i="5"/>
  <c r="G1150" i="5"/>
  <c r="G1151" i="5"/>
  <c r="G1152" i="5"/>
  <c r="G1153" i="5"/>
  <c r="G1154" i="5"/>
  <c r="G1155" i="5"/>
  <c r="G1156" i="5"/>
  <c r="G1157" i="5"/>
  <c r="G1158" i="5"/>
  <c r="G1159" i="5"/>
  <c r="G1160" i="5"/>
  <c r="G1161" i="5"/>
  <c r="G1162" i="5"/>
  <c r="G1163" i="5"/>
  <c r="G1164" i="5"/>
  <c r="G1165" i="5"/>
  <c r="G1166" i="5"/>
  <c r="G1167" i="5"/>
  <c r="G1168" i="5"/>
  <c r="G1169" i="5"/>
  <c r="G1170" i="5"/>
  <c r="G1171" i="5"/>
  <c r="G1172" i="5"/>
  <c r="G1173" i="5"/>
  <c r="G1174" i="5"/>
  <c r="G1175" i="5"/>
  <c r="G1176" i="5"/>
  <c r="G1177" i="5"/>
  <c r="G1178" i="5"/>
  <c r="G1179" i="5"/>
  <c r="G1180" i="5"/>
  <c r="G1181" i="5"/>
  <c r="G1182" i="5"/>
  <c r="G1183" i="5"/>
  <c r="G1184" i="5"/>
  <c r="G1185" i="5"/>
  <c r="G1186" i="5"/>
  <c r="G1187" i="5"/>
  <c r="G1188" i="5"/>
  <c r="G1189" i="5"/>
  <c r="G1190" i="5"/>
  <c r="G1191" i="5"/>
  <c r="G1192" i="5"/>
  <c r="G1193" i="5"/>
  <c r="G1194" i="5"/>
  <c r="G1195" i="5"/>
  <c r="G1196" i="5"/>
  <c r="G1197" i="5"/>
  <c r="G1198" i="5"/>
  <c r="G1199" i="5"/>
  <c r="G1200" i="5"/>
  <c r="G1201" i="5"/>
  <c r="G1202" i="5"/>
  <c r="G1203" i="5"/>
  <c r="G1204" i="5"/>
  <c r="G1205" i="5"/>
  <c r="G1206" i="5"/>
  <c r="G1207" i="5"/>
  <c r="G1208" i="5"/>
  <c r="G1209" i="5"/>
  <c r="G1210" i="5"/>
  <c r="G1211" i="5"/>
  <c r="G1212" i="5"/>
  <c r="G1213" i="5"/>
  <c r="G1214" i="5"/>
  <c r="G1215" i="5"/>
  <c r="G1216" i="5"/>
  <c r="G1217" i="5"/>
  <c r="G1218" i="5"/>
  <c r="G1219" i="5"/>
  <c r="G1220" i="5"/>
  <c r="G1221" i="5"/>
  <c r="G1222" i="5"/>
  <c r="G1223" i="5"/>
  <c r="G1224" i="5"/>
  <c r="G1225" i="5"/>
  <c r="G1226" i="5"/>
  <c r="G1227" i="5"/>
  <c r="G1228" i="5"/>
  <c r="G1229" i="5"/>
  <c r="G1230" i="5"/>
  <c r="G1231" i="5"/>
  <c r="G1232" i="5"/>
  <c r="G1233" i="5"/>
  <c r="G1234" i="5"/>
  <c r="G1235" i="5"/>
  <c r="G1236" i="5"/>
  <c r="G1237" i="5"/>
  <c r="G1238" i="5"/>
  <c r="G1239" i="5"/>
  <c r="G1240" i="5"/>
  <c r="G1241" i="5"/>
  <c r="G1242" i="5"/>
  <c r="G1243" i="5"/>
  <c r="G1244" i="5"/>
  <c r="G1245" i="5"/>
  <c r="G1246" i="5"/>
  <c r="G1247" i="5"/>
  <c r="G1248" i="5"/>
  <c r="G1249" i="5"/>
  <c r="G1250" i="5"/>
  <c r="G1251" i="5"/>
  <c r="G1252" i="5"/>
  <c r="G1253" i="5"/>
  <c r="G1254" i="5"/>
  <c r="G1255" i="5"/>
  <c r="G1256" i="5"/>
  <c r="G1257" i="5"/>
  <c r="G1258" i="5"/>
  <c r="G1259" i="5"/>
  <c r="G1260" i="5"/>
  <c r="G1261" i="5"/>
  <c r="G1262" i="5"/>
  <c r="G1263" i="5"/>
  <c r="G1264" i="5"/>
  <c r="G1265" i="5"/>
  <c r="G1266" i="5"/>
  <c r="G1267" i="5"/>
  <c r="G1268" i="5"/>
  <c r="G1269" i="5"/>
  <c r="G1270" i="5"/>
  <c r="G1271" i="5"/>
  <c r="G1272" i="5"/>
  <c r="G1273" i="5"/>
  <c r="G1274" i="5"/>
  <c r="G1275" i="5"/>
  <c r="G1276" i="5"/>
  <c r="G1277" i="5"/>
  <c r="G1278" i="5"/>
  <c r="G1279" i="5"/>
  <c r="G1280" i="5"/>
  <c r="G1281" i="5"/>
  <c r="G1282" i="5"/>
  <c r="G1283" i="5"/>
  <c r="G1284" i="5"/>
  <c r="G1285" i="5"/>
  <c r="G1286" i="5"/>
  <c r="G1287" i="5"/>
  <c r="G1288" i="5"/>
  <c r="G1289" i="5"/>
  <c r="G1290" i="5"/>
  <c r="G1291" i="5"/>
  <c r="G1292" i="5"/>
  <c r="G1293" i="5"/>
  <c r="G1294" i="5"/>
  <c r="G1295" i="5"/>
  <c r="G1296" i="5"/>
  <c r="G1297" i="5"/>
  <c r="G1298" i="5"/>
  <c r="G1299" i="5"/>
  <c r="G1300" i="5"/>
  <c r="G1301" i="5"/>
  <c r="G1302" i="5"/>
  <c r="G1303" i="5"/>
  <c r="G1304" i="5"/>
  <c r="G1305" i="5"/>
  <c r="G1306" i="5"/>
  <c r="G1307" i="5"/>
  <c r="G1308" i="5"/>
  <c r="G1309" i="5"/>
  <c r="G1310" i="5"/>
  <c r="G1311" i="5"/>
  <c r="G1312" i="5"/>
  <c r="G1313" i="5"/>
  <c r="G1314" i="5"/>
  <c r="G1315" i="5"/>
  <c r="G1316" i="5"/>
  <c r="G1317" i="5"/>
  <c r="G1318" i="5"/>
  <c r="G1319" i="5"/>
  <c r="G1320" i="5"/>
  <c r="G1321" i="5"/>
  <c r="G1322" i="5"/>
  <c r="G1323" i="5"/>
  <c r="G1324" i="5"/>
  <c r="G1325" i="5"/>
  <c r="G1326" i="5"/>
  <c r="G1327" i="5"/>
  <c r="G1328" i="5"/>
  <c r="G1329" i="5"/>
  <c r="G1330" i="5"/>
  <c r="G1331" i="5"/>
  <c r="G1332" i="5"/>
  <c r="G1333" i="5"/>
  <c r="G1334" i="5"/>
  <c r="G1335" i="5"/>
  <c r="G1336" i="5"/>
  <c r="G1337" i="5"/>
  <c r="G1338" i="5"/>
  <c r="G1339" i="5"/>
  <c r="G1340" i="5"/>
  <c r="G1341" i="5"/>
  <c r="G1342" i="5"/>
  <c r="G1343" i="5"/>
  <c r="G1344" i="5"/>
  <c r="G1345" i="5"/>
  <c r="G1346" i="5"/>
  <c r="G1347" i="5"/>
  <c r="G1348" i="5"/>
  <c r="G1349" i="5"/>
  <c r="G1350" i="5"/>
  <c r="G1351" i="5"/>
  <c r="G1352" i="5"/>
  <c r="G1353" i="5"/>
  <c r="G1354" i="5"/>
  <c r="G1355" i="5"/>
  <c r="G1356" i="5"/>
  <c r="G1357" i="5"/>
  <c r="G1358" i="5"/>
  <c r="G1359" i="5"/>
  <c r="G1360" i="5"/>
  <c r="G1361" i="5"/>
  <c r="G1362" i="5"/>
  <c r="G1363" i="5"/>
  <c r="G1364" i="5"/>
  <c r="G1365" i="5"/>
  <c r="G1366" i="5"/>
  <c r="G1367" i="5"/>
  <c r="G1368" i="5"/>
  <c r="G1369" i="5"/>
  <c r="G1370" i="5"/>
  <c r="G1371" i="5"/>
  <c r="G1372" i="5"/>
  <c r="G1373" i="5"/>
  <c r="G1374" i="5"/>
  <c r="G1375" i="5"/>
  <c r="G1376" i="5"/>
  <c r="G1377" i="5"/>
  <c r="G1378" i="5"/>
  <c r="G1379" i="5"/>
  <c r="G1380" i="5"/>
  <c r="G1381" i="5"/>
  <c r="G1382" i="5"/>
  <c r="G1383" i="5"/>
  <c r="G1384" i="5"/>
  <c r="G1385" i="5"/>
  <c r="G1386" i="5"/>
  <c r="G1387" i="5"/>
  <c r="G1388" i="5"/>
  <c r="G1389" i="5"/>
  <c r="G1390" i="5"/>
  <c r="G1391" i="5"/>
  <c r="G1392" i="5"/>
  <c r="G1393" i="5"/>
  <c r="G1394" i="5"/>
  <c r="G1395" i="5"/>
  <c r="G1396" i="5"/>
  <c r="G1397" i="5"/>
  <c r="G1398" i="5"/>
  <c r="G1399" i="5"/>
  <c r="G1400" i="5"/>
  <c r="G1401" i="5"/>
  <c r="G1402" i="5"/>
  <c r="G1403" i="5"/>
  <c r="G1404" i="5"/>
  <c r="G1405" i="5"/>
  <c r="G1406" i="5"/>
  <c r="G1407" i="5"/>
  <c r="G1408" i="5"/>
  <c r="G1409" i="5"/>
  <c r="G1410" i="5"/>
  <c r="G1411" i="5"/>
  <c r="G1412" i="5"/>
  <c r="G1413" i="5"/>
  <c r="G1414" i="5"/>
  <c r="G1415" i="5"/>
  <c r="G1416" i="5"/>
  <c r="G1417" i="5"/>
  <c r="G1418" i="5"/>
  <c r="G1419" i="5"/>
  <c r="G1420" i="5"/>
  <c r="G1421" i="5"/>
  <c r="G1422" i="5"/>
  <c r="G1423" i="5"/>
  <c r="G1424" i="5"/>
  <c r="G1425" i="5"/>
  <c r="G1426" i="5"/>
  <c r="G1427" i="5"/>
  <c r="G1428" i="5"/>
  <c r="G1429" i="5"/>
  <c r="G1430" i="5"/>
  <c r="G1431" i="5"/>
  <c r="G1432" i="5"/>
  <c r="G1433" i="5"/>
  <c r="G1434" i="5"/>
  <c r="G1435" i="5"/>
  <c r="G1436" i="5"/>
  <c r="G1437" i="5"/>
  <c r="G1438" i="5"/>
  <c r="G1439" i="5"/>
  <c r="G1440" i="5"/>
  <c r="G1441" i="5"/>
  <c r="G1442" i="5"/>
  <c r="G1443" i="5"/>
  <c r="G1444" i="5"/>
  <c r="G1445" i="5"/>
  <c r="G1446" i="5"/>
  <c r="G1447" i="5"/>
  <c r="G1448" i="5"/>
  <c r="G1449" i="5"/>
  <c r="G1450" i="5"/>
  <c r="G1451" i="5"/>
  <c r="G1452" i="5"/>
  <c r="G1453" i="5"/>
  <c r="G1454" i="5"/>
  <c r="G1455" i="5"/>
  <c r="G1456" i="5"/>
  <c r="G1457" i="5"/>
  <c r="G1458" i="5"/>
  <c r="G1459" i="5"/>
  <c r="G1460" i="5"/>
  <c r="G1461" i="5"/>
  <c r="G1462" i="5"/>
  <c r="G1463" i="5"/>
  <c r="G1464" i="5"/>
  <c r="G1465" i="5"/>
  <c r="G1466" i="5"/>
  <c r="G1467" i="5"/>
  <c r="G1468" i="5"/>
  <c r="G1469" i="5"/>
  <c r="G1470" i="5"/>
  <c r="G1471" i="5"/>
  <c r="G1472" i="5"/>
  <c r="G1473" i="5"/>
  <c r="G1474" i="5"/>
  <c r="G1475" i="5"/>
  <c r="G1476" i="5"/>
  <c r="G1477" i="5"/>
  <c r="G1478" i="5"/>
  <c r="G1479" i="5"/>
  <c r="G1480" i="5"/>
  <c r="G1481" i="5"/>
  <c r="G1482" i="5"/>
  <c r="G1483" i="5"/>
  <c r="G1484" i="5"/>
  <c r="G1485" i="5"/>
  <c r="G1486" i="5"/>
  <c r="G1487" i="5"/>
  <c r="G1488" i="5"/>
  <c r="G1489" i="5"/>
  <c r="G1490" i="5"/>
  <c r="G1491" i="5"/>
  <c r="G1492" i="5"/>
  <c r="G1493" i="5"/>
  <c r="G1494" i="5"/>
  <c r="G1495" i="5"/>
  <c r="G1496" i="5"/>
  <c r="G1497" i="5"/>
  <c r="G1498" i="5"/>
  <c r="G1499" i="5"/>
  <c r="G1500" i="5"/>
  <c r="G1501" i="5"/>
  <c r="G1502" i="5"/>
  <c r="G1503" i="5"/>
  <c r="G1504" i="5"/>
  <c r="G1505" i="5"/>
  <c r="G1506" i="5"/>
  <c r="G1507" i="5"/>
  <c r="G1508" i="5"/>
  <c r="G1509" i="5"/>
  <c r="G1510" i="5"/>
  <c r="G1511" i="5"/>
  <c r="G1512" i="5"/>
  <c r="G1513" i="5"/>
  <c r="G1514" i="5"/>
  <c r="G1515" i="5"/>
  <c r="G1516" i="5"/>
  <c r="G1517" i="5"/>
  <c r="G1518" i="5"/>
  <c r="G1519" i="5"/>
  <c r="G1520" i="5"/>
  <c r="G1521" i="5"/>
  <c r="G1522" i="5"/>
  <c r="G1523" i="5"/>
  <c r="G1524" i="5"/>
  <c r="G1525" i="5"/>
  <c r="G1526" i="5"/>
  <c r="G1527" i="5"/>
  <c r="G1528" i="5"/>
  <c r="G1529" i="5"/>
  <c r="G1530" i="5"/>
  <c r="G1531" i="5"/>
  <c r="G1532" i="5"/>
  <c r="G1533" i="5"/>
  <c r="G1534" i="5"/>
  <c r="G1535" i="5"/>
  <c r="G1536" i="5"/>
  <c r="G1537" i="5"/>
  <c r="G1538" i="5"/>
  <c r="G1539" i="5"/>
  <c r="G1540" i="5"/>
  <c r="G1541" i="5"/>
  <c r="G1542" i="5"/>
  <c r="G1543" i="5"/>
  <c r="G1544" i="5"/>
  <c r="G1545" i="5"/>
  <c r="G1546" i="5"/>
  <c r="G1547" i="5"/>
  <c r="G1548" i="5"/>
  <c r="G1549" i="5"/>
  <c r="G1550" i="5"/>
  <c r="G1551" i="5"/>
  <c r="G1552" i="5"/>
  <c r="G1553" i="5"/>
  <c r="G1554" i="5"/>
  <c r="G1555" i="5"/>
  <c r="G1556" i="5"/>
  <c r="G1557" i="5"/>
  <c r="G1558" i="5"/>
  <c r="G1559" i="5"/>
  <c r="G1560" i="5"/>
  <c r="G1561" i="5"/>
  <c r="G1562" i="5"/>
  <c r="G1563" i="5"/>
  <c r="G1564" i="5"/>
  <c r="G1565" i="5"/>
  <c r="G1566" i="5"/>
  <c r="G1567" i="5"/>
  <c r="G1568" i="5"/>
  <c r="G1569" i="5"/>
  <c r="G1570" i="5"/>
  <c r="G1571" i="5"/>
  <c r="G1572" i="5"/>
  <c r="G1573" i="5"/>
  <c r="G1574" i="5"/>
  <c r="G1575" i="5"/>
  <c r="G1576" i="5"/>
  <c r="G1577" i="5"/>
  <c r="G1578" i="5"/>
  <c r="G1579" i="5"/>
  <c r="G1580" i="5"/>
  <c r="G1581" i="5"/>
  <c r="G1582" i="5"/>
  <c r="G1583" i="5"/>
  <c r="G1584" i="5"/>
  <c r="G1585" i="5"/>
  <c r="G1586" i="5"/>
  <c r="G1587" i="5"/>
  <c r="G1588" i="5"/>
  <c r="G1589" i="5"/>
  <c r="G1590" i="5"/>
  <c r="G1591" i="5"/>
  <c r="G1592" i="5"/>
  <c r="G1593" i="5"/>
  <c r="G1594" i="5"/>
  <c r="G1595" i="5"/>
  <c r="G1596" i="5"/>
  <c r="G1597" i="5"/>
  <c r="G1598" i="5"/>
  <c r="G1599" i="5"/>
  <c r="G1600" i="5"/>
  <c r="G1601" i="5"/>
  <c r="G1602" i="5"/>
  <c r="G1603" i="5"/>
  <c r="G1604" i="5"/>
  <c r="G1605" i="5"/>
  <c r="G1606" i="5"/>
  <c r="G1607" i="5"/>
  <c r="G1608" i="5"/>
  <c r="G1609" i="5"/>
  <c r="G1610" i="5"/>
  <c r="G1611" i="5"/>
  <c r="G1612" i="5"/>
  <c r="G1613" i="5"/>
  <c r="G1614" i="5"/>
  <c r="G1615" i="5"/>
  <c r="G1616" i="5"/>
  <c r="G1617" i="5"/>
  <c r="G1618" i="5"/>
  <c r="G1619" i="5"/>
  <c r="G1620" i="5"/>
  <c r="G1621" i="5"/>
  <c r="G1622" i="5"/>
  <c r="G1623" i="5"/>
  <c r="G1624" i="5"/>
  <c r="G1625" i="5"/>
  <c r="G1626" i="5"/>
  <c r="G1627" i="5"/>
  <c r="G1628" i="5"/>
  <c r="G1629" i="5"/>
  <c r="G1630" i="5"/>
  <c r="G1631" i="5"/>
  <c r="G1632" i="5"/>
  <c r="G1633" i="5"/>
  <c r="G1634" i="5"/>
  <c r="G1635" i="5"/>
  <c r="G1636" i="5"/>
  <c r="G1637" i="5"/>
  <c r="G1638" i="5"/>
  <c r="G1639" i="5"/>
  <c r="G1640" i="5"/>
  <c r="G1641" i="5"/>
  <c r="G1642" i="5"/>
  <c r="G1643" i="5"/>
  <c r="G1644" i="5"/>
  <c r="G1645" i="5"/>
  <c r="G1646" i="5"/>
  <c r="G1647" i="5"/>
  <c r="G1648" i="5"/>
  <c r="G1649" i="5"/>
  <c r="G1650" i="5"/>
  <c r="G1651" i="5"/>
  <c r="G1652" i="5"/>
  <c r="G1653" i="5"/>
  <c r="G1654" i="5"/>
  <c r="G1655" i="5"/>
  <c r="G1656" i="5"/>
  <c r="G1657" i="5"/>
  <c r="G1658" i="5"/>
  <c r="G1659" i="5"/>
  <c r="G1660" i="5"/>
  <c r="G1661" i="5"/>
  <c r="G1662" i="5"/>
  <c r="G1663" i="5"/>
  <c r="G1664" i="5"/>
  <c r="G1665" i="5"/>
  <c r="G1666" i="5"/>
  <c r="G1667" i="5"/>
  <c r="G1668" i="5"/>
  <c r="G1669" i="5"/>
  <c r="G1670" i="5"/>
  <c r="G1671" i="5"/>
  <c r="G1672" i="5"/>
  <c r="G1673" i="5"/>
  <c r="G1674" i="5"/>
  <c r="G1675" i="5"/>
  <c r="G1676" i="5"/>
  <c r="G1677" i="5"/>
  <c r="G1678" i="5"/>
  <c r="G1679" i="5"/>
  <c r="G1680" i="5"/>
  <c r="G1681" i="5"/>
  <c r="G1682" i="5"/>
  <c r="G1683" i="5"/>
  <c r="G1684" i="5"/>
  <c r="G1685" i="5"/>
  <c r="G1686" i="5"/>
  <c r="G1687" i="5"/>
  <c r="G1688" i="5"/>
  <c r="G1689" i="5"/>
  <c r="G1690" i="5"/>
  <c r="G1691" i="5"/>
  <c r="G1692" i="5"/>
  <c r="G1693" i="5"/>
  <c r="G1694" i="5"/>
  <c r="G1695" i="5"/>
  <c r="G1696" i="5"/>
  <c r="G1697" i="5"/>
  <c r="G1698" i="5"/>
  <c r="G1699" i="5"/>
  <c r="G1700" i="5"/>
  <c r="G1701" i="5"/>
  <c r="G1702" i="5"/>
  <c r="G1703" i="5"/>
  <c r="G1704" i="5"/>
  <c r="G1705" i="5"/>
  <c r="G1706" i="5"/>
  <c r="G1707" i="5"/>
  <c r="G1708" i="5"/>
  <c r="G1709" i="5"/>
  <c r="G1710" i="5"/>
  <c r="G1711" i="5"/>
  <c r="G1712" i="5"/>
  <c r="G1713" i="5"/>
  <c r="G1714" i="5"/>
  <c r="G1715" i="5"/>
  <c r="G1716" i="5"/>
  <c r="G1717" i="5"/>
  <c r="G1718" i="5"/>
  <c r="G1719" i="5"/>
  <c r="G1720" i="5"/>
  <c r="G1721" i="5"/>
  <c r="G1722" i="5"/>
  <c r="G1723" i="5"/>
  <c r="G1724" i="5"/>
  <c r="G1725" i="5"/>
  <c r="G1726" i="5"/>
  <c r="G1727" i="5"/>
  <c r="G1728" i="5"/>
  <c r="G1729" i="5"/>
  <c r="G1730" i="5"/>
  <c r="G1731" i="5"/>
  <c r="G1732" i="5"/>
  <c r="G1733" i="5"/>
  <c r="G1734" i="5"/>
  <c r="G1735" i="5"/>
  <c r="G1736" i="5"/>
  <c r="G1737" i="5"/>
  <c r="G1738" i="5"/>
  <c r="G1739" i="5"/>
  <c r="G1740" i="5"/>
  <c r="G1741" i="5"/>
  <c r="G1742" i="5"/>
  <c r="G1743" i="5"/>
  <c r="G1744" i="5"/>
  <c r="G1745" i="5"/>
  <c r="G1746" i="5"/>
  <c r="G1747" i="5"/>
  <c r="G1748" i="5"/>
  <c r="G1749" i="5"/>
  <c r="G1750" i="5"/>
  <c r="G1751" i="5"/>
  <c r="G1752" i="5"/>
  <c r="G1753" i="5"/>
  <c r="G1754" i="5"/>
  <c r="G1755" i="5"/>
  <c r="G1756" i="5"/>
  <c r="G1757" i="5"/>
  <c r="G1758" i="5"/>
  <c r="G1759" i="5"/>
  <c r="G1760" i="5"/>
  <c r="G1761" i="5"/>
  <c r="G1762" i="5"/>
  <c r="G1763" i="5"/>
  <c r="G1764" i="5"/>
  <c r="G1765" i="5"/>
  <c r="G1766" i="5"/>
  <c r="G1767" i="5"/>
  <c r="G1768" i="5"/>
  <c r="G1769" i="5"/>
  <c r="G1770" i="5"/>
  <c r="G1771" i="5"/>
  <c r="G1772" i="5"/>
  <c r="G1773" i="5"/>
  <c r="G1774" i="5"/>
  <c r="G1775" i="5"/>
  <c r="G1776" i="5"/>
  <c r="G1777" i="5"/>
  <c r="G1778" i="5"/>
  <c r="G1779" i="5"/>
  <c r="G1780" i="5"/>
  <c r="G1781" i="5"/>
  <c r="G1782" i="5"/>
  <c r="G1783" i="5"/>
  <c r="G1784" i="5"/>
  <c r="G1785" i="5"/>
  <c r="G1786" i="5"/>
  <c r="G1787" i="5"/>
  <c r="G1788" i="5"/>
  <c r="G1789" i="5"/>
  <c r="G1790" i="5"/>
  <c r="G1791" i="5"/>
  <c r="G1792" i="5"/>
  <c r="G1793" i="5"/>
  <c r="G1794" i="5"/>
  <c r="G1795" i="5"/>
  <c r="G1796" i="5"/>
  <c r="G1797" i="5"/>
  <c r="G1798" i="5"/>
  <c r="G1799" i="5"/>
  <c r="G1800" i="5"/>
  <c r="G1801" i="5"/>
  <c r="G1802" i="5"/>
  <c r="G1803" i="5"/>
  <c r="G1804" i="5"/>
  <c r="G1805" i="5"/>
  <c r="G1806" i="5"/>
  <c r="G1807" i="5"/>
  <c r="G1808" i="5"/>
  <c r="G1809" i="5"/>
  <c r="G1810" i="5"/>
  <c r="G1811" i="5"/>
  <c r="G1812" i="5"/>
  <c r="G1813" i="5"/>
  <c r="G1814" i="5"/>
  <c r="G1815" i="5"/>
  <c r="G1816" i="5"/>
  <c r="G1817" i="5"/>
  <c r="G1818" i="5"/>
  <c r="G1819" i="5"/>
  <c r="G1820" i="5"/>
  <c r="G1821" i="5"/>
  <c r="G1822" i="5"/>
  <c r="G1823" i="5"/>
  <c r="G1824" i="5"/>
  <c r="G1825" i="5"/>
  <c r="G1826" i="5"/>
  <c r="G1827" i="5"/>
  <c r="G1828" i="5"/>
  <c r="G1829" i="5"/>
  <c r="G1830" i="5"/>
  <c r="G1831" i="5"/>
  <c r="G1832" i="5"/>
  <c r="G1833" i="5"/>
  <c r="G1834" i="5"/>
  <c r="G1835" i="5"/>
  <c r="G1836" i="5"/>
  <c r="G1837" i="5"/>
  <c r="G1838" i="5"/>
  <c r="G1839" i="5"/>
  <c r="G1840" i="5"/>
  <c r="G1841" i="5"/>
  <c r="G1842" i="5"/>
  <c r="G1843" i="5"/>
  <c r="G1844" i="5"/>
  <c r="G1845" i="5"/>
  <c r="G1846" i="5"/>
  <c r="G1847" i="5"/>
  <c r="G1848" i="5"/>
  <c r="G1849" i="5"/>
  <c r="G1850" i="5"/>
  <c r="G1851" i="5"/>
  <c r="G1852" i="5"/>
  <c r="G1853" i="5"/>
  <c r="G1854" i="5"/>
  <c r="G1855" i="5"/>
  <c r="G1856" i="5"/>
  <c r="G1857" i="5"/>
  <c r="G1858" i="5"/>
  <c r="G1859" i="5"/>
  <c r="G1860" i="5"/>
  <c r="G1861" i="5"/>
  <c r="G1862" i="5"/>
  <c r="G1863" i="5"/>
  <c r="G1864" i="5"/>
  <c r="G1865" i="5"/>
  <c r="G1866" i="5"/>
  <c r="G1867" i="5"/>
  <c r="G1868" i="5"/>
  <c r="G1869" i="5"/>
  <c r="G1870" i="5"/>
  <c r="G1871" i="5"/>
  <c r="G1872" i="5"/>
  <c r="G1873" i="5"/>
  <c r="G1874" i="5"/>
  <c r="G1875" i="5"/>
  <c r="G1876" i="5"/>
  <c r="G1877" i="5"/>
  <c r="G1878" i="5"/>
  <c r="G1879" i="5"/>
  <c r="G1880" i="5"/>
  <c r="G1881" i="5"/>
  <c r="G1882" i="5"/>
  <c r="G1883" i="5"/>
  <c r="G1884" i="5"/>
  <c r="G1885" i="5"/>
  <c r="G1886" i="5"/>
  <c r="G1887" i="5"/>
  <c r="G1888" i="5"/>
  <c r="G1889" i="5"/>
  <c r="G1890" i="5"/>
  <c r="G1891" i="5"/>
  <c r="G1892" i="5"/>
  <c r="G1893" i="5"/>
  <c r="G1894" i="5"/>
  <c r="G1895" i="5"/>
  <c r="G1896" i="5"/>
  <c r="G1897" i="5"/>
  <c r="G1898" i="5"/>
  <c r="G1899" i="5"/>
  <c r="G1900" i="5"/>
  <c r="G1901" i="5"/>
  <c r="G1902" i="5"/>
  <c r="G1903" i="5"/>
  <c r="G1904" i="5"/>
  <c r="G1905" i="5"/>
  <c r="G1906" i="5"/>
  <c r="G1907" i="5"/>
  <c r="G1908" i="5"/>
  <c r="G1909" i="5"/>
  <c r="G1910" i="5"/>
  <c r="G1911" i="5"/>
  <c r="G1912" i="5"/>
  <c r="G1913" i="5"/>
  <c r="G1914" i="5"/>
  <c r="G1915" i="5"/>
  <c r="G1916" i="5"/>
  <c r="G1917" i="5"/>
  <c r="G1918" i="5"/>
  <c r="G1919" i="5"/>
  <c r="G1920" i="5"/>
  <c r="G1921" i="5"/>
  <c r="G1922" i="5"/>
  <c r="G1923" i="5"/>
  <c r="G1924" i="5"/>
  <c r="G1925" i="5"/>
  <c r="G1926" i="5"/>
  <c r="G1927" i="5"/>
  <c r="G1928" i="5"/>
  <c r="G1929" i="5"/>
  <c r="G1930" i="5"/>
  <c r="G1931" i="5"/>
  <c r="G1932" i="5"/>
  <c r="G1933" i="5"/>
  <c r="G1934" i="5"/>
  <c r="G1935" i="5"/>
  <c r="G1936" i="5"/>
  <c r="G1937" i="5"/>
  <c r="G1938" i="5"/>
  <c r="G1939" i="5"/>
  <c r="G1940" i="5"/>
  <c r="G1941" i="5"/>
  <c r="G1942" i="5"/>
  <c r="G1943" i="5"/>
  <c r="G1944" i="5"/>
  <c r="G1945" i="5"/>
  <c r="G1946" i="5"/>
  <c r="G1947" i="5"/>
  <c r="G1948" i="5"/>
  <c r="G1949" i="5"/>
  <c r="G1950" i="5"/>
  <c r="G1951" i="5"/>
  <c r="G1952" i="5"/>
  <c r="G1953" i="5"/>
  <c r="G1954" i="5"/>
  <c r="G1955" i="5"/>
  <c r="G1956" i="5"/>
  <c r="G1957" i="5"/>
  <c r="G1958" i="5"/>
  <c r="G1959" i="5"/>
  <c r="G1960" i="5"/>
  <c r="G1961" i="5"/>
  <c r="G1962" i="5"/>
  <c r="G1963" i="5"/>
  <c r="G1964" i="5"/>
  <c r="G1965" i="5"/>
  <c r="G1966" i="5"/>
  <c r="G1967" i="5"/>
  <c r="G1968" i="5"/>
  <c r="G1969" i="5"/>
  <c r="G1970" i="5"/>
  <c r="G1971" i="5"/>
  <c r="G1972" i="5"/>
  <c r="G1973" i="5"/>
  <c r="G1974" i="5"/>
  <c r="G1975" i="5"/>
  <c r="G1976" i="5"/>
  <c r="G1977" i="5"/>
  <c r="G1978" i="5"/>
  <c r="G1979" i="5"/>
  <c r="G1980" i="5"/>
  <c r="G1981" i="5"/>
  <c r="G1982" i="5"/>
  <c r="G1983" i="5"/>
  <c r="G1984" i="5"/>
  <c r="G1985" i="5"/>
  <c r="G1986" i="5"/>
  <c r="G1987" i="5"/>
  <c r="G1988" i="5"/>
  <c r="G1989" i="5"/>
  <c r="G1990" i="5"/>
  <c r="G1991" i="5"/>
  <c r="G1992" i="5"/>
  <c r="G1993" i="5"/>
  <c r="G1994" i="5"/>
  <c r="G1995" i="5"/>
  <c r="G1996" i="5"/>
  <c r="G1997" i="5"/>
  <c r="G1998" i="5"/>
  <c r="G1999" i="5"/>
  <c r="G2000" i="5"/>
  <c r="G2001" i="5"/>
  <c r="G2002" i="5"/>
  <c r="G2003" i="5"/>
  <c r="G200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D253" i="5"/>
  <c r="D254" i="5"/>
  <c r="D255" i="5"/>
  <c r="D256" i="5"/>
  <c r="D257" i="5"/>
  <c r="D258" i="5"/>
  <c r="D259" i="5"/>
  <c r="D260" i="5"/>
  <c r="D261" i="5"/>
  <c r="D262" i="5"/>
  <c r="D263" i="5"/>
  <c r="D264" i="5"/>
  <c r="D265" i="5"/>
  <c r="D266" i="5"/>
  <c r="D267" i="5"/>
  <c r="D268" i="5"/>
  <c r="D269" i="5"/>
  <c r="D270" i="5"/>
  <c r="D271" i="5"/>
  <c r="D272" i="5"/>
  <c r="D273" i="5"/>
  <c r="D274" i="5"/>
  <c r="D275" i="5"/>
  <c r="D276" i="5"/>
  <c r="D277" i="5"/>
  <c r="D278" i="5"/>
  <c r="D279" i="5"/>
  <c r="D280" i="5"/>
  <c r="D281" i="5"/>
  <c r="D282" i="5"/>
  <c r="D283" i="5"/>
  <c r="D284" i="5"/>
  <c r="D285" i="5"/>
  <c r="D286" i="5"/>
  <c r="D287" i="5"/>
  <c r="D288" i="5"/>
  <c r="D289" i="5"/>
  <c r="D290" i="5"/>
  <c r="D291" i="5"/>
  <c r="D292" i="5"/>
  <c r="D293" i="5"/>
  <c r="D294" i="5"/>
  <c r="D295" i="5"/>
  <c r="D296" i="5"/>
  <c r="D297" i="5"/>
  <c r="D298" i="5"/>
  <c r="D299" i="5"/>
  <c r="D300" i="5"/>
  <c r="D301" i="5"/>
  <c r="D302" i="5"/>
  <c r="D303" i="5"/>
  <c r="D304" i="5"/>
  <c r="D305" i="5"/>
  <c r="D306" i="5"/>
  <c r="D307" i="5"/>
  <c r="D308" i="5"/>
  <c r="D309" i="5"/>
  <c r="D310" i="5"/>
  <c r="D311" i="5"/>
  <c r="D312" i="5"/>
  <c r="D313" i="5"/>
  <c r="D314" i="5"/>
  <c r="D315" i="5"/>
  <c r="D316" i="5"/>
  <c r="D317" i="5"/>
  <c r="D318" i="5"/>
  <c r="D319" i="5"/>
  <c r="D320" i="5"/>
  <c r="D321" i="5"/>
  <c r="D322" i="5"/>
  <c r="D323" i="5"/>
  <c r="D324" i="5"/>
  <c r="D325" i="5"/>
  <c r="D326" i="5"/>
  <c r="D327" i="5"/>
  <c r="D328" i="5"/>
  <c r="D329" i="5"/>
  <c r="D330" i="5"/>
  <c r="D331" i="5"/>
  <c r="D332" i="5"/>
  <c r="D333" i="5"/>
  <c r="D334" i="5"/>
  <c r="D335" i="5"/>
  <c r="D336" i="5"/>
  <c r="D337" i="5"/>
  <c r="D338" i="5"/>
  <c r="D339" i="5"/>
  <c r="D340" i="5"/>
  <c r="D341" i="5"/>
  <c r="D342" i="5"/>
  <c r="D343" i="5"/>
  <c r="D344" i="5"/>
  <c r="D345" i="5"/>
  <c r="D346" i="5"/>
  <c r="D347" i="5"/>
  <c r="D348" i="5"/>
  <c r="D349" i="5"/>
  <c r="D350" i="5"/>
  <c r="D351" i="5"/>
  <c r="D352" i="5"/>
  <c r="D353" i="5"/>
  <c r="D354" i="5"/>
  <c r="D355" i="5"/>
  <c r="D356" i="5"/>
  <c r="D357" i="5"/>
  <c r="D358" i="5"/>
  <c r="D359" i="5"/>
  <c r="D360" i="5"/>
  <c r="D361" i="5"/>
  <c r="D362" i="5"/>
  <c r="D363" i="5"/>
  <c r="D364" i="5"/>
  <c r="D365" i="5"/>
  <c r="D366" i="5"/>
  <c r="D367" i="5"/>
  <c r="D368" i="5"/>
  <c r="D369" i="5"/>
  <c r="D370" i="5"/>
  <c r="D371" i="5"/>
  <c r="D372" i="5"/>
  <c r="D373" i="5"/>
  <c r="D374" i="5"/>
  <c r="D375" i="5"/>
  <c r="D376" i="5"/>
  <c r="D377" i="5"/>
  <c r="D378" i="5"/>
  <c r="D379" i="5"/>
  <c r="D380" i="5"/>
  <c r="D381" i="5"/>
  <c r="D382" i="5"/>
  <c r="D383" i="5"/>
  <c r="D384" i="5"/>
  <c r="D385" i="5"/>
  <c r="D386" i="5"/>
  <c r="D387" i="5"/>
  <c r="D388" i="5"/>
  <c r="D389" i="5"/>
  <c r="D390" i="5"/>
  <c r="D391" i="5"/>
  <c r="D392" i="5"/>
  <c r="D393" i="5"/>
  <c r="D394" i="5"/>
  <c r="D395" i="5"/>
  <c r="D396" i="5"/>
  <c r="D397" i="5"/>
  <c r="D398" i="5"/>
  <c r="D399" i="5"/>
  <c r="D400" i="5"/>
  <c r="D401" i="5"/>
  <c r="D402" i="5"/>
  <c r="D403" i="5"/>
  <c r="D404" i="5"/>
  <c r="D405" i="5"/>
  <c r="D406" i="5"/>
  <c r="D407" i="5"/>
  <c r="D408" i="5"/>
  <c r="D409" i="5"/>
  <c r="D410" i="5"/>
  <c r="D411" i="5"/>
  <c r="D412" i="5"/>
  <c r="D413" i="5"/>
  <c r="D414" i="5"/>
  <c r="D415" i="5"/>
  <c r="D416" i="5"/>
  <c r="D417" i="5"/>
  <c r="D418" i="5"/>
  <c r="D419" i="5"/>
  <c r="D420" i="5"/>
  <c r="D421" i="5"/>
  <c r="D422" i="5"/>
  <c r="D423" i="5"/>
  <c r="D424" i="5"/>
  <c r="D425" i="5"/>
  <c r="D426" i="5"/>
  <c r="D427" i="5"/>
  <c r="D428" i="5"/>
  <c r="D429" i="5"/>
  <c r="D430" i="5"/>
  <c r="D431" i="5"/>
  <c r="D432" i="5"/>
  <c r="D433" i="5"/>
  <c r="D434" i="5"/>
  <c r="D435" i="5"/>
  <c r="D436" i="5"/>
  <c r="D437" i="5"/>
  <c r="D438" i="5"/>
  <c r="D439" i="5"/>
  <c r="D440" i="5"/>
  <c r="D441" i="5"/>
  <c r="D442" i="5"/>
  <c r="D443" i="5"/>
  <c r="D444" i="5"/>
  <c r="D445" i="5"/>
  <c r="D446" i="5"/>
  <c r="D447" i="5"/>
  <c r="D448" i="5"/>
  <c r="D449" i="5"/>
  <c r="D450" i="5"/>
  <c r="D451" i="5"/>
  <c r="D452" i="5"/>
  <c r="D453" i="5"/>
  <c r="D454" i="5"/>
  <c r="D455" i="5"/>
  <c r="D456" i="5"/>
  <c r="D457" i="5"/>
  <c r="D458" i="5"/>
  <c r="D459" i="5"/>
  <c r="D460" i="5"/>
  <c r="D461" i="5"/>
  <c r="D462" i="5"/>
  <c r="D463" i="5"/>
  <c r="D464" i="5"/>
  <c r="D465" i="5"/>
  <c r="D466" i="5"/>
  <c r="D467" i="5"/>
  <c r="D468" i="5"/>
  <c r="D469" i="5"/>
  <c r="D470" i="5"/>
  <c r="D471" i="5"/>
  <c r="D472" i="5"/>
  <c r="D473" i="5"/>
  <c r="D474" i="5"/>
  <c r="D475" i="5"/>
  <c r="D476" i="5"/>
  <c r="D477" i="5"/>
  <c r="D478" i="5"/>
  <c r="D479" i="5"/>
  <c r="D480" i="5"/>
  <c r="D481" i="5"/>
  <c r="D482" i="5"/>
  <c r="D483" i="5"/>
  <c r="D484" i="5"/>
  <c r="D485" i="5"/>
  <c r="D486" i="5"/>
  <c r="D487" i="5"/>
  <c r="D488" i="5"/>
  <c r="D489" i="5"/>
  <c r="D490" i="5"/>
  <c r="D491" i="5"/>
  <c r="D492" i="5"/>
  <c r="D493" i="5"/>
  <c r="D494" i="5"/>
  <c r="D495" i="5"/>
  <c r="D496" i="5"/>
  <c r="D497" i="5"/>
  <c r="D498" i="5"/>
  <c r="D499" i="5"/>
  <c r="D500" i="5"/>
  <c r="D501" i="5"/>
  <c r="D502" i="5"/>
  <c r="D503" i="5"/>
  <c r="D504" i="5"/>
  <c r="D505" i="5"/>
  <c r="D506" i="5"/>
  <c r="D507" i="5"/>
  <c r="D508" i="5"/>
  <c r="D509" i="5"/>
  <c r="D510" i="5"/>
  <c r="D511" i="5"/>
  <c r="D512" i="5"/>
  <c r="D513" i="5"/>
  <c r="D514" i="5"/>
  <c r="D515" i="5"/>
  <c r="D516" i="5"/>
  <c r="D517" i="5"/>
  <c r="D518" i="5"/>
  <c r="D519" i="5"/>
  <c r="D520" i="5"/>
  <c r="D521" i="5"/>
  <c r="D522" i="5"/>
  <c r="D523" i="5"/>
  <c r="D524" i="5"/>
  <c r="D525" i="5"/>
  <c r="D526" i="5"/>
  <c r="D527" i="5"/>
  <c r="D528" i="5"/>
  <c r="D529" i="5"/>
  <c r="D530" i="5"/>
  <c r="D531" i="5"/>
  <c r="D532" i="5"/>
  <c r="D533" i="5"/>
  <c r="D534" i="5"/>
  <c r="D535" i="5"/>
  <c r="D536" i="5"/>
  <c r="D537" i="5"/>
  <c r="D538" i="5"/>
  <c r="D539" i="5"/>
  <c r="D540" i="5"/>
  <c r="D541" i="5"/>
  <c r="D542" i="5"/>
  <c r="D543" i="5"/>
  <c r="D544" i="5"/>
  <c r="D545" i="5"/>
  <c r="D546" i="5"/>
  <c r="D547" i="5"/>
  <c r="D548" i="5"/>
  <c r="D549" i="5"/>
  <c r="D550" i="5"/>
  <c r="D551" i="5"/>
  <c r="D552" i="5"/>
  <c r="D553" i="5"/>
  <c r="D554" i="5"/>
  <c r="D555" i="5"/>
  <c r="D556" i="5"/>
  <c r="D557" i="5"/>
  <c r="D558" i="5"/>
  <c r="D559" i="5"/>
  <c r="D560" i="5"/>
  <c r="D561" i="5"/>
  <c r="D562" i="5"/>
  <c r="D563" i="5"/>
  <c r="D564" i="5"/>
  <c r="D565" i="5"/>
  <c r="D566" i="5"/>
  <c r="D567" i="5"/>
  <c r="D568" i="5"/>
  <c r="D569" i="5"/>
  <c r="D570" i="5"/>
  <c r="D571" i="5"/>
  <c r="D572" i="5"/>
  <c r="D573" i="5"/>
  <c r="D574" i="5"/>
  <c r="D575" i="5"/>
  <c r="D576" i="5"/>
  <c r="D577" i="5"/>
  <c r="D578" i="5"/>
  <c r="D579" i="5"/>
  <c r="D580" i="5"/>
  <c r="D581" i="5"/>
  <c r="D582" i="5"/>
  <c r="D583" i="5"/>
  <c r="D584" i="5"/>
  <c r="D585" i="5"/>
  <c r="D586" i="5"/>
  <c r="D587" i="5"/>
  <c r="D588" i="5"/>
  <c r="D589" i="5"/>
  <c r="D590" i="5"/>
  <c r="D591" i="5"/>
  <c r="D592" i="5"/>
  <c r="D593" i="5"/>
  <c r="D594" i="5"/>
  <c r="D595" i="5"/>
  <c r="D596" i="5"/>
  <c r="D597" i="5"/>
  <c r="D598" i="5"/>
  <c r="D599" i="5"/>
  <c r="D600" i="5"/>
  <c r="D601" i="5"/>
  <c r="D602" i="5"/>
  <c r="D603" i="5"/>
  <c r="D604" i="5"/>
  <c r="D605" i="5"/>
  <c r="D606" i="5"/>
  <c r="D607" i="5"/>
  <c r="D608" i="5"/>
  <c r="D609" i="5"/>
  <c r="D610" i="5"/>
  <c r="D611" i="5"/>
  <c r="D612" i="5"/>
  <c r="D613" i="5"/>
  <c r="D614" i="5"/>
  <c r="D615" i="5"/>
  <c r="D616" i="5"/>
  <c r="D617" i="5"/>
  <c r="D618" i="5"/>
  <c r="D619" i="5"/>
  <c r="D620" i="5"/>
  <c r="D621" i="5"/>
  <c r="D622" i="5"/>
  <c r="D623" i="5"/>
  <c r="D624" i="5"/>
  <c r="D625" i="5"/>
  <c r="D626" i="5"/>
  <c r="D627" i="5"/>
  <c r="D628" i="5"/>
  <c r="D629" i="5"/>
  <c r="D630" i="5"/>
  <c r="D631" i="5"/>
  <c r="D632" i="5"/>
  <c r="D633" i="5"/>
  <c r="D634" i="5"/>
  <c r="D635" i="5"/>
  <c r="D636" i="5"/>
  <c r="D637" i="5"/>
  <c r="D638" i="5"/>
  <c r="D639" i="5"/>
  <c r="D640" i="5"/>
  <c r="D641" i="5"/>
  <c r="D642" i="5"/>
  <c r="D643" i="5"/>
  <c r="D644" i="5"/>
  <c r="D645" i="5"/>
  <c r="D646" i="5"/>
  <c r="D647" i="5"/>
  <c r="D648" i="5"/>
  <c r="D649" i="5"/>
  <c r="D650" i="5"/>
  <c r="D651" i="5"/>
  <c r="D652" i="5"/>
  <c r="D653" i="5"/>
  <c r="D654" i="5"/>
  <c r="D655" i="5"/>
  <c r="D656" i="5"/>
  <c r="D657" i="5"/>
  <c r="D658" i="5"/>
  <c r="D659" i="5"/>
  <c r="D660" i="5"/>
  <c r="D661" i="5"/>
  <c r="D662" i="5"/>
  <c r="D663" i="5"/>
  <c r="D664" i="5"/>
  <c r="D665" i="5"/>
  <c r="D666" i="5"/>
  <c r="D667" i="5"/>
  <c r="D668" i="5"/>
  <c r="D669" i="5"/>
  <c r="D670" i="5"/>
  <c r="D671" i="5"/>
  <c r="D672" i="5"/>
  <c r="D673" i="5"/>
  <c r="D674" i="5"/>
  <c r="D675" i="5"/>
  <c r="D676" i="5"/>
  <c r="D677" i="5"/>
  <c r="D678" i="5"/>
  <c r="D679" i="5"/>
  <c r="D680" i="5"/>
  <c r="D681" i="5"/>
  <c r="D682" i="5"/>
  <c r="D683" i="5"/>
  <c r="D684" i="5"/>
  <c r="D685" i="5"/>
  <c r="D686" i="5"/>
  <c r="D687" i="5"/>
  <c r="D688" i="5"/>
  <c r="D689" i="5"/>
  <c r="D690" i="5"/>
  <c r="D691" i="5"/>
  <c r="D692" i="5"/>
  <c r="D693" i="5"/>
  <c r="D694" i="5"/>
  <c r="D695" i="5"/>
  <c r="D696" i="5"/>
  <c r="D697" i="5"/>
  <c r="D698" i="5"/>
  <c r="D699" i="5"/>
  <c r="D700" i="5"/>
  <c r="D701" i="5"/>
  <c r="D702" i="5"/>
  <c r="D703" i="5"/>
  <c r="D704" i="5"/>
  <c r="D705" i="5"/>
  <c r="D706" i="5"/>
  <c r="D707" i="5"/>
  <c r="D708" i="5"/>
  <c r="D709" i="5"/>
  <c r="D710" i="5"/>
  <c r="D711" i="5"/>
  <c r="D712" i="5"/>
  <c r="D713" i="5"/>
  <c r="D714" i="5"/>
  <c r="D715" i="5"/>
  <c r="D716" i="5"/>
  <c r="D717" i="5"/>
  <c r="D718" i="5"/>
  <c r="D719" i="5"/>
  <c r="D720" i="5"/>
  <c r="D721" i="5"/>
  <c r="D722" i="5"/>
  <c r="D723" i="5"/>
  <c r="D724" i="5"/>
  <c r="D725" i="5"/>
  <c r="D726" i="5"/>
  <c r="D727" i="5"/>
  <c r="D728" i="5"/>
  <c r="D729" i="5"/>
  <c r="D730" i="5"/>
  <c r="D731" i="5"/>
  <c r="D732" i="5"/>
  <c r="D733" i="5"/>
  <c r="D734" i="5"/>
  <c r="D735" i="5"/>
  <c r="D736" i="5"/>
  <c r="D737" i="5"/>
  <c r="D738" i="5"/>
  <c r="D739" i="5"/>
  <c r="D740" i="5"/>
  <c r="D741" i="5"/>
  <c r="D742" i="5"/>
  <c r="D743" i="5"/>
  <c r="D744" i="5"/>
  <c r="D745" i="5"/>
  <c r="D746" i="5"/>
  <c r="D747" i="5"/>
  <c r="D748" i="5"/>
  <c r="D749" i="5"/>
  <c r="D750" i="5"/>
  <c r="D751" i="5"/>
  <c r="D752" i="5"/>
  <c r="D753" i="5"/>
  <c r="D754" i="5"/>
  <c r="D755" i="5"/>
  <c r="D756" i="5"/>
  <c r="D757" i="5"/>
  <c r="D758" i="5"/>
  <c r="D759" i="5"/>
  <c r="D760" i="5"/>
  <c r="D761" i="5"/>
  <c r="D762" i="5"/>
  <c r="D763" i="5"/>
  <c r="D764" i="5"/>
  <c r="D765" i="5"/>
  <c r="D766" i="5"/>
  <c r="D767" i="5"/>
  <c r="D768" i="5"/>
  <c r="D769" i="5"/>
  <c r="D770" i="5"/>
  <c r="D771" i="5"/>
  <c r="D772" i="5"/>
  <c r="D773" i="5"/>
  <c r="D774" i="5"/>
  <c r="D775" i="5"/>
  <c r="D776" i="5"/>
  <c r="D777" i="5"/>
  <c r="D778" i="5"/>
  <c r="D779" i="5"/>
  <c r="D780" i="5"/>
  <c r="D781" i="5"/>
  <c r="D782" i="5"/>
  <c r="D783" i="5"/>
  <c r="D784" i="5"/>
  <c r="D785" i="5"/>
  <c r="D786" i="5"/>
  <c r="D787" i="5"/>
  <c r="D788" i="5"/>
  <c r="D789" i="5"/>
  <c r="D790" i="5"/>
  <c r="D791" i="5"/>
  <c r="D792" i="5"/>
  <c r="D793" i="5"/>
  <c r="D794" i="5"/>
  <c r="D795" i="5"/>
  <c r="D796" i="5"/>
  <c r="D797" i="5"/>
  <c r="D798" i="5"/>
  <c r="D799" i="5"/>
  <c r="D800" i="5"/>
  <c r="D801" i="5"/>
  <c r="D802" i="5"/>
  <c r="D803" i="5"/>
  <c r="D804" i="5"/>
  <c r="D805" i="5"/>
  <c r="D806" i="5"/>
  <c r="D807" i="5"/>
  <c r="D808" i="5"/>
  <c r="D809" i="5"/>
  <c r="D810" i="5"/>
  <c r="D811" i="5"/>
  <c r="D812" i="5"/>
  <c r="D813" i="5"/>
  <c r="D814" i="5"/>
  <c r="D815" i="5"/>
  <c r="D816" i="5"/>
  <c r="D817" i="5"/>
  <c r="D818" i="5"/>
  <c r="D819" i="5"/>
  <c r="D820" i="5"/>
  <c r="D821" i="5"/>
  <c r="D822" i="5"/>
  <c r="D823" i="5"/>
  <c r="D824" i="5"/>
  <c r="D825" i="5"/>
  <c r="D826" i="5"/>
  <c r="D827" i="5"/>
  <c r="D828" i="5"/>
  <c r="D829" i="5"/>
  <c r="D830" i="5"/>
  <c r="D831" i="5"/>
  <c r="D832" i="5"/>
  <c r="D833" i="5"/>
  <c r="D834" i="5"/>
  <c r="D835" i="5"/>
  <c r="D836" i="5"/>
  <c r="D837" i="5"/>
  <c r="D838" i="5"/>
  <c r="D839" i="5"/>
  <c r="D840" i="5"/>
  <c r="D841" i="5"/>
  <c r="D842" i="5"/>
  <c r="D843" i="5"/>
  <c r="D844" i="5"/>
  <c r="D845" i="5"/>
  <c r="D846" i="5"/>
  <c r="D847" i="5"/>
  <c r="D848" i="5"/>
  <c r="D849" i="5"/>
  <c r="D850" i="5"/>
  <c r="D851" i="5"/>
  <c r="D852" i="5"/>
  <c r="D853" i="5"/>
  <c r="D854" i="5"/>
  <c r="D855" i="5"/>
  <c r="D856" i="5"/>
  <c r="D857" i="5"/>
  <c r="D858" i="5"/>
  <c r="D859" i="5"/>
  <c r="D860" i="5"/>
  <c r="D861" i="5"/>
  <c r="D862" i="5"/>
  <c r="D863" i="5"/>
  <c r="D864" i="5"/>
  <c r="D865" i="5"/>
  <c r="D866" i="5"/>
  <c r="D867" i="5"/>
  <c r="D868" i="5"/>
  <c r="D869" i="5"/>
  <c r="D870" i="5"/>
  <c r="D871" i="5"/>
  <c r="D872" i="5"/>
  <c r="D873" i="5"/>
  <c r="D874" i="5"/>
  <c r="D875" i="5"/>
  <c r="D876" i="5"/>
  <c r="D877" i="5"/>
  <c r="D878" i="5"/>
  <c r="D879" i="5"/>
  <c r="D880" i="5"/>
  <c r="D881" i="5"/>
  <c r="D882" i="5"/>
  <c r="D883" i="5"/>
  <c r="D884" i="5"/>
  <c r="D885" i="5"/>
  <c r="D886" i="5"/>
  <c r="D887" i="5"/>
  <c r="D888" i="5"/>
  <c r="D889" i="5"/>
  <c r="D890" i="5"/>
  <c r="D891" i="5"/>
  <c r="D892" i="5"/>
  <c r="D893" i="5"/>
  <c r="D894" i="5"/>
  <c r="D895" i="5"/>
  <c r="D896" i="5"/>
  <c r="D897" i="5"/>
  <c r="D898" i="5"/>
  <c r="D899" i="5"/>
  <c r="D900" i="5"/>
  <c r="D901" i="5"/>
  <c r="D902" i="5"/>
  <c r="D903" i="5"/>
  <c r="D904" i="5"/>
  <c r="D905" i="5"/>
  <c r="D906" i="5"/>
  <c r="D907" i="5"/>
  <c r="D908" i="5"/>
  <c r="D909" i="5"/>
  <c r="D910" i="5"/>
  <c r="D911" i="5"/>
  <c r="D912" i="5"/>
  <c r="D913" i="5"/>
  <c r="D914" i="5"/>
  <c r="D915" i="5"/>
  <c r="D916" i="5"/>
  <c r="D917" i="5"/>
  <c r="D918" i="5"/>
  <c r="D919" i="5"/>
  <c r="D920" i="5"/>
  <c r="D921" i="5"/>
  <c r="D922" i="5"/>
  <c r="D923" i="5"/>
  <c r="D924" i="5"/>
  <c r="D925" i="5"/>
  <c r="D926" i="5"/>
  <c r="D927" i="5"/>
  <c r="D928" i="5"/>
  <c r="D929" i="5"/>
  <c r="D930" i="5"/>
  <c r="D931" i="5"/>
  <c r="D932" i="5"/>
  <c r="D933" i="5"/>
  <c r="D934" i="5"/>
  <c r="D935" i="5"/>
  <c r="D936" i="5"/>
  <c r="D937" i="5"/>
  <c r="D938" i="5"/>
  <c r="D939" i="5"/>
  <c r="D940" i="5"/>
  <c r="D941" i="5"/>
  <c r="D942" i="5"/>
  <c r="D943" i="5"/>
  <c r="D944" i="5"/>
  <c r="D945" i="5"/>
  <c r="D946" i="5"/>
  <c r="D947" i="5"/>
  <c r="D948" i="5"/>
  <c r="D949" i="5"/>
  <c r="D950" i="5"/>
  <c r="D951" i="5"/>
  <c r="D952" i="5"/>
  <c r="D953" i="5"/>
  <c r="D954" i="5"/>
  <c r="D955" i="5"/>
  <c r="D956" i="5"/>
  <c r="D957" i="5"/>
  <c r="D958" i="5"/>
  <c r="D959" i="5"/>
  <c r="D960" i="5"/>
  <c r="D961" i="5"/>
  <c r="D962" i="5"/>
  <c r="D963" i="5"/>
  <c r="D964" i="5"/>
  <c r="D965" i="5"/>
  <c r="D966" i="5"/>
  <c r="D967" i="5"/>
  <c r="D968" i="5"/>
  <c r="D969" i="5"/>
  <c r="D970" i="5"/>
  <c r="D971" i="5"/>
  <c r="D972" i="5"/>
  <c r="D973" i="5"/>
  <c r="D974" i="5"/>
  <c r="D975" i="5"/>
  <c r="D976" i="5"/>
  <c r="D977" i="5"/>
  <c r="D978" i="5"/>
  <c r="D979" i="5"/>
  <c r="D980" i="5"/>
  <c r="D981" i="5"/>
  <c r="D982" i="5"/>
  <c r="D983" i="5"/>
  <c r="D984" i="5"/>
  <c r="D985" i="5"/>
  <c r="D986" i="5"/>
  <c r="D987" i="5"/>
  <c r="D988" i="5"/>
  <c r="D989" i="5"/>
  <c r="D990" i="5"/>
  <c r="D991" i="5"/>
  <c r="D992" i="5"/>
  <c r="D993" i="5"/>
  <c r="D994" i="5"/>
  <c r="D995" i="5"/>
  <c r="D996" i="5"/>
  <c r="D997" i="5"/>
  <c r="D998" i="5"/>
  <c r="D999" i="5"/>
  <c r="D1000" i="5"/>
  <c r="D1001" i="5"/>
  <c r="D1002" i="5"/>
  <c r="D1003" i="5"/>
  <c r="D1004" i="5"/>
  <c r="D1005" i="5"/>
  <c r="D1006" i="5"/>
  <c r="D1007" i="5"/>
  <c r="D1008" i="5"/>
  <c r="D1009" i="5"/>
  <c r="D1010" i="5"/>
  <c r="D1011" i="5"/>
  <c r="D1012" i="5"/>
  <c r="D1013" i="5"/>
  <c r="D1014" i="5"/>
  <c r="D1015" i="5"/>
  <c r="D1016" i="5"/>
  <c r="D1017" i="5"/>
  <c r="D1018" i="5"/>
  <c r="D1019" i="5"/>
  <c r="D1020" i="5"/>
  <c r="D1021" i="5"/>
  <c r="D1022" i="5"/>
  <c r="D1023" i="5"/>
  <c r="D1024" i="5"/>
  <c r="D1025" i="5"/>
  <c r="D1026" i="5"/>
  <c r="D1027" i="5"/>
  <c r="D1028" i="5"/>
  <c r="D1029" i="5"/>
  <c r="D1030" i="5"/>
  <c r="D1031" i="5"/>
  <c r="D1032" i="5"/>
  <c r="D1033" i="5"/>
  <c r="D1034" i="5"/>
  <c r="D1035" i="5"/>
  <c r="D1036" i="5"/>
  <c r="D1037" i="5"/>
  <c r="D1038" i="5"/>
  <c r="D1039" i="5"/>
  <c r="D1040" i="5"/>
  <c r="D1041" i="5"/>
  <c r="D1042" i="5"/>
  <c r="D1043" i="5"/>
  <c r="D1044" i="5"/>
  <c r="D1045" i="5"/>
  <c r="D1046" i="5"/>
  <c r="D1047" i="5"/>
  <c r="D1048" i="5"/>
  <c r="D1049" i="5"/>
  <c r="D1050" i="5"/>
  <c r="D1051" i="5"/>
  <c r="D1052" i="5"/>
  <c r="D1053" i="5"/>
  <c r="D1054" i="5"/>
  <c r="D1055" i="5"/>
  <c r="D1056" i="5"/>
  <c r="D1057" i="5"/>
  <c r="D1058" i="5"/>
  <c r="D1059" i="5"/>
  <c r="D1060" i="5"/>
  <c r="D1061" i="5"/>
  <c r="D1062" i="5"/>
  <c r="D1063" i="5"/>
  <c r="D1064" i="5"/>
  <c r="D1065" i="5"/>
  <c r="D1066" i="5"/>
  <c r="D1067" i="5"/>
  <c r="D1068" i="5"/>
  <c r="D1069" i="5"/>
  <c r="D1070" i="5"/>
  <c r="D1071" i="5"/>
  <c r="D1072" i="5"/>
  <c r="D1073" i="5"/>
  <c r="D1074" i="5"/>
  <c r="D1075" i="5"/>
  <c r="D1076" i="5"/>
  <c r="D1077" i="5"/>
  <c r="D1078" i="5"/>
  <c r="D1079" i="5"/>
  <c r="D1080" i="5"/>
  <c r="D1081" i="5"/>
  <c r="D1082" i="5"/>
  <c r="D1083" i="5"/>
  <c r="D1084" i="5"/>
  <c r="D1085" i="5"/>
  <c r="D1086" i="5"/>
  <c r="D1087" i="5"/>
  <c r="D1088" i="5"/>
  <c r="D1089" i="5"/>
  <c r="D1090" i="5"/>
  <c r="D1091" i="5"/>
  <c r="D1092" i="5"/>
  <c r="D1093" i="5"/>
  <c r="D1094" i="5"/>
  <c r="D1095" i="5"/>
  <c r="D1096" i="5"/>
  <c r="D1097" i="5"/>
  <c r="D1098" i="5"/>
  <c r="D1099" i="5"/>
  <c r="D1100" i="5"/>
  <c r="D1101" i="5"/>
  <c r="D1102" i="5"/>
  <c r="D1103" i="5"/>
  <c r="D1104" i="5"/>
  <c r="D1105" i="5"/>
  <c r="D1106" i="5"/>
  <c r="D1107" i="5"/>
  <c r="D1108" i="5"/>
  <c r="D1109" i="5"/>
  <c r="D1110" i="5"/>
  <c r="D1111" i="5"/>
  <c r="D1112" i="5"/>
  <c r="D1113" i="5"/>
  <c r="D1114" i="5"/>
  <c r="D1115" i="5"/>
  <c r="D1116" i="5"/>
  <c r="D1117" i="5"/>
  <c r="D1118" i="5"/>
  <c r="D1119" i="5"/>
  <c r="D1120" i="5"/>
  <c r="D1121" i="5"/>
  <c r="D1122" i="5"/>
  <c r="D1123" i="5"/>
  <c r="D1124" i="5"/>
  <c r="D1125" i="5"/>
  <c r="D1126" i="5"/>
  <c r="D1127" i="5"/>
  <c r="D1128" i="5"/>
  <c r="D1129" i="5"/>
  <c r="D1130" i="5"/>
  <c r="D1131" i="5"/>
  <c r="D1132" i="5"/>
  <c r="D1133" i="5"/>
  <c r="D1134" i="5"/>
  <c r="D1135" i="5"/>
  <c r="D1136" i="5"/>
  <c r="D1137" i="5"/>
  <c r="D1138" i="5"/>
  <c r="D1139" i="5"/>
  <c r="D1140" i="5"/>
  <c r="D1141" i="5"/>
  <c r="D1142" i="5"/>
  <c r="D1143" i="5"/>
  <c r="D1144" i="5"/>
  <c r="D1145" i="5"/>
  <c r="D1146" i="5"/>
  <c r="D1147" i="5"/>
  <c r="D1148" i="5"/>
  <c r="D1149" i="5"/>
  <c r="D1150" i="5"/>
  <c r="D1151" i="5"/>
  <c r="D1152" i="5"/>
  <c r="D1153" i="5"/>
  <c r="D1154" i="5"/>
  <c r="D1155" i="5"/>
  <c r="D1156" i="5"/>
  <c r="D1157" i="5"/>
  <c r="D1158" i="5"/>
  <c r="D1159" i="5"/>
  <c r="D1160" i="5"/>
  <c r="D1161" i="5"/>
  <c r="D1162" i="5"/>
  <c r="D1163" i="5"/>
  <c r="D1164" i="5"/>
  <c r="D1165" i="5"/>
  <c r="D1166" i="5"/>
  <c r="D1167" i="5"/>
  <c r="D1168" i="5"/>
  <c r="D1169" i="5"/>
  <c r="D1170" i="5"/>
  <c r="D1171" i="5"/>
  <c r="D1172" i="5"/>
  <c r="D1173" i="5"/>
  <c r="D1174" i="5"/>
  <c r="D1175" i="5"/>
  <c r="D1176" i="5"/>
  <c r="D1177" i="5"/>
  <c r="D1178" i="5"/>
  <c r="D1179" i="5"/>
  <c r="D1180" i="5"/>
  <c r="D1181" i="5"/>
  <c r="D1182" i="5"/>
  <c r="D1183" i="5"/>
  <c r="D1184" i="5"/>
  <c r="D1185" i="5"/>
  <c r="D1186" i="5"/>
  <c r="D1187" i="5"/>
  <c r="D1188" i="5"/>
  <c r="D1189" i="5"/>
  <c r="D1190" i="5"/>
  <c r="D1191" i="5"/>
  <c r="D1192" i="5"/>
  <c r="D1193" i="5"/>
  <c r="D1194" i="5"/>
  <c r="D1195" i="5"/>
  <c r="D1196" i="5"/>
  <c r="D1197" i="5"/>
  <c r="D1198" i="5"/>
  <c r="D1199" i="5"/>
  <c r="D1200" i="5"/>
  <c r="D1201" i="5"/>
  <c r="D1202" i="5"/>
  <c r="D1203" i="5"/>
  <c r="D1204" i="5"/>
  <c r="D1205" i="5"/>
  <c r="D1206" i="5"/>
  <c r="D1207" i="5"/>
  <c r="D1208" i="5"/>
  <c r="D1209" i="5"/>
  <c r="D1210" i="5"/>
  <c r="D1211" i="5"/>
  <c r="D1212" i="5"/>
  <c r="D1213" i="5"/>
  <c r="D1214" i="5"/>
  <c r="D1215" i="5"/>
  <c r="D1216" i="5"/>
  <c r="D1217" i="5"/>
  <c r="D1218" i="5"/>
  <c r="D1219" i="5"/>
  <c r="D1220" i="5"/>
  <c r="D1221" i="5"/>
  <c r="D1222" i="5"/>
  <c r="D1223" i="5"/>
  <c r="D1224" i="5"/>
  <c r="D1225" i="5"/>
  <c r="D1226" i="5"/>
  <c r="D1227" i="5"/>
  <c r="D1228" i="5"/>
  <c r="D1229" i="5"/>
  <c r="D1230" i="5"/>
  <c r="D1231" i="5"/>
  <c r="D1232" i="5"/>
  <c r="D1233" i="5"/>
  <c r="D1234" i="5"/>
  <c r="D1235" i="5"/>
  <c r="D1236" i="5"/>
  <c r="D1237" i="5"/>
  <c r="D1238" i="5"/>
  <c r="D1239" i="5"/>
  <c r="D1240" i="5"/>
  <c r="D1241" i="5"/>
  <c r="D1242" i="5"/>
  <c r="D1243" i="5"/>
  <c r="D1244" i="5"/>
  <c r="D1245" i="5"/>
  <c r="D1246" i="5"/>
  <c r="D1247" i="5"/>
  <c r="D1248" i="5"/>
  <c r="D1249" i="5"/>
  <c r="D1250" i="5"/>
  <c r="D1251" i="5"/>
  <c r="D1252" i="5"/>
  <c r="D1253" i="5"/>
  <c r="D1254" i="5"/>
  <c r="D1255" i="5"/>
  <c r="D1256" i="5"/>
  <c r="D1257" i="5"/>
  <c r="D1258" i="5"/>
  <c r="D1259" i="5"/>
  <c r="D1260" i="5"/>
  <c r="D1261" i="5"/>
  <c r="D1262" i="5"/>
  <c r="D1263" i="5"/>
  <c r="D1264" i="5"/>
  <c r="D1265" i="5"/>
  <c r="D1266" i="5"/>
  <c r="D1267" i="5"/>
  <c r="D1268" i="5"/>
  <c r="D1269" i="5"/>
  <c r="D1270" i="5"/>
  <c r="D1271" i="5"/>
  <c r="D1272" i="5"/>
  <c r="D1273" i="5"/>
  <c r="D1274" i="5"/>
  <c r="D1275" i="5"/>
  <c r="D1276" i="5"/>
  <c r="D1277" i="5"/>
  <c r="D1278" i="5"/>
  <c r="D1279" i="5"/>
  <c r="D1280" i="5"/>
  <c r="D1281" i="5"/>
  <c r="D1282" i="5"/>
  <c r="D1283" i="5"/>
  <c r="D1284" i="5"/>
  <c r="D1285" i="5"/>
  <c r="D1286" i="5"/>
  <c r="D1287" i="5"/>
  <c r="D1288" i="5"/>
  <c r="D1289" i="5"/>
  <c r="D1290" i="5"/>
  <c r="D1291" i="5"/>
  <c r="D1292" i="5"/>
  <c r="D1293" i="5"/>
  <c r="D1294" i="5"/>
  <c r="D1295" i="5"/>
  <c r="D1296" i="5"/>
  <c r="D1297" i="5"/>
  <c r="D1298" i="5"/>
  <c r="D1299" i="5"/>
  <c r="D1300" i="5"/>
  <c r="D1301" i="5"/>
  <c r="D1302" i="5"/>
  <c r="D1303" i="5"/>
  <c r="D1304" i="5"/>
  <c r="D1305" i="5"/>
  <c r="D1306" i="5"/>
  <c r="D1307" i="5"/>
  <c r="D1308" i="5"/>
  <c r="D1309" i="5"/>
  <c r="D1310" i="5"/>
  <c r="D1311" i="5"/>
  <c r="D1312" i="5"/>
  <c r="D1313" i="5"/>
  <c r="D1314" i="5"/>
  <c r="D1315" i="5"/>
  <c r="D1316" i="5"/>
  <c r="D1317" i="5"/>
  <c r="D1318" i="5"/>
  <c r="D1319" i="5"/>
  <c r="D1320" i="5"/>
  <c r="D1321" i="5"/>
  <c r="D1322" i="5"/>
  <c r="D1323" i="5"/>
  <c r="D1324" i="5"/>
  <c r="D1325" i="5"/>
  <c r="D1326" i="5"/>
  <c r="D1327" i="5"/>
  <c r="D1328" i="5"/>
  <c r="D1329" i="5"/>
  <c r="D1330" i="5"/>
  <c r="D1331" i="5"/>
  <c r="D1332" i="5"/>
  <c r="D1333" i="5"/>
  <c r="D1334" i="5"/>
  <c r="D1335" i="5"/>
  <c r="D1336" i="5"/>
  <c r="D1337" i="5"/>
  <c r="D1338" i="5"/>
  <c r="D1339" i="5"/>
  <c r="D1340" i="5"/>
  <c r="D1341" i="5"/>
  <c r="D1342" i="5"/>
  <c r="D1343" i="5"/>
  <c r="D1344" i="5"/>
  <c r="D1345" i="5"/>
  <c r="D1346" i="5"/>
  <c r="D1347" i="5"/>
  <c r="D1348" i="5"/>
  <c r="D1349" i="5"/>
  <c r="D1350" i="5"/>
  <c r="D1351" i="5"/>
  <c r="D1352" i="5"/>
  <c r="D1353" i="5"/>
  <c r="D1354" i="5"/>
  <c r="D1355" i="5"/>
  <c r="D1356" i="5"/>
  <c r="D1357" i="5"/>
  <c r="D1358" i="5"/>
  <c r="D1359" i="5"/>
  <c r="D1360" i="5"/>
  <c r="D1361" i="5"/>
  <c r="D1362" i="5"/>
  <c r="D1363" i="5"/>
  <c r="D1364" i="5"/>
  <c r="D1365" i="5"/>
  <c r="D1366" i="5"/>
  <c r="D1367" i="5"/>
  <c r="D1368" i="5"/>
  <c r="D1369" i="5"/>
  <c r="D1370" i="5"/>
  <c r="D1371" i="5"/>
  <c r="D1372" i="5"/>
  <c r="D1373" i="5"/>
  <c r="D1374" i="5"/>
  <c r="D1375" i="5"/>
  <c r="D1376" i="5"/>
  <c r="D1377" i="5"/>
  <c r="D1378" i="5"/>
  <c r="D1379" i="5"/>
  <c r="D1380" i="5"/>
  <c r="D1381" i="5"/>
  <c r="D1382" i="5"/>
  <c r="D1383" i="5"/>
  <c r="D1384" i="5"/>
  <c r="D1385" i="5"/>
  <c r="D1386" i="5"/>
  <c r="D1387" i="5"/>
  <c r="D1388" i="5"/>
  <c r="D1389" i="5"/>
  <c r="D1390" i="5"/>
  <c r="D1391" i="5"/>
  <c r="D1392" i="5"/>
  <c r="D1393" i="5"/>
  <c r="D1394" i="5"/>
  <c r="D1395" i="5"/>
  <c r="D1396" i="5"/>
  <c r="D1397" i="5"/>
  <c r="D1398" i="5"/>
  <c r="D1399" i="5"/>
  <c r="D1400" i="5"/>
  <c r="D1401" i="5"/>
  <c r="D1402" i="5"/>
  <c r="D1403" i="5"/>
  <c r="D1404" i="5"/>
  <c r="D1405" i="5"/>
  <c r="D1406" i="5"/>
  <c r="D1407" i="5"/>
  <c r="D1408" i="5"/>
  <c r="D1409" i="5"/>
  <c r="D1410" i="5"/>
  <c r="D1411" i="5"/>
  <c r="D1412" i="5"/>
  <c r="D1413" i="5"/>
  <c r="D1414" i="5"/>
  <c r="D1415" i="5"/>
  <c r="D1416" i="5"/>
  <c r="D1417" i="5"/>
  <c r="D1418" i="5"/>
  <c r="D1419" i="5"/>
  <c r="D1420" i="5"/>
  <c r="D1421" i="5"/>
  <c r="D1422" i="5"/>
  <c r="D1423" i="5"/>
  <c r="D1424" i="5"/>
  <c r="D1425" i="5"/>
  <c r="D1426" i="5"/>
  <c r="D1427" i="5"/>
  <c r="D1428" i="5"/>
  <c r="D1429" i="5"/>
  <c r="D1430" i="5"/>
  <c r="D1431" i="5"/>
  <c r="D1432" i="5"/>
  <c r="D1433" i="5"/>
  <c r="D1434" i="5"/>
  <c r="D1435" i="5"/>
  <c r="D1436" i="5"/>
  <c r="D1437" i="5"/>
  <c r="D1438" i="5"/>
  <c r="D1439" i="5"/>
  <c r="D1440" i="5"/>
  <c r="D1441" i="5"/>
  <c r="D1442" i="5"/>
  <c r="D1443" i="5"/>
  <c r="D1444" i="5"/>
  <c r="D1445" i="5"/>
  <c r="D1446" i="5"/>
  <c r="D1447" i="5"/>
  <c r="D1448" i="5"/>
  <c r="D1449" i="5"/>
  <c r="D1450" i="5"/>
  <c r="D1451" i="5"/>
  <c r="D1452" i="5"/>
  <c r="D1453" i="5"/>
  <c r="D1454" i="5"/>
  <c r="D1455" i="5"/>
  <c r="D1456" i="5"/>
  <c r="D1457" i="5"/>
  <c r="D1458" i="5"/>
  <c r="D1459" i="5"/>
  <c r="D1460" i="5"/>
  <c r="D1461" i="5"/>
  <c r="D1462" i="5"/>
  <c r="D1463" i="5"/>
  <c r="D1464" i="5"/>
  <c r="D1465" i="5"/>
  <c r="D1466" i="5"/>
  <c r="D1467" i="5"/>
  <c r="D1468" i="5"/>
  <c r="D1469" i="5"/>
  <c r="D1470" i="5"/>
  <c r="D1471" i="5"/>
  <c r="D1472" i="5"/>
  <c r="D1473" i="5"/>
  <c r="D1474" i="5"/>
  <c r="D1475" i="5"/>
  <c r="D1476" i="5"/>
  <c r="D1477" i="5"/>
  <c r="D1478" i="5"/>
  <c r="D1479" i="5"/>
  <c r="D1480" i="5"/>
  <c r="D1481" i="5"/>
  <c r="D1482" i="5"/>
  <c r="D1483" i="5"/>
  <c r="D1484" i="5"/>
  <c r="D1485" i="5"/>
  <c r="D1486" i="5"/>
  <c r="D1487" i="5"/>
  <c r="D1488" i="5"/>
  <c r="D1489" i="5"/>
  <c r="D1490" i="5"/>
  <c r="D1491" i="5"/>
  <c r="D1492" i="5"/>
  <c r="D1493" i="5"/>
  <c r="D1494" i="5"/>
  <c r="D1495" i="5"/>
  <c r="D1496" i="5"/>
  <c r="D1497" i="5"/>
  <c r="D1498" i="5"/>
  <c r="D1499" i="5"/>
  <c r="D1500" i="5"/>
  <c r="D1501" i="5"/>
  <c r="D1502" i="5"/>
  <c r="D1503" i="5"/>
  <c r="D1504" i="5"/>
  <c r="D1505" i="5"/>
  <c r="D1506" i="5"/>
  <c r="D1507" i="5"/>
  <c r="D1508" i="5"/>
  <c r="D1509" i="5"/>
  <c r="D1510" i="5"/>
  <c r="D1511" i="5"/>
  <c r="D1512" i="5"/>
  <c r="D1513" i="5"/>
  <c r="D1514" i="5"/>
  <c r="D1515" i="5"/>
  <c r="D1516" i="5"/>
  <c r="D1517" i="5"/>
  <c r="D1518" i="5"/>
  <c r="D1519" i="5"/>
  <c r="D1520" i="5"/>
  <c r="D1521" i="5"/>
  <c r="D1522" i="5"/>
  <c r="D1523" i="5"/>
  <c r="D1524" i="5"/>
  <c r="D1525" i="5"/>
  <c r="D1526" i="5"/>
  <c r="D1527" i="5"/>
  <c r="D1528" i="5"/>
  <c r="D1529" i="5"/>
  <c r="D1530" i="5"/>
  <c r="D1531" i="5"/>
  <c r="D1532" i="5"/>
  <c r="D1533" i="5"/>
  <c r="D1534" i="5"/>
  <c r="D1535" i="5"/>
  <c r="D1536" i="5"/>
  <c r="D1537" i="5"/>
  <c r="D1538" i="5"/>
  <c r="D1539" i="5"/>
  <c r="D1540" i="5"/>
  <c r="D1541" i="5"/>
  <c r="D1542" i="5"/>
  <c r="D1543" i="5"/>
  <c r="D1544" i="5"/>
  <c r="D1545" i="5"/>
  <c r="D1546" i="5"/>
  <c r="D1547" i="5"/>
  <c r="D1548" i="5"/>
  <c r="D1549" i="5"/>
  <c r="D1550" i="5"/>
  <c r="D1551" i="5"/>
  <c r="D1552" i="5"/>
  <c r="D1553" i="5"/>
  <c r="D1554" i="5"/>
  <c r="D1555" i="5"/>
  <c r="D1556" i="5"/>
  <c r="D1557" i="5"/>
  <c r="D1558" i="5"/>
  <c r="D1559" i="5"/>
  <c r="D1560" i="5"/>
  <c r="D1561" i="5"/>
  <c r="D1562" i="5"/>
  <c r="D1563" i="5"/>
  <c r="D1564" i="5"/>
  <c r="D1565" i="5"/>
  <c r="D1566" i="5"/>
  <c r="D1567" i="5"/>
  <c r="D1568" i="5"/>
  <c r="D1569" i="5"/>
  <c r="D1570" i="5"/>
  <c r="D1571" i="5"/>
  <c r="D1572" i="5"/>
  <c r="D1573" i="5"/>
  <c r="D1574" i="5"/>
  <c r="D1575" i="5"/>
  <c r="D1576" i="5"/>
  <c r="D1577" i="5"/>
  <c r="D1578" i="5"/>
  <c r="D1579" i="5"/>
  <c r="D1580" i="5"/>
  <c r="D1581" i="5"/>
  <c r="D1582" i="5"/>
  <c r="D1583" i="5"/>
  <c r="D1584" i="5"/>
  <c r="D1585" i="5"/>
  <c r="D1586" i="5"/>
  <c r="D1587" i="5"/>
  <c r="D1588" i="5"/>
  <c r="D1589" i="5"/>
  <c r="D1590" i="5"/>
  <c r="D1591" i="5"/>
  <c r="D1592" i="5"/>
  <c r="D1593" i="5"/>
  <c r="D1594" i="5"/>
  <c r="D1595" i="5"/>
  <c r="D1596" i="5"/>
  <c r="D1597" i="5"/>
  <c r="D1598" i="5"/>
  <c r="D1599" i="5"/>
  <c r="D1600" i="5"/>
  <c r="D1601" i="5"/>
  <c r="D1602" i="5"/>
  <c r="D1603" i="5"/>
  <c r="D1604" i="5"/>
  <c r="D1605" i="5"/>
  <c r="D1606" i="5"/>
  <c r="D1607" i="5"/>
  <c r="D1608" i="5"/>
  <c r="D1609" i="5"/>
  <c r="D1610" i="5"/>
  <c r="D1611" i="5"/>
  <c r="D1612" i="5"/>
  <c r="D1613" i="5"/>
  <c r="D1614" i="5"/>
  <c r="D1615" i="5"/>
  <c r="D1616" i="5"/>
  <c r="D1617" i="5"/>
  <c r="D1618" i="5"/>
  <c r="D1619" i="5"/>
  <c r="D1620" i="5"/>
  <c r="D1621" i="5"/>
  <c r="D1622" i="5"/>
  <c r="D1623" i="5"/>
  <c r="D1624" i="5"/>
  <c r="D1625" i="5"/>
  <c r="D1626" i="5"/>
  <c r="D1627" i="5"/>
  <c r="D1628" i="5"/>
  <c r="D1629" i="5"/>
  <c r="D1630" i="5"/>
  <c r="D1631" i="5"/>
  <c r="D1632" i="5"/>
  <c r="D1633" i="5"/>
  <c r="D1634" i="5"/>
  <c r="D1635" i="5"/>
  <c r="D1636" i="5"/>
  <c r="D1637" i="5"/>
  <c r="D1638" i="5"/>
  <c r="D1639" i="5"/>
  <c r="D1640" i="5"/>
  <c r="D1641" i="5"/>
  <c r="D1642" i="5"/>
  <c r="D1643" i="5"/>
  <c r="D1644" i="5"/>
  <c r="D1645" i="5"/>
  <c r="D1646" i="5"/>
  <c r="D1647" i="5"/>
  <c r="D1648" i="5"/>
  <c r="D1649" i="5"/>
  <c r="D1650" i="5"/>
  <c r="D1651" i="5"/>
  <c r="D1652" i="5"/>
  <c r="D1653" i="5"/>
  <c r="D1654" i="5"/>
  <c r="D1655" i="5"/>
  <c r="D1656" i="5"/>
  <c r="D1657" i="5"/>
  <c r="D1658" i="5"/>
  <c r="D1659" i="5"/>
  <c r="D1660" i="5"/>
  <c r="D1661" i="5"/>
  <c r="D1662" i="5"/>
  <c r="D1663" i="5"/>
  <c r="D1664" i="5"/>
  <c r="D1665" i="5"/>
  <c r="D1666" i="5"/>
  <c r="D1667" i="5"/>
  <c r="D1668" i="5"/>
  <c r="D1669" i="5"/>
  <c r="D1670" i="5"/>
  <c r="D1671" i="5"/>
  <c r="D1672" i="5"/>
  <c r="D1673" i="5"/>
  <c r="D1674" i="5"/>
  <c r="D1675" i="5"/>
  <c r="D1676" i="5"/>
  <c r="D1677" i="5"/>
  <c r="D1678" i="5"/>
  <c r="D1679" i="5"/>
  <c r="D1680" i="5"/>
  <c r="D1681" i="5"/>
  <c r="D1682" i="5"/>
  <c r="D1683" i="5"/>
  <c r="D1684" i="5"/>
  <c r="D1685" i="5"/>
  <c r="D1686" i="5"/>
  <c r="D1687" i="5"/>
  <c r="D1688" i="5"/>
  <c r="D1689" i="5"/>
  <c r="D1690" i="5"/>
  <c r="D1691" i="5"/>
  <c r="D1692" i="5"/>
  <c r="D1693" i="5"/>
  <c r="D1694" i="5"/>
  <c r="D1695" i="5"/>
  <c r="D1696" i="5"/>
  <c r="D1697" i="5"/>
  <c r="D1698" i="5"/>
  <c r="D1699" i="5"/>
  <c r="D1700" i="5"/>
  <c r="D1701" i="5"/>
  <c r="D1702" i="5"/>
  <c r="D1703" i="5"/>
  <c r="D1704" i="5"/>
  <c r="D1705" i="5"/>
  <c r="D1706" i="5"/>
  <c r="D1707" i="5"/>
  <c r="D1708" i="5"/>
  <c r="D1709" i="5"/>
  <c r="D1710" i="5"/>
  <c r="D1711" i="5"/>
  <c r="D1712" i="5"/>
  <c r="D1713" i="5"/>
  <c r="D1714" i="5"/>
  <c r="D1715" i="5"/>
  <c r="D1716" i="5"/>
  <c r="D1717" i="5"/>
  <c r="D1718" i="5"/>
  <c r="D1719" i="5"/>
  <c r="D1720" i="5"/>
  <c r="D1721" i="5"/>
  <c r="D1722" i="5"/>
  <c r="D1723" i="5"/>
  <c r="D1724" i="5"/>
  <c r="D1725" i="5"/>
  <c r="D1726" i="5"/>
  <c r="D1727" i="5"/>
  <c r="D1728" i="5"/>
  <c r="D1729" i="5"/>
  <c r="D1730" i="5"/>
  <c r="D1731" i="5"/>
  <c r="D1732" i="5"/>
  <c r="D1733" i="5"/>
  <c r="D1734" i="5"/>
  <c r="D1735" i="5"/>
  <c r="D1736" i="5"/>
  <c r="D1737" i="5"/>
  <c r="D1738" i="5"/>
  <c r="D1739" i="5"/>
  <c r="D1740" i="5"/>
  <c r="D1741" i="5"/>
  <c r="D1742" i="5"/>
  <c r="D1743" i="5"/>
  <c r="D1744" i="5"/>
  <c r="D1745" i="5"/>
  <c r="D1746" i="5"/>
  <c r="D1747" i="5"/>
  <c r="D1748" i="5"/>
  <c r="D1749" i="5"/>
  <c r="D1750" i="5"/>
  <c r="D1751" i="5"/>
  <c r="D1752" i="5"/>
  <c r="D1753" i="5"/>
  <c r="D1754" i="5"/>
  <c r="D1755" i="5"/>
  <c r="D1756" i="5"/>
  <c r="D1757" i="5"/>
  <c r="D1758" i="5"/>
  <c r="D1759" i="5"/>
  <c r="D1760" i="5"/>
  <c r="D1761" i="5"/>
  <c r="D1762" i="5"/>
  <c r="D1763" i="5"/>
  <c r="D1764" i="5"/>
  <c r="D1765" i="5"/>
  <c r="D1766" i="5"/>
  <c r="D1767" i="5"/>
  <c r="D1768" i="5"/>
  <c r="D1769" i="5"/>
  <c r="D1770" i="5"/>
  <c r="D1771" i="5"/>
  <c r="D1772" i="5"/>
  <c r="D1773" i="5"/>
  <c r="D1774" i="5"/>
  <c r="D1775" i="5"/>
  <c r="D1776" i="5"/>
  <c r="D1777" i="5"/>
  <c r="D1778" i="5"/>
  <c r="D1779" i="5"/>
  <c r="D1780" i="5"/>
  <c r="D1781" i="5"/>
  <c r="D1782" i="5"/>
  <c r="D1783" i="5"/>
  <c r="D1784" i="5"/>
  <c r="D1785" i="5"/>
  <c r="D1786" i="5"/>
  <c r="D1787" i="5"/>
  <c r="D1788" i="5"/>
  <c r="D1789" i="5"/>
  <c r="D1790" i="5"/>
  <c r="D1791" i="5"/>
  <c r="D1792" i="5"/>
  <c r="D1793" i="5"/>
  <c r="D1794" i="5"/>
  <c r="D1795" i="5"/>
  <c r="D1796" i="5"/>
  <c r="D1797" i="5"/>
  <c r="D1798" i="5"/>
  <c r="D1799" i="5"/>
  <c r="D1800" i="5"/>
  <c r="D1801" i="5"/>
  <c r="D1802" i="5"/>
  <c r="D1803" i="5"/>
  <c r="D1804" i="5"/>
  <c r="D1805" i="5"/>
  <c r="D1806" i="5"/>
  <c r="D1807" i="5"/>
  <c r="D1808" i="5"/>
  <c r="D1809" i="5"/>
  <c r="D1810" i="5"/>
  <c r="D1811" i="5"/>
  <c r="D1812" i="5"/>
  <c r="D1813" i="5"/>
  <c r="D1814" i="5"/>
  <c r="D1815" i="5"/>
  <c r="D1816" i="5"/>
  <c r="D1817" i="5"/>
  <c r="D1818" i="5"/>
  <c r="D1819" i="5"/>
  <c r="D1820" i="5"/>
  <c r="D1821" i="5"/>
  <c r="D1822" i="5"/>
  <c r="D1823" i="5"/>
  <c r="D1824" i="5"/>
  <c r="D1825" i="5"/>
  <c r="D1826" i="5"/>
  <c r="D1827" i="5"/>
  <c r="D1828" i="5"/>
  <c r="D1829" i="5"/>
  <c r="D1830" i="5"/>
  <c r="D1831" i="5"/>
  <c r="D1832" i="5"/>
  <c r="D1833" i="5"/>
  <c r="D1834" i="5"/>
  <c r="D1835" i="5"/>
  <c r="D1836" i="5"/>
  <c r="D1837" i="5"/>
  <c r="D1838" i="5"/>
  <c r="D1839" i="5"/>
  <c r="D1840" i="5"/>
  <c r="D1841" i="5"/>
  <c r="D1842" i="5"/>
  <c r="D1843" i="5"/>
  <c r="D1844" i="5"/>
  <c r="D1845" i="5"/>
  <c r="D1846" i="5"/>
  <c r="D1847" i="5"/>
  <c r="D1848" i="5"/>
  <c r="D1849" i="5"/>
  <c r="D1850" i="5"/>
  <c r="D1851" i="5"/>
  <c r="D1852" i="5"/>
  <c r="D1853" i="5"/>
  <c r="D1854" i="5"/>
  <c r="D1855" i="5"/>
  <c r="D1856" i="5"/>
  <c r="D1857" i="5"/>
  <c r="D1858" i="5"/>
  <c r="D1859" i="5"/>
  <c r="D1860" i="5"/>
  <c r="D1861" i="5"/>
  <c r="D1862" i="5"/>
  <c r="D1863" i="5"/>
  <c r="D1864" i="5"/>
  <c r="D1865" i="5"/>
  <c r="D1866" i="5"/>
  <c r="D1867" i="5"/>
  <c r="D1868" i="5"/>
  <c r="D1869" i="5"/>
  <c r="D1870" i="5"/>
  <c r="D1871" i="5"/>
  <c r="D1872" i="5"/>
  <c r="D1873" i="5"/>
  <c r="D1874" i="5"/>
  <c r="D1875" i="5"/>
  <c r="D1876" i="5"/>
  <c r="D1877" i="5"/>
  <c r="D1878" i="5"/>
  <c r="D1879" i="5"/>
  <c r="D1880" i="5"/>
  <c r="D1881" i="5"/>
  <c r="D1882" i="5"/>
  <c r="D1883" i="5"/>
  <c r="D1884" i="5"/>
  <c r="D1885" i="5"/>
  <c r="D1886" i="5"/>
  <c r="D1887" i="5"/>
  <c r="D1888" i="5"/>
  <c r="D1889" i="5"/>
  <c r="D1890" i="5"/>
  <c r="D1891" i="5"/>
  <c r="D1892" i="5"/>
  <c r="D1893" i="5"/>
  <c r="D1894" i="5"/>
  <c r="D1895" i="5"/>
  <c r="D1896" i="5"/>
  <c r="D1897" i="5"/>
  <c r="D1898" i="5"/>
  <c r="D1899" i="5"/>
  <c r="D1900" i="5"/>
  <c r="D1901" i="5"/>
  <c r="D1902" i="5"/>
  <c r="D1903" i="5"/>
  <c r="D1904" i="5"/>
  <c r="D1905" i="5"/>
  <c r="D1906" i="5"/>
  <c r="D1907" i="5"/>
  <c r="D1908" i="5"/>
  <c r="D1909" i="5"/>
  <c r="D1910" i="5"/>
  <c r="D1911" i="5"/>
  <c r="D1912" i="5"/>
  <c r="D1913" i="5"/>
  <c r="D1914" i="5"/>
  <c r="D1915" i="5"/>
  <c r="D1916" i="5"/>
  <c r="D1917" i="5"/>
  <c r="D1918" i="5"/>
  <c r="D1919" i="5"/>
  <c r="D1920" i="5"/>
  <c r="D1921" i="5"/>
  <c r="D1922" i="5"/>
  <c r="D1923" i="5"/>
  <c r="D1924" i="5"/>
  <c r="D1925" i="5"/>
  <c r="D1926" i="5"/>
  <c r="D1927" i="5"/>
  <c r="D1928" i="5"/>
  <c r="D1929" i="5"/>
  <c r="D1930" i="5"/>
  <c r="D1931" i="5"/>
  <c r="D1932" i="5"/>
  <c r="D1933" i="5"/>
  <c r="D1934" i="5"/>
  <c r="D1935" i="5"/>
  <c r="D1936" i="5"/>
  <c r="D1937" i="5"/>
  <c r="D1938" i="5"/>
  <c r="D1939" i="5"/>
  <c r="D1940" i="5"/>
  <c r="D1941" i="5"/>
  <c r="D1942" i="5"/>
  <c r="D1943" i="5"/>
  <c r="D1944" i="5"/>
  <c r="D1945" i="5"/>
  <c r="D1946" i="5"/>
  <c r="D1947" i="5"/>
  <c r="D1948" i="5"/>
  <c r="D1949" i="5"/>
  <c r="D1950" i="5"/>
  <c r="D1951" i="5"/>
  <c r="D1952" i="5"/>
  <c r="D1953" i="5"/>
  <c r="D1954" i="5"/>
  <c r="D1955" i="5"/>
  <c r="D1956" i="5"/>
  <c r="D1957" i="5"/>
  <c r="D1958" i="5"/>
  <c r="D1959" i="5"/>
  <c r="D1960" i="5"/>
  <c r="D1961" i="5"/>
  <c r="D1962" i="5"/>
  <c r="D1963" i="5"/>
  <c r="D1964" i="5"/>
  <c r="D1965" i="5"/>
  <c r="D1966" i="5"/>
  <c r="D1967" i="5"/>
  <c r="D1968" i="5"/>
  <c r="D1969" i="5"/>
  <c r="D1970" i="5"/>
  <c r="D1971" i="5"/>
  <c r="D1972" i="5"/>
  <c r="D1973" i="5"/>
  <c r="D1974" i="5"/>
  <c r="D1975" i="5"/>
  <c r="D1976" i="5"/>
  <c r="D1977" i="5"/>
  <c r="D1978" i="5"/>
  <c r="D1979" i="5"/>
  <c r="D1980" i="5"/>
  <c r="D1981" i="5"/>
  <c r="D1982" i="5"/>
  <c r="D1983" i="5"/>
  <c r="D1984" i="5"/>
  <c r="D1985" i="5"/>
  <c r="D1986" i="5"/>
  <c r="D1987" i="5"/>
  <c r="D1988" i="5"/>
  <c r="D1989" i="5"/>
  <c r="D1990" i="5"/>
  <c r="D1991" i="5"/>
  <c r="D1992" i="5"/>
  <c r="D1993" i="5"/>
  <c r="D1994" i="5"/>
  <c r="D1995" i="5"/>
  <c r="D1996" i="5"/>
  <c r="D1997" i="5"/>
  <c r="D1998" i="5"/>
  <c r="D1999" i="5"/>
  <c r="D2000" i="5"/>
  <c r="D2001" i="5"/>
  <c r="D2002" i="5"/>
  <c r="D2003" i="5"/>
  <c r="D2004" i="5"/>
  <c r="J11" i="4"/>
  <c r="J10" i="4"/>
  <c r="J9" i="4"/>
  <c r="J8" i="4"/>
  <c r="J7" i="4"/>
  <c r="J6" i="4"/>
  <c r="J5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M205" i="4"/>
  <c r="M206" i="4"/>
  <c r="M207" i="4"/>
  <c r="M208" i="4"/>
  <c r="M209" i="4"/>
  <c r="M210" i="4"/>
  <c r="M211" i="4"/>
  <c r="M212" i="4"/>
  <c r="M213" i="4"/>
  <c r="M214" i="4"/>
  <c r="M215" i="4"/>
  <c r="M216" i="4"/>
  <c r="M217" i="4"/>
  <c r="M218" i="4"/>
  <c r="M219" i="4"/>
  <c r="M220" i="4"/>
  <c r="M221" i="4"/>
  <c r="M222" i="4"/>
  <c r="M223" i="4"/>
  <c r="M224" i="4"/>
  <c r="M225" i="4"/>
  <c r="M226" i="4"/>
  <c r="M227" i="4"/>
  <c r="M228" i="4"/>
  <c r="M229" i="4"/>
  <c r="M230" i="4"/>
  <c r="M231" i="4"/>
  <c r="M232" i="4"/>
  <c r="M233" i="4"/>
  <c r="M234" i="4"/>
  <c r="M235" i="4"/>
  <c r="M236" i="4"/>
  <c r="M237" i="4"/>
  <c r="M238" i="4"/>
  <c r="M239" i="4"/>
  <c r="M240" i="4"/>
  <c r="M241" i="4"/>
  <c r="M242" i="4"/>
  <c r="M243" i="4"/>
  <c r="M244" i="4"/>
  <c r="M245" i="4"/>
  <c r="M246" i="4"/>
  <c r="M247" i="4"/>
  <c r="M248" i="4"/>
  <c r="M249" i="4"/>
  <c r="M250" i="4"/>
  <c r="M251" i="4"/>
  <c r="M252" i="4"/>
  <c r="M253" i="4"/>
  <c r="M254" i="4"/>
  <c r="M255" i="4"/>
  <c r="M256" i="4"/>
  <c r="M257" i="4"/>
  <c r="M258" i="4"/>
  <c r="M259" i="4"/>
  <c r="M260" i="4"/>
  <c r="M261" i="4"/>
  <c r="M262" i="4"/>
  <c r="M263" i="4"/>
  <c r="M264" i="4"/>
  <c r="M265" i="4"/>
  <c r="M266" i="4"/>
  <c r="M267" i="4"/>
  <c r="M268" i="4"/>
  <c r="M269" i="4"/>
  <c r="M270" i="4"/>
  <c r="M271" i="4"/>
  <c r="M272" i="4"/>
  <c r="M273" i="4"/>
  <c r="M274" i="4"/>
  <c r="M275" i="4"/>
  <c r="M276" i="4"/>
  <c r="M277" i="4"/>
  <c r="M278" i="4"/>
  <c r="M279" i="4"/>
  <c r="M280" i="4"/>
  <c r="M281" i="4"/>
  <c r="M282" i="4"/>
  <c r="M283" i="4"/>
  <c r="M284" i="4"/>
  <c r="M285" i="4"/>
  <c r="M286" i="4"/>
  <c r="M287" i="4"/>
  <c r="M288" i="4"/>
  <c r="M289" i="4"/>
  <c r="M290" i="4"/>
  <c r="M291" i="4"/>
  <c r="M292" i="4"/>
  <c r="M293" i="4"/>
  <c r="M294" i="4"/>
  <c r="M295" i="4"/>
  <c r="M296" i="4"/>
  <c r="M297" i="4"/>
  <c r="M298" i="4"/>
  <c r="M299" i="4"/>
  <c r="M300" i="4"/>
  <c r="M301" i="4"/>
  <c r="M302" i="4"/>
  <c r="M303" i="4"/>
  <c r="M304" i="4"/>
  <c r="H5" i="4"/>
  <c r="I5" i="4" s="1"/>
  <c r="H6" i="4"/>
  <c r="I6" i="4" s="1"/>
  <c r="V8" i="2" s="1"/>
  <c r="H7" i="4"/>
  <c r="I7" i="4" s="1"/>
  <c r="V10" i="2" s="1"/>
  <c r="H8" i="4"/>
  <c r="I8" i="4" s="1"/>
  <c r="V11" i="2" s="1"/>
  <c r="H9" i="4"/>
  <c r="I9" i="4" s="1"/>
  <c r="H10" i="4"/>
  <c r="I10" i="4" s="1"/>
  <c r="H11" i="4"/>
  <c r="I11" i="4" s="1"/>
  <c r="V5" i="2" s="1"/>
  <c r="H12" i="4"/>
  <c r="I12" i="4" s="1"/>
  <c r="H13" i="4"/>
  <c r="I13" i="4" s="1"/>
  <c r="H14" i="4"/>
  <c r="I14" i="4" s="1"/>
  <c r="H15" i="4"/>
  <c r="I15" i="4" s="1"/>
  <c r="H16" i="4"/>
  <c r="I16" i="4" s="1"/>
  <c r="H17" i="4"/>
  <c r="I17" i="4" s="1"/>
  <c r="H18" i="4"/>
  <c r="I18" i="4" s="1"/>
  <c r="H19" i="4"/>
  <c r="I19" i="4" s="1"/>
  <c r="H20" i="4"/>
  <c r="I20" i="4" s="1"/>
  <c r="H21" i="4"/>
  <c r="I21" i="4" s="1"/>
  <c r="H22" i="4"/>
  <c r="I22" i="4" s="1"/>
  <c r="H23" i="4"/>
  <c r="I23" i="4" s="1"/>
  <c r="H24" i="4"/>
  <c r="I24" i="4" s="1"/>
  <c r="H25" i="4"/>
  <c r="I25" i="4" s="1"/>
  <c r="H26" i="4"/>
  <c r="I26" i="4" s="1"/>
  <c r="H27" i="4"/>
  <c r="I27" i="4" s="1"/>
  <c r="H28" i="4"/>
  <c r="I28" i="4" s="1"/>
  <c r="H29" i="4"/>
  <c r="I29" i="4" s="1"/>
  <c r="H30" i="4"/>
  <c r="I30" i="4" s="1"/>
  <c r="H31" i="4"/>
  <c r="I31" i="4" s="1"/>
  <c r="H32" i="4"/>
  <c r="I32" i="4" s="1"/>
  <c r="H33" i="4"/>
  <c r="I33" i="4" s="1"/>
  <c r="H34" i="4"/>
  <c r="I34" i="4" s="1"/>
  <c r="H35" i="4"/>
  <c r="I35" i="4" s="1"/>
  <c r="H36" i="4"/>
  <c r="I36" i="4" s="1"/>
  <c r="H37" i="4"/>
  <c r="I37" i="4" s="1"/>
  <c r="H38" i="4"/>
  <c r="I38" i="4" s="1"/>
  <c r="H39" i="4"/>
  <c r="I39" i="4" s="1"/>
  <c r="H40" i="4"/>
  <c r="I40" i="4" s="1"/>
  <c r="H41" i="4"/>
  <c r="I41" i="4" s="1"/>
  <c r="H42" i="4"/>
  <c r="I42" i="4" s="1"/>
  <c r="H43" i="4"/>
  <c r="I43" i="4" s="1"/>
  <c r="H44" i="4"/>
  <c r="I44" i="4" s="1"/>
  <c r="H45" i="4"/>
  <c r="I45" i="4" s="1"/>
  <c r="H46" i="4"/>
  <c r="I46" i="4" s="1"/>
  <c r="H47" i="4"/>
  <c r="I47" i="4" s="1"/>
  <c r="H48" i="4"/>
  <c r="I48" i="4" s="1"/>
  <c r="H49" i="4"/>
  <c r="I49" i="4" s="1"/>
  <c r="H50" i="4"/>
  <c r="I50" i="4" s="1"/>
  <c r="H51" i="4"/>
  <c r="I51" i="4" s="1"/>
  <c r="H52" i="4"/>
  <c r="I52" i="4" s="1"/>
  <c r="H53" i="4"/>
  <c r="I53" i="4" s="1"/>
  <c r="H54" i="4"/>
  <c r="I54" i="4" s="1"/>
  <c r="H55" i="4"/>
  <c r="I55" i="4" s="1"/>
  <c r="H56" i="4"/>
  <c r="I56" i="4" s="1"/>
  <c r="H57" i="4"/>
  <c r="I57" i="4" s="1"/>
  <c r="H58" i="4"/>
  <c r="I58" i="4" s="1"/>
  <c r="H59" i="4"/>
  <c r="I59" i="4" s="1"/>
  <c r="H60" i="4"/>
  <c r="I60" i="4" s="1"/>
  <c r="H61" i="4"/>
  <c r="I61" i="4" s="1"/>
  <c r="H62" i="4"/>
  <c r="I62" i="4" s="1"/>
  <c r="H63" i="4"/>
  <c r="I63" i="4" s="1"/>
  <c r="H64" i="4"/>
  <c r="I64" i="4" s="1"/>
  <c r="H65" i="4"/>
  <c r="I65" i="4" s="1"/>
  <c r="H66" i="4"/>
  <c r="I66" i="4" s="1"/>
  <c r="H67" i="4"/>
  <c r="I67" i="4" s="1"/>
  <c r="H68" i="4"/>
  <c r="I68" i="4" s="1"/>
  <c r="H69" i="4"/>
  <c r="I69" i="4" s="1"/>
  <c r="H70" i="4"/>
  <c r="I70" i="4" s="1"/>
  <c r="H71" i="4"/>
  <c r="I71" i="4" s="1"/>
  <c r="H72" i="4"/>
  <c r="I72" i="4" s="1"/>
  <c r="H73" i="4"/>
  <c r="I73" i="4" s="1"/>
  <c r="H74" i="4"/>
  <c r="I74" i="4" s="1"/>
  <c r="H75" i="4"/>
  <c r="I75" i="4" s="1"/>
  <c r="H76" i="4"/>
  <c r="I76" i="4" s="1"/>
  <c r="H77" i="4"/>
  <c r="I77" i="4" s="1"/>
  <c r="H78" i="4"/>
  <c r="I78" i="4" s="1"/>
  <c r="H79" i="4"/>
  <c r="I79" i="4" s="1"/>
  <c r="H80" i="4"/>
  <c r="I80" i="4" s="1"/>
  <c r="H81" i="4"/>
  <c r="I81" i="4" s="1"/>
  <c r="H82" i="4"/>
  <c r="I82" i="4" s="1"/>
  <c r="H83" i="4"/>
  <c r="I83" i="4" s="1"/>
  <c r="H84" i="4"/>
  <c r="I84" i="4" s="1"/>
  <c r="H85" i="4"/>
  <c r="I85" i="4" s="1"/>
  <c r="H86" i="4"/>
  <c r="I86" i="4" s="1"/>
  <c r="H87" i="4"/>
  <c r="I87" i="4" s="1"/>
  <c r="H88" i="4"/>
  <c r="I88" i="4" s="1"/>
  <c r="H89" i="4"/>
  <c r="I89" i="4" s="1"/>
  <c r="H90" i="4"/>
  <c r="I90" i="4" s="1"/>
  <c r="H91" i="4"/>
  <c r="I91" i="4" s="1"/>
  <c r="H92" i="4"/>
  <c r="I92" i="4" s="1"/>
  <c r="H93" i="4"/>
  <c r="I93" i="4" s="1"/>
  <c r="H94" i="4"/>
  <c r="I94" i="4" s="1"/>
  <c r="H95" i="4"/>
  <c r="I95" i="4" s="1"/>
  <c r="H96" i="4"/>
  <c r="I96" i="4" s="1"/>
  <c r="H97" i="4"/>
  <c r="I97" i="4" s="1"/>
  <c r="H98" i="4"/>
  <c r="I98" i="4" s="1"/>
  <c r="H99" i="4"/>
  <c r="I99" i="4" s="1"/>
  <c r="H100" i="4"/>
  <c r="I100" i="4" s="1"/>
  <c r="H101" i="4"/>
  <c r="I101" i="4" s="1"/>
  <c r="H102" i="4"/>
  <c r="I102" i="4" s="1"/>
  <c r="H103" i="4"/>
  <c r="I103" i="4" s="1"/>
  <c r="H104" i="4"/>
  <c r="I104" i="4" s="1"/>
  <c r="H105" i="4"/>
  <c r="I105" i="4" s="1"/>
  <c r="H106" i="4"/>
  <c r="I106" i="4" s="1"/>
  <c r="H107" i="4"/>
  <c r="I107" i="4" s="1"/>
  <c r="H108" i="4"/>
  <c r="I108" i="4" s="1"/>
  <c r="H109" i="4"/>
  <c r="I109" i="4" s="1"/>
  <c r="H110" i="4"/>
  <c r="I110" i="4" s="1"/>
  <c r="H111" i="4"/>
  <c r="I111" i="4" s="1"/>
  <c r="H112" i="4"/>
  <c r="I112" i="4" s="1"/>
  <c r="H113" i="4"/>
  <c r="I113" i="4" s="1"/>
  <c r="H114" i="4"/>
  <c r="I114" i="4" s="1"/>
  <c r="H115" i="4"/>
  <c r="I115" i="4" s="1"/>
  <c r="H116" i="4"/>
  <c r="I116" i="4" s="1"/>
  <c r="H117" i="4"/>
  <c r="I117" i="4" s="1"/>
  <c r="H118" i="4"/>
  <c r="I118" i="4" s="1"/>
  <c r="H119" i="4"/>
  <c r="I119" i="4" s="1"/>
  <c r="H120" i="4"/>
  <c r="I120" i="4" s="1"/>
  <c r="H121" i="4"/>
  <c r="I121" i="4" s="1"/>
  <c r="H122" i="4"/>
  <c r="I122" i="4" s="1"/>
  <c r="H123" i="4"/>
  <c r="I123" i="4" s="1"/>
  <c r="H124" i="4"/>
  <c r="I124" i="4" s="1"/>
  <c r="H125" i="4"/>
  <c r="I125" i="4" s="1"/>
  <c r="H126" i="4"/>
  <c r="I126" i="4" s="1"/>
  <c r="H127" i="4"/>
  <c r="I127" i="4" s="1"/>
  <c r="H128" i="4"/>
  <c r="I128" i="4" s="1"/>
  <c r="H129" i="4"/>
  <c r="I129" i="4" s="1"/>
  <c r="H130" i="4"/>
  <c r="I130" i="4" s="1"/>
  <c r="H131" i="4"/>
  <c r="I131" i="4" s="1"/>
  <c r="H132" i="4"/>
  <c r="I132" i="4" s="1"/>
  <c r="H133" i="4"/>
  <c r="I133" i="4" s="1"/>
  <c r="H134" i="4"/>
  <c r="I134" i="4" s="1"/>
  <c r="H135" i="4"/>
  <c r="I135" i="4" s="1"/>
  <c r="H136" i="4"/>
  <c r="I136" i="4" s="1"/>
  <c r="H137" i="4"/>
  <c r="I137" i="4" s="1"/>
  <c r="H138" i="4"/>
  <c r="I138" i="4" s="1"/>
  <c r="H139" i="4"/>
  <c r="I139" i="4" s="1"/>
  <c r="H140" i="4"/>
  <c r="I140" i="4" s="1"/>
  <c r="H141" i="4"/>
  <c r="I141" i="4" s="1"/>
  <c r="H142" i="4"/>
  <c r="I142" i="4" s="1"/>
  <c r="H143" i="4"/>
  <c r="I143" i="4" s="1"/>
  <c r="H144" i="4"/>
  <c r="I144" i="4" s="1"/>
  <c r="H145" i="4"/>
  <c r="I145" i="4" s="1"/>
  <c r="H146" i="4"/>
  <c r="I146" i="4" s="1"/>
  <c r="H147" i="4"/>
  <c r="I147" i="4" s="1"/>
  <c r="H148" i="4"/>
  <c r="I148" i="4" s="1"/>
  <c r="H149" i="4"/>
  <c r="I149" i="4" s="1"/>
  <c r="H150" i="4"/>
  <c r="I150" i="4" s="1"/>
  <c r="H151" i="4"/>
  <c r="I151" i="4" s="1"/>
  <c r="H152" i="4"/>
  <c r="I152" i="4" s="1"/>
  <c r="H153" i="4"/>
  <c r="I153" i="4" s="1"/>
  <c r="H154" i="4"/>
  <c r="I154" i="4" s="1"/>
  <c r="H155" i="4"/>
  <c r="I155" i="4" s="1"/>
  <c r="H156" i="4"/>
  <c r="I156" i="4" s="1"/>
  <c r="H157" i="4"/>
  <c r="I157" i="4" s="1"/>
  <c r="H158" i="4"/>
  <c r="I158" i="4" s="1"/>
  <c r="H159" i="4"/>
  <c r="I159" i="4" s="1"/>
  <c r="H160" i="4"/>
  <c r="I160" i="4" s="1"/>
  <c r="H161" i="4"/>
  <c r="I161" i="4" s="1"/>
  <c r="H162" i="4"/>
  <c r="I162" i="4" s="1"/>
  <c r="H163" i="4"/>
  <c r="I163" i="4" s="1"/>
  <c r="H164" i="4"/>
  <c r="I164" i="4" s="1"/>
  <c r="H165" i="4"/>
  <c r="I165" i="4" s="1"/>
  <c r="H166" i="4"/>
  <c r="I166" i="4" s="1"/>
  <c r="H167" i="4"/>
  <c r="I167" i="4" s="1"/>
  <c r="H168" i="4"/>
  <c r="I168" i="4" s="1"/>
  <c r="H169" i="4"/>
  <c r="I169" i="4" s="1"/>
  <c r="H170" i="4"/>
  <c r="I170" i="4" s="1"/>
  <c r="H171" i="4"/>
  <c r="I171" i="4" s="1"/>
  <c r="H172" i="4"/>
  <c r="I172" i="4" s="1"/>
  <c r="H173" i="4"/>
  <c r="I173" i="4" s="1"/>
  <c r="H174" i="4"/>
  <c r="I174" i="4" s="1"/>
  <c r="H175" i="4"/>
  <c r="I175" i="4" s="1"/>
  <c r="H176" i="4"/>
  <c r="I176" i="4" s="1"/>
  <c r="H177" i="4"/>
  <c r="I177" i="4" s="1"/>
  <c r="H178" i="4"/>
  <c r="I178" i="4" s="1"/>
  <c r="H179" i="4"/>
  <c r="I179" i="4" s="1"/>
  <c r="H180" i="4"/>
  <c r="I180" i="4" s="1"/>
  <c r="H181" i="4"/>
  <c r="I181" i="4" s="1"/>
  <c r="H182" i="4"/>
  <c r="I182" i="4" s="1"/>
  <c r="H183" i="4"/>
  <c r="I183" i="4" s="1"/>
  <c r="H184" i="4"/>
  <c r="I184" i="4" s="1"/>
  <c r="H185" i="4"/>
  <c r="I185" i="4" s="1"/>
  <c r="H186" i="4"/>
  <c r="I186" i="4" s="1"/>
  <c r="H187" i="4"/>
  <c r="I187" i="4" s="1"/>
  <c r="H188" i="4"/>
  <c r="I188" i="4" s="1"/>
  <c r="H189" i="4"/>
  <c r="I189" i="4" s="1"/>
  <c r="H190" i="4"/>
  <c r="I190" i="4" s="1"/>
  <c r="H191" i="4"/>
  <c r="I191" i="4" s="1"/>
  <c r="H192" i="4"/>
  <c r="I192" i="4" s="1"/>
  <c r="H193" i="4"/>
  <c r="I193" i="4" s="1"/>
  <c r="H194" i="4"/>
  <c r="I194" i="4" s="1"/>
  <c r="H195" i="4"/>
  <c r="I195" i="4" s="1"/>
  <c r="H196" i="4"/>
  <c r="I196" i="4" s="1"/>
  <c r="H197" i="4"/>
  <c r="I197" i="4" s="1"/>
  <c r="H198" i="4"/>
  <c r="I198" i="4" s="1"/>
  <c r="H199" i="4"/>
  <c r="I199" i="4" s="1"/>
  <c r="H200" i="4"/>
  <c r="I200" i="4" s="1"/>
  <c r="H201" i="4"/>
  <c r="I201" i="4" s="1"/>
  <c r="H202" i="4"/>
  <c r="I202" i="4" s="1"/>
  <c r="H203" i="4"/>
  <c r="I203" i="4" s="1"/>
  <c r="H204" i="4"/>
  <c r="I204" i="4" s="1"/>
  <c r="H205" i="4"/>
  <c r="I205" i="4" s="1"/>
  <c r="H206" i="4"/>
  <c r="I206" i="4" s="1"/>
  <c r="H207" i="4"/>
  <c r="I207" i="4" s="1"/>
  <c r="H208" i="4"/>
  <c r="I208" i="4" s="1"/>
  <c r="H209" i="4"/>
  <c r="I209" i="4" s="1"/>
  <c r="H210" i="4"/>
  <c r="I210" i="4" s="1"/>
  <c r="H211" i="4"/>
  <c r="I211" i="4" s="1"/>
  <c r="H212" i="4"/>
  <c r="I212" i="4" s="1"/>
  <c r="H213" i="4"/>
  <c r="I213" i="4" s="1"/>
  <c r="H214" i="4"/>
  <c r="I214" i="4" s="1"/>
  <c r="H215" i="4"/>
  <c r="I215" i="4" s="1"/>
  <c r="H216" i="4"/>
  <c r="I216" i="4" s="1"/>
  <c r="H217" i="4"/>
  <c r="I217" i="4" s="1"/>
  <c r="H218" i="4"/>
  <c r="I218" i="4" s="1"/>
  <c r="H219" i="4"/>
  <c r="I219" i="4" s="1"/>
  <c r="H220" i="4"/>
  <c r="I220" i="4" s="1"/>
  <c r="H221" i="4"/>
  <c r="I221" i="4" s="1"/>
  <c r="H222" i="4"/>
  <c r="I222" i="4" s="1"/>
  <c r="H223" i="4"/>
  <c r="I223" i="4" s="1"/>
  <c r="H224" i="4"/>
  <c r="I224" i="4" s="1"/>
  <c r="H225" i="4"/>
  <c r="I225" i="4" s="1"/>
  <c r="H226" i="4"/>
  <c r="I226" i="4" s="1"/>
  <c r="H227" i="4"/>
  <c r="I227" i="4" s="1"/>
  <c r="H228" i="4"/>
  <c r="I228" i="4" s="1"/>
  <c r="H229" i="4"/>
  <c r="I229" i="4" s="1"/>
  <c r="H230" i="4"/>
  <c r="I230" i="4" s="1"/>
  <c r="H231" i="4"/>
  <c r="I231" i="4" s="1"/>
  <c r="H232" i="4"/>
  <c r="I232" i="4" s="1"/>
  <c r="H233" i="4"/>
  <c r="I233" i="4" s="1"/>
  <c r="H234" i="4"/>
  <c r="I234" i="4" s="1"/>
  <c r="H235" i="4"/>
  <c r="I235" i="4" s="1"/>
  <c r="H236" i="4"/>
  <c r="I236" i="4" s="1"/>
  <c r="H237" i="4"/>
  <c r="I237" i="4" s="1"/>
  <c r="H238" i="4"/>
  <c r="I238" i="4" s="1"/>
  <c r="H239" i="4"/>
  <c r="I239" i="4" s="1"/>
  <c r="H240" i="4"/>
  <c r="I240" i="4" s="1"/>
  <c r="H241" i="4"/>
  <c r="I241" i="4" s="1"/>
  <c r="H242" i="4"/>
  <c r="I242" i="4" s="1"/>
  <c r="H243" i="4"/>
  <c r="I243" i="4" s="1"/>
  <c r="H244" i="4"/>
  <c r="I244" i="4" s="1"/>
  <c r="H245" i="4"/>
  <c r="I245" i="4" s="1"/>
  <c r="H246" i="4"/>
  <c r="I246" i="4" s="1"/>
  <c r="H247" i="4"/>
  <c r="I247" i="4" s="1"/>
  <c r="H248" i="4"/>
  <c r="I248" i="4" s="1"/>
  <c r="H249" i="4"/>
  <c r="I249" i="4" s="1"/>
  <c r="H250" i="4"/>
  <c r="I250" i="4" s="1"/>
  <c r="H251" i="4"/>
  <c r="I251" i="4" s="1"/>
  <c r="H252" i="4"/>
  <c r="I252" i="4" s="1"/>
  <c r="H253" i="4"/>
  <c r="I253" i="4" s="1"/>
  <c r="H254" i="4"/>
  <c r="I254" i="4" s="1"/>
  <c r="H255" i="4"/>
  <c r="I255" i="4" s="1"/>
  <c r="H256" i="4"/>
  <c r="I256" i="4" s="1"/>
  <c r="H257" i="4"/>
  <c r="I257" i="4" s="1"/>
  <c r="H258" i="4"/>
  <c r="I258" i="4" s="1"/>
  <c r="H259" i="4"/>
  <c r="I259" i="4" s="1"/>
  <c r="H260" i="4"/>
  <c r="I260" i="4" s="1"/>
  <c r="H261" i="4"/>
  <c r="I261" i="4" s="1"/>
  <c r="H262" i="4"/>
  <c r="I262" i="4" s="1"/>
  <c r="H263" i="4"/>
  <c r="I263" i="4" s="1"/>
  <c r="H264" i="4"/>
  <c r="I264" i="4" s="1"/>
  <c r="H265" i="4"/>
  <c r="I265" i="4" s="1"/>
  <c r="H266" i="4"/>
  <c r="I266" i="4" s="1"/>
  <c r="H267" i="4"/>
  <c r="I267" i="4" s="1"/>
  <c r="H268" i="4"/>
  <c r="I268" i="4" s="1"/>
  <c r="H269" i="4"/>
  <c r="I269" i="4" s="1"/>
  <c r="H270" i="4"/>
  <c r="I270" i="4" s="1"/>
  <c r="H271" i="4"/>
  <c r="I271" i="4" s="1"/>
  <c r="H272" i="4"/>
  <c r="I272" i="4" s="1"/>
  <c r="H273" i="4"/>
  <c r="I273" i="4" s="1"/>
  <c r="H274" i="4"/>
  <c r="I274" i="4" s="1"/>
  <c r="H275" i="4"/>
  <c r="I275" i="4" s="1"/>
  <c r="H276" i="4"/>
  <c r="I276" i="4" s="1"/>
  <c r="H277" i="4"/>
  <c r="I277" i="4" s="1"/>
  <c r="H278" i="4"/>
  <c r="I278" i="4" s="1"/>
  <c r="H279" i="4"/>
  <c r="I279" i="4" s="1"/>
  <c r="H280" i="4"/>
  <c r="I280" i="4" s="1"/>
  <c r="H281" i="4"/>
  <c r="I281" i="4" s="1"/>
  <c r="H282" i="4"/>
  <c r="I282" i="4" s="1"/>
  <c r="H283" i="4"/>
  <c r="I283" i="4" s="1"/>
  <c r="H284" i="4"/>
  <c r="I284" i="4" s="1"/>
  <c r="H285" i="4"/>
  <c r="I285" i="4" s="1"/>
  <c r="H286" i="4"/>
  <c r="I286" i="4" s="1"/>
  <c r="H287" i="4"/>
  <c r="I287" i="4" s="1"/>
  <c r="H288" i="4"/>
  <c r="I288" i="4" s="1"/>
  <c r="H289" i="4"/>
  <c r="I289" i="4" s="1"/>
  <c r="H290" i="4"/>
  <c r="I290" i="4" s="1"/>
  <c r="H291" i="4"/>
  <c r="I291" i="4" s="1"/>
  <c r="H292" i="4"/>
  <c r="I292" i="4" s="1"/>
  <c r="H293" i="4"/>
  <c r="I293" i="4" s="1"/>
  <c r="H294" i="4"/>
  <c r="I294" i="4" s="1"/>
  <c r="H295" i="4"/>
  <c r="I295" i="4" s="1"/>
  <c r="H296" i="4"/>
  <c r="I296" i="4" s="1"/>
  <c r="H297" i="4"/>
  <c r="I297" i="4" s="1"/>
  <c r="H298" i="4"/>
  <c r="I298" i="4" s="1"/>
  <c r="H299" i="4"/>
  <c r="I299" i="4" s="1"/>
  <c r="H300" i="4"/>
  <c r="I300" i="4" s="1"/>
  <c r="H301" i="4"/>
  <c r="I301" i="4" s="1"/>
  <c r="H302" i="4"/>
  <c r="I302" i="4" s="1"/>
  <c r="H303" i="4"/>
  <c r="I303" i="4" s="1"/>
  <c r="H304" i="4"/>
  <c r="I304" i="4" s="1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15" i="3"/>
  <c r="L15" i="3" s="1"/>
  <c r="I14" i="3"/>
  <c r="B14" i="3"/>
  <c r="I13" i="3"/>
  <c r="B13" i="3"/>
  <c r="L13" i="3" s="1"/>
  <c r="I12" i="3"/>
  <c r="B12" i="3"/>
  <c r="I11" i="3"/>
  <c r="B11" i="3"/>
  <c r="I10" i="3"/>
  <c r="B10" i="3"/>
  <c r="I9" i="3"/>
  <c r="B9" i="3"/>
  <c r="L9" i="3" s="1"/>
  <c r="I8" i="3"/>
  <c r="B8" i="3"/>
  <c r="L8" i="3" s="1"/>
  <c r="I7" i="3"/>
  <c r="B7" i="3"/>
  <c r="I6" i="3"/>
  <c r="B6" i="3"/>
  <c r="I5" i="3"/>
  <c r="R5" i="2" s="1"/>
  <c r="B5" i="3"/>
  <c r="L5" i="3" s="1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414" i="3"/>
  <c r="M415" i="3"/>
  <c r="M416" i="3"/>
  <c r="M417" i="3"/>
  <c r="M418" i="3"/>
  <c r="M419" i="3"/>
  <c r="M420" i="3"/>
  <c r="M421" i="3"/>
  <c r="M422" i="3"/>
  <c r="M423" i="3"/>
  <c r="M424" i="3"/>
  <c r="M425" i="3"/>
  <c r="M426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3" i="3"/>
  <c r="M454" i="3"/>
  <c r="M455" i="3"/>
  <c r="M456" i="3"/>
  <c r="M457" i="3"/>
  <c r="M458" i="3"/>
  <c r="M459" i="3"/>
  <c r="M460" i="3"/>
  <c r="M461" i="3"/>
  <c r="M462" i="3"/>
  <c r="M463" i="3"/>
  <c r="M464" i="3"/>
  <c r="M465" i="3"/>
  <c r="M466" i="3"/>
  <c r="M467" i="3"/>
  <c r="M468" i="3"/>
  <c r="M469" i="3"/>
  <c r="M470" i="3"/>
  <c r="M471" i="3"/>
  <c r="M472" i="3"/>
  <c r="M473" i="3"/>
  <c r="M474" i="3"/>
  <c r="M475" i="3"/>
  <c r="M476" i="3"/>
  <c r="M477" i="3"/>
  <c r="M478" i="3"/>
  <c r="M479" i="3"/>
  <c r="M480" i="3"/>
  <c r="M481" i="3"/>
  <c r="M482" i="3"/>
  <c r="M483" i="3"/>
  <c r="M484" i="3"/>
  <c r="M485" i="3"/>
  <c r="M486" i="3"/>
  <c r="M487" i="3"/>
  <c r="M488" i="3"/>
  <c r="M489" i="3"/>
  <c r="M490" i="3"/>
  <c r="M491" i="3"/>
  <c r="M492" i="3"/>
  <c r="M493" i="3"/>
  <c r="M494" i="3"/>
  <c r="M495" i="3"/>
  <c r="M496" i="3"/>
  <c r="M497" i="3"/>
  <c r="M498" i="3"/>
  <c r="M499" i="3"/>
  <c r="M500" i="3"/>
  <c r="M501" i="3"/>
  <c r="M502" i="3"/>
  <c r="M503" i="3"/>
  <c r="M504" i="3"/>
  <c r="M505" i="3"/>
  <c r="M506" i="3"/>
  <c r="M507" i="3"/>
  <c r="M508" i="3"/>
  <c r="M509" i="3"/>
  <c r="M510" i="3"/>
  <c r="M511" i="3"/>
  <c r="M512" i="3"/>
  <c r="M513" i="3"/>
  <c r="M514" i="3"/>
  <c r="M515" i="3"/>
  <c r="M516" i="3"/>
  <c r="M517" i="3"/>
  <c r="M518" i="3"/>
  <c r="M519" i="3"/>
  <c r="M520" i="3"/>
  <c r="M521" i="3"/>
  <c r="M522" i="3"/>
  <c r="M523" i="3"/>
  <c r="M524" i="3"/>
  <c r="M525" i="3"/>
  <c r="M526" i="3"/>
  <c r="M527" i="3"/>
  <c r="M528" i="3"/>
  <c r="M529" i="3"/>
  <c r="M530" i="3"/>
  <c r="M531" i="3"/>
  <c r="M532" i="3"/>
  <c r="M533" i="3"/>
  <c r="M534" i="3"/>
  <c r="M535" i="3"/>
  <c r="M536" i="3"/>
  <c r="M537" i="3"/>
  <c r="M538" i="3"/>
  <c r="M539" i="3"/>
  <c r="M540" i="3"/>
  <c r="M541" i="3"/>
  <c r="M542" i="3"/>
  <c r="M543" i="3"/>
  <c r="M544" i="3"/>
  <c r="M545" i="3"/>
  <c r="M546" i="3"/>
  <c r="M547" i="3"/>
  <c r="M548" i="3"/>
  <c r="M549" i="3"/>
  <c r="M550" i="3"/>
  <c r="M551" i="3"/>
  <c r="M552" i="3"/>
  <c r="M553" i="3"/>
  <c r="M554" i="3"/>
  <c r="M555" i="3"/>
  <c r="M556" i="3"/>
  <c r="M557" i="3"/>
  <c r="M558" i="3"/>
  <c r="M559" i="3"/>
  <c r="M560" i="3"/>
  <c r="M561" i="3"/>
  <c r="M562" i="3"/>
  <c r="M563" i="3"/>
  <c r="M564" i="3"/>
  <c r="M565" i="3"/>
  <c r="M566" i="3"/>
  <c r="M567" i="3"/>
  <c r="M568" i="3"/>
  <c r="M569" i="3"/>
  <c r="M570" i="3"/>
  <c r="M571" i="3"/>
  <c r="M572" i="3"/>
  <c r="M573" i="3"/>
  <c r="M574" i="3"/>
  <c r="M575" i="3"/>
  <c r="M576" i="3"/>
  <c r="M577" i="3"/>
  <c r="M578" i="3"/>
  <c r="M579" i="3"/>
  <c r="M580" i="3"/>
  <c r="M581" i="3"/>
  <c r="M582" i="3"/>
  <c r="M583" i="3"/>
  <c r="M584" i="3"/>
  <c r="M585" i="3"/>
  <c r="M586" i="3"/>
  <c r="M587" i="3"/>
  <c r="M588" i="3"/>
  <c r="M589" i="3"/>
  <c r="M590" i="3"/>
  <c r="M591" i="3"/>
  <c r="M592" i="3"/>
  <c r="M593" i="3"/>
  <c r="M594" i="3"/>
  <c r="M595" i="3"/>
  <c r="M596" i="3"/>
  <c r="M597" i="3"/>
  <c r="M598" i="3"/>
  <c r="M599" i="3"/>
  <c r="M600" i="3"/>
  <c r="M601" i="3"/>
  <c r="M602" i="3"/>
  <c r="M603" i="3"/>
  <c r="M604" i="3"/>
  <c r="M605" i="3"/>
  <c r="M606" i="3"/>
  <c r="M607" i="3"/>
  <c r="M608" i="3"/>
  <c r="M609" i="3"/>
  <c r="M610" i="3"/>
  <c r="M611" i="3"/>
  <c r="M612" i="3"/>
  <c r="M613" i="3"/>
  <c r="M614" i="3"/>
  <c r="M615" i="3"/>
  <c r="M616" i="3"/>
  <c r="M617" i="3"/>
  <c r="M618" i="3"/>
  <c r="M619" i="3"/>
  <c r="M620" i="3"/>
  <c r="M621" i="3"/>
  <c r="M622" i="3"/>
  <c r="M623" i="3"/>
  <c r="M624" i="3"/>
  <c r="M625" i="3"/>
  <c r="M626" i="3"/>
  <c r="M627" i="3"/>
  <c r="M628" i="3"/>
  <c r="M629" i="3"/>
  <c r="M630" i="3"/>
  <c r="M631" i="3"/>
  <c r="M632" i="3"/>
  <c r="M633" i="3"/>
  <c r="M634" i="3"/>
  <c r="M635" i="3"/>
  <c r="M636" i="3"/>
  <c r="M637" i="3"/>
  <c r="M638" i="3"/>
  <c r="M639" i="3"/>
  <c r="M640" i="3"/>
  <c r="M641" i="3"/>
  <c r="M642" i="3"/>
  <c r="M643" i="3"/>
  <c r="M644" i="3"/>
  <c r="M645" i="3"/>
  <c r="M646" i="3"/>
  <c r="M647" i="3"/>
  <c r="M648" i="3"/>
  <c r="M649" i="3"/>
  <c r="M650" i="3"/>
  <c r="M651" i="3"/>
  <c r="M652" i="3"/>
  <c r="M653" i="3"/>
  <c r="M654" i="3"/>
  <c r="M655" i="3"/>
  <c r="M656" i="3"/>
  <c r="M657" i="3"/>
  <c r="M658" i="3"/>
  <c r="M659" i="3"/>
  <c r="M660" i="3"/>
  <c r="M661" i="3"/>
  <c r="M662" i="3"/>
  <c r="M663" i="3"/>
  <c r="M664" i="3"/>
  <c r="M665" i="3"/>
  <c r="M666" i="3"/>
  <c r="M667" i="3"/>
  <c r="M668" i="3"/>
  <c r="M669" i="3"/>
  <c r="M670" i="3"/>
  <c r="M671" i="3"/>
  <c r="M672" i="3"/>
  <c r="M673" i="3"/>
  <c r="M674" i="3"/>
  <c r="M675" i="3"/>
  <c r="M676" i="3"/>
  <c r="M677" i="3"/>
  <c r="M678" i="3"/>
  <c r="M679" i="3"/>
  <c r="M680" i="3"/>
  <c r="M681" i="3"/>
  <c r="M682" i="3"/>
  <c r="M683" i="3"/>
  <c r="M684" i="3"/>
  <c r="M685" i="3"/>
  <c r="M686" i="3"/>
  <c r="M687" i="3"/>
  <c r="M688" i="3"/>
  <c r="M689" i="3"/>
  <c r="M690" i="3"/>
  <c r="M691" i="3"/>
  <c r="M692" i="3"/>
  <c r="M693" i="3"/>
  <c r="M694" i="3"/>
  <c r="M695" i="3"/>
  <c r="M696" i="3"/>
  <c r="M697" i="3"/>
  <c r="M698" i="3"/>
  <c r="M699" i="3"/>
  <c r="M700" i="3"/>
  <c r="M701" i="3"/>
  <c r="M702" i="3"/>
  <c r="M703" i="3"/>
  <c r="M704" i="3"/>
  <c r="M705" i="3"/>
  <c r="M706" i="3"/>
  <c r="M707" i="3"/>
  <c r="M708" i="3"/>
  <c r="M709" i="3"/>
  <c r="M710" i="3"/>
  <c r="M711" i="3"/>
  <c r="M712" i="3"/>
  <c r="M713" i="3"/>
  <c r="M714" i="3"/>
  <c r="M715" i="3"/>
  <c r="M716" i="3"/>
  <c r="M717" i="3"/>
  <c r="M718" i="3"/>
  <c r="M719" i="3"/>
  <c r="M720" i="3"/>
  <c r="M721" i="3"/>
  <c r="M722" i="3"/>
  <c r="M723" i="3"/>
  <c r="M724" i="3"/>
  <c r="M725" i="3"/>
  <c r="M726" i="3"/>
  <c r="M727" i="3"/>
  <c r="M728" i="3"/>
  <c r="M729" i="3"/>
  <c r="M730" i="3"/>
  <c r="M731" i="3"/>
  <c r="M732" i="3"/>
  <c r="M733" i="3"/>
  <c r="M734" i="3"/>
  <c r="M735" i="3"/>
  <c r="M736" i="3"/>
  <c r="M737" i="3"/>
  <c r="M738" i="3"/>
  <c r="M739" i="3"/>
  <c r="M740" i="3"/>
  <c r="M741" i="3"/>
  <c r="M742" i="3"/>
  <c r="M743" i="3"/>
  <c r="M744" i="3"/>
  <c r="M745" i="3"/>
  <c r="M746" i="3"/>
  <c r="M747" i="3"/>
  <c r="M748" i="3"/>
  <c r="M749" i="3"/>
  <c r="M750" i="3"/>
  <c r="M751" i="3"/>
  <c r="M752" i="3"/>
  <c r="M753" i="3"/>
  <c r="M754" i="3"/>
  <c r="M755" i="3"/>
  <c r="M756" i="3"/>
  <c r="M757" i="3"/>
  <c r="M758" i="3"/>
  <c r="M759" i="3"/>
  <c r="M760" i="3"/>
  <c r="M761" i="3"/>
  <c r="M762" i="3"/>
  <c r="M763" i="3"/>
  <c r="M764" i="3"/>
  <c r="M765" i="3"/>
  <c r="M766" i="3"/>
  <c r="M767" i="3"/>
  <c r="M768" i="3"/>
  <c r="M769" i="3"/>
  <c r="M770" i="3"/>
  <c r="M771" i="3"/>
  <c r="M772" i="3"/>
  <c r="M773" i="3"/>
  <c r="M774" i="3"/>
  <c r="M775" i="3"/>
  <c r="M776" i="3"/>
  <c r="M777" i="3"/>
  <c r="M778" i="3"/>
  <c r="M779" i="3"/>
  <c r="M780" i="3"/>
  <c r="M781" i="3"/>
  <c r="M782" i="3"/>
  <c r="M783" i="3"/>
  <c r="M784" i="3"/>
  <c r="M785" i="3"/>
  <c r="M786" i="3"/>
  <c r="M787" i="3"/>
  <c r="M788" i="3"/>
  <c r="M789" i="3"/>
  <c r="M790" i="3"/>
  <c r="M791" i="3"/>
  <c r="M792" i="3"/>
  <c r="M793" i="3"/>
  <c r="M794" i="3"/>
  <c r="M795" i="3"/>
  <c r="M796" i="3"/>
  <c r="M797" i="3"/>
  <c r="M798" i="3"/>
  <c r="M799" i="3"/>
  <c r="M800" i="3"/>
  <c r="M801" i="3"/>
  <c r="M802" i="3"/>
  <c r="M803" i="3"/>
  <c r="M804" i="3"/>
  <c r="M805" i="3"/>
  <c r="M806" i="3"/>
  <c r="M807" i="3"/>
  <c r="M808" i="3"/>
  <c r="M809" i="3"/>
  <c r="M810" i="3"/>
  <c r="M811" i="3"/>
  <c r="M812" i="3"/>
  <c r="M813" i="3"/>
  <c r="M814" i="3"/>
  <c r="M815" i="3"/>
  <c r="M816" i="3"/>
  <c r="M817" i="3"/>
  <c r="M818" i="3"/>
  <c r="M819" i="3"/>
  <c r="M820" i="3"/>
  <c r="M821" i="3"/>
  <c r="M822" i="3"/>
  <c r="M823" i="3"/>
  <c r="M824" i="3"/>
  <c r="M825" i="3"/>
  <c r="M826" i="3"/>
  <c r="M827" i="3"/>
  <c r="M828" i="3"/>
  <c r="M829" i="3"/>
  <c r="M830" i="3"/>
  <c r="M831" i="3"/>
  <c r="M832" i="3"/>
  <c r="M833" i="3"/>
  <c r="M834" i="3"/>
  <c r="M835" i="3"/>
  <c r="M836" i="3"/>
  <c r="M837" i="3"/>
  <c r="M838" i="3"/>
  <c r="M839" i="3"/>
  <c r="M840" i="3"/>
  <c r="M841" i="3"/>
  <c r="M842" i="3"/>
  <c r="M843" i="3"/>
  <c r="M844" i="3"/>
  <c r="M845" i="3"/>
  <c r="M846" i="3"/>
  <c r="M847" i="3"/>
  <c r="M848" i="3"/>
  <c r="M849" i="3"/>
  <c r="M850" i="3"/>
  <c r="M851" i="3"/>
  <c r="M852" i="3"/>
  <c r="M853" i="3"/>
  <c r="M854" i="3"/>
  <c r="M855" i="3"/>
  <c r="M856" i="3"/>
  <c r="M857" i="3"/>
  <c r="M858" i="3"/>
  <c r="M859" i="3"/>
  <c r="M860" i="3"/>
  <c r="M861" i="3"/>
  <c r="M862" i="3"/>
  <c r="M863" i="3"/>
  <c r="M864" i="3"/>
  <c r="M865" i="3"/>
  <c r="M866" i="3"/>
  <c r="M867" i="3"/>
  <c r="M868" i="3"/>
  <c r="M869" i="3"/>
  <c r="M870" i="3"/>
  <c r="M871" i="3"/>
  <c r="M872" i="3"/>
  <c r="M873" i="3"/>
  <c r="M874" i="3"/>
  <c r="M875" i="3"/>
  <c r="M876" i="3"/>
  <c r="M877" i="3"/>
  <c r="M878" i="3"/>
  <c r="M879" i="3"/>
  <c r="M880" i="3"/>
  <c r="M881" i="3"/>
  <c r="M882" i="3"/>
  <c r="M883" i="3"/>
  <c r="M884" i="3"/>
  <c r="M885" i="3"/>
  <c r="M886" i="3"/>
  <c r="M887" i="3"/>
  <c r="M888" i="3"/>
  <c r="M889" i="3"/>
  <c r="M890" i="3"/>
  <c r="M891" i="3"/>
  <c r="M892" i="3"/>
  <c r="M893" i="3"/>
  <c r="M894" i="3"/>
  <c r="M895" i="3"/>
  <c r="M896" i="3"/>
  <c r="M897" i="3"/>
  <c r="M898" i="3"/>
  <c r="M899" i="3"/>
  <c r="M900" i="3"/>
  <c r="M901" i="3"/>
  <c r="M902" i="3"/>
  <c r="M903" i="3"/>
  <c r="M904" i="3"/>
  <c r="M905" i="3"/>
  <c r="M906" i="3"/>
  <c r="M907" i="3"/>
  <c r="M908" i="3"/>
  <c r="M909" i="3"/>
  <c r="M910" i="3"/>
  <c r="M911" i="3"/>
  <c r="M912" i="3"/>
  <c r="M913" i="3"/>
  <c r="M914" i="3"/>
  <c r="M915" i="3"/>
  <c r="M916" i="3"/>
  <c r="M917" i="3"/>
  <c r="M918" i="3"/>
  <c r="M919" i="3"/>
  <c r="M920" i="3"/>
  <c r="M921" i="3"/>
  <c r="M922" i="3"/>
  <c r="M923" i="3"/>
  <c r="M924" i="3"/>
  <c r="M925" i="3"/>
  <c r="M926" i="3"/>
  <c r="M927" i="3"/>
  <c r="M928" i="3"/>
  <c r="M929" i="3"/>
  <c r="M930" i="3"/>
  <c r="M931" i="3"/>
  <c r="M932" i="3"/>
  <c r="M933" i="3"/>
  <c r="M934" i="3"/>
  <c r="M935" i="3"/>
  <c r="M936" i="3"/>
  <c r="M937" i="3"/>
  <c r="M938" i="3"/>
  <c r="M939" i="3"/>
  <c r="M940" i="3"/>
  <c r="M941" i="3"/>
  <c r="M942" i="3"/>
  <c r="M943" i="3"/>
  <c r="M944" i="3"/>
  <c r="M945" i="3"/>
  <c r="M946" i="3"/>
  <c r="M947" i="3"/>
  <c r="M948" i="3"/>
  <c r="M949" i="3"/>
  <c r="M950" i="3"/>
  <c r="M951" i="3"/>
  <c r="M952" i="3"/>
  <c r="M953" i="3"/>
  <c r="M954" i="3"/>
  <c r="M955" i="3"/>
  <c r="M956" i="3"/>
  <c r="M957" i="3"/>
  <c r="M958" i="3"/>
  <c r="M959" i="3"/>
  <c r="M960" i="3"/>
  <c r="M961" i="3"/>
  <c r="M962" i="3"/>
  <c r="M963" i="3"/>
  <c r="M964" i="3"/>
  <c r="M965" i="3"/>
  <c r="M966" i="3"/>
  <c r="M967" i="3"/>
  <c r="M968" i="3"/>
  <c r="M969" i="3"/>
  <c r="M970" i="3"/>
  <c r="M971" i="3"/>
  <c r="M972" i="3"/>
  <c r="M973" i="3"/>
  <c r="M974" i="3"/>
  <c r="M975" i="3"/>
  <c r="M976" i="3"/>
  <c r="M977" i="3"/>
  <c r="M978" i="3"/>
  <c r="M979" i="3"/>
  <c r="M980" i="3"/>
  <c r="M981" i="3"/>
  <c r="M982" i="3"/>
  <c r="M983" i="3"/>
  <c r="M984" i="3"/>
  <c r="M985" i="3"/>
  <c r="M986" i="3"/>
  <c r="M987" i="3"/>
  <c r="M988" i="3"/>
  <c r="M989" i="3"/>
  <c r="M990" i="3"/>
  <c r="M991" i="3"/>
  <c r="M992" i="3"/>
  <c r="M993" i="3"/>
  <c r="M994" i="3"/>
  <c r="M995" i="3"/>
  <c r="M996" i="3"/>
  <c r="M997" i="3"/>
  <c r="M998" i="3"/>
  <c r="M999" i="3"/>
  <c r="M1000" i="3"/>
  <c r="M1001" i="3"/>
  <c r="M1002" i="3"/>
  <c r="M1003" i="3"/>
  <c r="M1004" i="3"/>
  <c r="M1005" i="3"/>
  <c r="M1006" i="3"/>
  <c r="M1007" i="3"/>
  <c r="M1008" i="3"/>
  <c r="M1009" i="3"/>
  <c r="M1010" i="3"/>
  <c r="M1011" i="3"/>
  <c r="M1012" i="3"/>
  <c r="M1013" i="3"/>
  <c r="M1014" i="3"/>
  <c r="M1015" i="3"/>
  <c r="M1016" i="3"/>
  <c r="M1017" i="3"/>
  <c r="M1018" i="3"/>
  <c r="M1019" i="3"/>
  <c r="M1020" i="3"/>
  <c r="M1021" i="3"/>
  <c r="M1022" i="3"/>
  <c r="M1023" i="3"/>
  <c r="M1024" i="3"/>
  <c r="M1025" i="3"/>
  <c r="M1026" i="3"/>
  <c r="M1027" i="3"/>
  <c r="M1028" i="3"/>
  <c r="M1029" i="3"/>
  <c r="M1030" i="3"/>
  <c r="M1031" i="3"/>
  <c r="M1032" i="3"/>
  <c r="M1033" i="3"/>
  <c r="M1034" i="3"/>
  <c r="M1035" i="3"/>
  <c r="M1036" i="3"/>
  <c r="M1037" i="3"/>
  <c r="M1038" i="3"/>
  <c r="M1039" i="3"/>
  <c r="M1040" i="3"/>
  <c r="M1041" i="3"/>
  <c r="M1042" i="3"/>
  <c r="M1043" i="3"/>
  <c r="M1044" i="3"/>
  <c r="M1045" i="3"/>
  <c r="M1046" i="3"/>
  <c r="M1047" i="3"/>
  <c r="M1048" i="3"/>
  <c r="M1049" i="3"/>
  <c r="M1050" i="3"/>
  <c r="M1051" i="3"/>
  <c r="M1052" i="3"/>
  <c r="M1053" i="3"/>
  <c r="M1054" i="3"/>
  <c r="M1055" i="3"/>
  <c r="M1056" i="3"/>
  <c r="M1057" i="3"/>
  <c r="M1058" i="3"/>
  <c r="M1059" i="3"/>
  <c r="M1060" i="3"/>
  <c r="M1061" i="3"/>
  <c r="M1062" i="3"/>
  <c r="M1063" i="3"/>
  <c r="M1064" i="3"/>
  <c r="M1065" i="3"/>
  <c r="M1066" i="3"/>
  <c r="M1067" i="3"/>
  <c r="M1068" i="3"/>
  <c r="M1069" i="3"/>
  <c r="M1070" i="3"/>
  <c r="M1071" i="3"/>
  <c r="M1072" i="3"/>
  <c r="M1073" i="3"/>
  <c r="M1074" i="3"/>
  <c r="M1075" i="3"/>
  <c r="M1076" i="3"/>
  <c r="M1077" i="3"/>
  <c r="M1078" i="3"/>
  <c r="M1079" i="3"/>
  <c r="M1080" i="3"/>
  <c r="M1081" i="3"/>
  <c r="M1082" i="3"/>
  <c r="M1083" i="3"/>
  <c r="M1084" i="3"/>
  <c r="M1085" i="3"/>
  <c r="M1086" i="3"/>
  <c r="M1087" i="3"/>
  <c r="M1088" i="3"/>
  <c r="M1089" i="3"/>
  <c r="M1090" i="3"/>
  <c r="M1091" i="3"/>
  <c r="M1092" i="3"/>
  <c r="M1093" i="3"/>
  <c r="M1094" i="3"/>
  <c r="M1095" i="3"/>
  <c r="M1096" i="3"/>
  <c r="M1097" i="3"/>
  <c r="M1098" i="3"/>
  <c r="M1099" i="3"/>
  <c r="M1100" i="3"/>
  <c r="M1101" i="3"/>
  <c r="M1102" i="3"/>
  <c r="M1103" i="3"/>
  <c r="M1104" i="3"/>
  <c r="M1105" i="3"/>
  <c r="M1106" i="3"/>
  <c r="M1107" i="3"/>
  <c r="M1108" i="3"/>
  <c r="M1109" i="3"/>
  <c r="M1110" i="3"/>
  <c r="M1111" i="3"/>
  <c r="M1112" i="3"/>
  <c r="M1113" i="3"/>
  <c r="M1114" i="3"/>
  <c r="M1115" i="3"/>
  <c r="M1116" i="3"/>
  <c r="M1117" i="3"/>
  <c r="M1118" i="3"/>
  <c r="M1119" i="3"/>
  <c r="M1120" i="3"/>
  <c r="M1121" i="3"/>
  <c r="M1122" i="3"/>
  <c r="M1123" i="3"/>
  <c r="M1124" i="3"/>
  <c r="M1125" i="3"/>
  <c r="M1126" i="3"/>
  <c r="M1127" i="3"/>
  <c r="M1128" i="3"/>
  <c r="M1129" i="3"/>
  <c r="M1130" i="3"/>
  <c r="M1131" i="3"/>
  <c r="M1132" i="3"/>
  <c r="M1133" i="3"/>
  <c r="M1134" i="3"/>
  <c r="M1135" i="3"/>
  <c r="M1136" i="3"/>
  <c r="M1137" i="3"/>
  <c r="M1138" i="3"/>
  <c r="M1139" i="3"/>
  <c r="M1140" i="3"/>
  <c r="M1141" i="3"/>
  <c r="M1142" i="3"/>
  <c r="M1143" i="3"/>
  <c r="M1144" i="3"/>
  <c r="M1145" i="3"/>
  <c r="M1146" i="3"/>
  <c r="M1147" i="3"/>
  <c r="M1148" i="3"/>
  <c r="M1149" i="3"/>
  <c r="M1150" i="3"/>
  <c r="M1151" i="3"/>
  <c r="M1152" i="3"/>
  <c r="M1153" i="3"/>
  <c r="M1154" i="3"/>
  <c r="M1155" i="3"/>
  <c r="M1156" i="3"/>
  <c r="M1157" i="3"/>
  <c r="M1158" i="3"/>
  <c r="M1159" i="3"/>
  <c r="M1160" i="3"/>
  <c r="M1161" i="3"/>
  <c r="M1162" i="3"/>
  <c r="M1163" i="3"/>
  <c r="M1164" i="3"/>
  <c r="M1165" i="3"/>
  <c r="M1166" i="3"/>
  <c r="M1167" i="3"/>
  <c r="M1168" i="3"/>
  <c r="M1169" i="3"/>
  <c r="M1170" i="3"/>
  <c r="M1171" i="3"/>
  <c r="M1172" i="3"/>
  <c r="M1173" i="3"/>
  <c r="M1174" i="3"/>
  <c r="M1175" i="3"/>
  <c r="M1176" i="3"/>
  <c r="M1177" i="3"/>
  <c r="M1178" i="3"/>
  <c r="M1179" i="3"/>
  <c r="M1180" i="3"/>
  <c r="M1181" i="3"/>
  <c r="M1182" i="3"/>
  <c r="M1183" i="3"/>
  <c r="M1184" i="3"/>
  <c r="M1185" i="3"/>
  <c r="M1186" i="3"/>
  <c r="M1187" i="3"/>
  <c r="M1188" i="3"/>
  <c r="M1189" i="3"/>
  <c r="M1190" i="3"/>
  <c r="M1191" i="3"/>
  <c r="M1192" i="3"/>
  <c r="M1193" i="3"/>
  <c r="M1194" i="3"/>
  <c r="M1195" i="3"/>
  <c r="M1196" i="3"/>
  <c r="M1197" i="3"/>
  <c r="M1198" i="3"/>
  <c r="M1199" i="3"/>
  <c r="M1200" i="3"/>
  <c r="M1201" i="3"/>
  <c r="M1202" i="3"/>
  <c r="M1203" i="3"/>
  <c r="M1204" i="3"/>
  <c r="M1205" i="3"/>
  <c r="M1206" i="3"/>
  <c r="M1207" i="3"/>
  <c r="M1208" i="3"/>
  <c r="M1209" i="3"/>
  <c r="M1210" i="3"/>
  <c r="M1211" i="3"/>
  <c r="M1212" i="3"/>
  <c r="M1213" i="3"/>
  <c r="M1214" i="3"/>
  <c r="M1215" i="3"/>
  <c r="M1216" i="3"/>
  <c r="M1217" i="3"/>
  <c r="M1218" i="3"/>
  <c r="M1219" i="3"/>
  <c r="M1220" i="3"/>
  <c r="M1221" i="3"/>
  <c r="M1222" i="3"/>
  <c r="M1223" i="3"/>
  <c r="M1224" i="3"/>
  <c r="M1225" i="3"/>
  <c r="M1226" i="3"/>
  <c r="M1227" i="3"/>
  <c r="M1228" i="3"/>
  <c r="M1229" i="3"/>
  <c r="M1230" i="3"/>
  <c r="M1231" i="3"/>
  <c r="M1232" i="3"/>
  <c r="M1233" i="3"/>
  <c r="M1234" i="3"/>
  <c r="M1235" i="3"/>
  <c r="M1236" i="3"/>
  <c r="M1237" i="3"/>
  <c r="M1238" i="3"/>
  <c r="M1239" i="3"/>
  <c r="M1240" i="3"/>
  <c r="M1241" i="3"/>
  <c r="M1242" i="3"/>
  <c r="M1243" i="3"/>
  <c r="M1244" i="3"/>
  <c r="M1245" i="3"/>
  <c r="M1246" i="3"/>
  <c r="M1247" i="3"/>
  <c r="M1248" i="3"/>
  <c r="M1249" i="3"/>
  <c r="M1250" i="3"/>
  <c r="M1251" i="3"/>
  <c r="M1252" i="3"/>
  <c r="M1253" i="3"/>
  <c r="M1254" i="3"/>
  <c r="M1255" i="3"/>
  <c r="M1256" i="3"/>
  <c r="M1257" i="3"/>
  <c r="M1258" i="3"/>
  <c r="M1259" i="3"/>
  <c r="M1260" i="3"/>
  <c r="M1261" i="3"/>
  <c r="M1262" i="3"/>
  <c r="M1263" i="3"/>
  <c r="M1264" i="3"/>
  <c r="M1265" i="3"/>
  <c r="M1266" i="3"/>
  <c r="M1267" i="3"/>
  <c r="M1268" i="3"/>
  <c r="M1269" i="3"/>
  <c r="M1270" i="3"/>
  <c r="M1271" i="3"/>
  <c r="M1272" i="3"/>
  <c r="M1273" i="3"/>
  <c r="M1274" i="3"/>
  <c r="M1275" i="3"/>
  <c r="M1276" i="3"/>
  <c r="M1277" i="3"/>
  <c r="M1278" i="3"/>
  <c r="M1279" i="3"/>
  <c r="M1280" i="3"/>
  <c r="M1281" i="3"/>
  <c r="M1282" i="3"/>
  <c r="M1283" i="3"/>
  <c r="M1284" i="3"/>
  <c r="M1285" i="3"/>
  <c r="M1286" i="3"/>
  <c r="M1287" i="3"/>
  <c r="M1288" i="3"/>
  <c r="M1289" i="3"/>
  <c r="M1290" i="3"/>
  <c r="M1291" i="3"/>
  <c r="M1292" i="3"/>
  <c r="M1293" i="3"/>
  <c r="M1294" i="3"/>
  <c r="M1295" i="3"/>
  <c r="M1296" i="3"/>
  <c r="M1297" i="3"/>
  <c r="M1298" i="3"/>
  <c r="M1299" i="3"/>
  <c r="M1300" i="3"/>
  <c r="M1301" i="3"/>
  <c r="M1302" i="3"/>
  <c r="M1303" i="3"/>
  <c r="M1304" i="3"/>
  <c r="M1305" i="3"/>
  <c r="M1306" i="3"/>
  <c r="M1307" i="3"/>
  <c r="M1308" i="3"/>
  <c r="M1309" i="3"/>
  <c r="M1310" i="3"/>
  <c r="M1311" i="3"/>
  <c r="M1312" i="3"/>
  <c r="M1313" i="3"/>
  <c r="M1314" i="3"/>
  <c r="M1315" i="3"/>
  <c r="M1316" i="3"/>
  <c r="M1317" i="3"/>
  <c r="M1318" i="3"/>
  <c r="M1319" i="3"/>
  <c r="M1320" i="3"/>
  <c r="M1321" i="3"/>
  <c r="M1322" i="3"/>
  <c r="M1323" i="3"/>
  <c r="M1324" i="3"/>
  <c r="M1325" i="3"/>
  <c r="M1326" i="3"/>
  <c r="M1327" i="3"/>
  <c r="M1328" i="3"/>
  <c r="M1329" i="3"/>
  <c r="M1330" i="3"/>
  <c r="M1331" i="3"/>
  <c r="M1332" i="3"/>
  <c r="M1333" i="3"/>
  <c r="M1334" i="3"/>
  <c r="M1335" i="3"/>
  <c r="M1336" i="3"/>
  <c r="M1337" i="3"/>
  <c r="M1338" i="3"/>
  <c r="M1339" i="3"/>
  <c r="M1340" i="3"/>
  <c r="M1341" i="3"/>
  <c r="M1342" i="3"/>
  <c r="M1343" i="3"/>
  <c r="M1344" i="3"/>
  <c r="M1345" i="3"/>
  <c r="M1346" i="3"/>
  <c r="M1347" i="3"/>
  <c r="M1348" i="3"/>
  <c r="M1349" i="3"/>
  <c r="M1350" i="3"/>
  <c r="M1351" i="3"/>
  <c r="M1352" i="3"/>
  <c r="M1353" i="3"/>
  <c r="M1354" i="3"/>
  <c r="M1355" i="3"/>
  <c r="M1356" i="3"/>
  <c r="M1357" i="3"/>
  <c r="M1358" i="3"/>
  <c r="M1359" i="3"/>
  <c r="M1360" i="3"/>
  <c r="M1361" i="3"/>
  <c r="M1362" i="3"/>
  <c r="M1363" i="3"/>
  <c r="M1364" i="3"/>
  <c r="M1365" i="3"/>
  <c r="M1366" i="3"/>
  <c r="M1367" i="3"/>
  <c r="M1368" i="3"/>
  <c r="M1369" i="3"/>
  <c r="M1370" i="3"/>
  <c r="M1371" i="3"/>
  <c r="M1372" i="3"/>
  <c r="M1373" i="3"/>
  <c r="M1374" i="3"/>
  <c r="M1375" i="3"/>
  <c r="M1376" i="3"/>
  <c r="M1377" i="3"/>
  <c r="M1378" i="3"/>
  <c r="M1379" i="3"/>
  <c r="M1380" i="3"/>
  <c r="M1381" i="3"/>
  <c r="M1382" i="3"/>
  <c r="M1383" i="3"/>
  <c r="M1384" i="3"/>
  <c r="M1385" i="3"/>
  <c r="M1386" i="3"/>
  <c r="M1387" i="3"/>
  <c r="M1388" i="3"/>
  <c r="M1389" i="3"/>
  <c r="M1390" i="3"/>
  <c r="M1391" i="3"/>
  <c r="M1392" i="3"/>
  <c r="M1393" i="3"/>
  <c r="M1394" i="3"/>
  <c r="M1395" i="3"/>
  <c r="M1396" i="3"/>
  <c r="M1397" i="3"/>
  <c r="M1398" i="3"/>
  <c r="M1399" i="3"/>
  <c r="M1400" i="3"/>
  <c r="M1401" i="3"/>
  <c r="M1402" i="3"/>
  <c r="M1403" i="3"/>
  <c r="M1404" i="3"/>
  <c r="M1405" i="3"/>
  <c r="M1406" i="3"/>
  <c r="M1407" i="3"/>
  <c r="M1408" i="3"/>
  <c r="M1409" i="3"/>
  <c r="M1410" i="3"/>
  <c r="M1411" i="3"/>
  <c r="M1412" i="3"/>
  <c r="M1413" i="3"/>
  <c r="M1414" i="3"/>
  <c r="M1415" i="3"/>
  <c r="M1416" i="3"/>
  <c r="M1417" i="3"/>
  <c r="M1418" i="3"/>
  <c r="M1419" i="3"/>
  <c r="M1420" i="3"/>
  <c r="M1421" i="3"/>
  <c r="M1422" i="3"/>
  <c r="M1423" i="3"/>
  <c r="M1424" i="3"/>
  <c r="M1425" i="3"/>
  <c r="M1426" i="3"/>
  <c r="M1427" i="3"/>
  <c r="M1428" i="3"/>
  <c r="M1429" i="3"/>
  <c r="M1430" i="3"/>
  <c r="M1431" i="3"/>
  <c r="M1432" i="3"/>
  <c r="M1433" i="3"/>
  <c r="M1434" i="3"/>
  <c r="M1435" i="3"/>
  <c r="M1436" i="3"/>
  <c r="M1437" i="3"/>
  <c r="M1438" i="3"/>
  <c r="M1439" i="3"/>
  <c r="M1440" i="3"/>
  <c r="M1441" i="3"/>
  <c r="M1442" i="3"/>
  <c r="M1443" i="3"/>
  <c r="M1444" i="3"/>
  <c r="M1445" i="3"/>
  <c r="M1446" i="3"/>
  <c r="M1447" i="3"/>
  <c r="M1448" i="3"/>
  <c r="M1449" i="3"/>
  <c r="M1450" i="3"/>
  <c r="M1451" i="3"/>
  <c r="M1452" i="3"/>
  <c r="M1453" i="3"/>
  <c r="M1454" i="3"/>
  <c r="M1455" i="3"/>
  <c r="M1456" i="3"/>
  <c r="M1457" i="3"/>
  <c r="M1458" i="3"/>
  <c r="M1459" i="3"/>
  <c r="M1460" i="3"/>
  <c r="M1461" i="3"/>
  <c r="M1462" i="3"/>
  <c r="M1463" i="3"/>
  <c r="M1464" i="3"/>
  <c r="M1465" i="3"/>
  <c r="M1466" i="3"/>
  <c r="M1467" i="3"/>
  <c r="M1468" i="3"/>
  <c r="M1469" i="3"/>
  <c r="M1470" i="3"/>
  <c r="M1471" i="3"/>
  <c r="M1472" i="3"/>
  <c r="M1473" i="3"/>
  <c r="M1474" i="3"/>
  <c r="M1475" i="3"/>
  <c r="M1476" i="3"/>
  <c r="M1477" i="3"/>
  <c r="M1478" i="3"/>
  <c r="M1479" i="3"/>
  <c r="M1480" i="3"/>
  <c r="M1481" i="3"/>
  <c r="M1482" i="3"/>
  <c r="M1483" i="3"/>
  <c r="M1484" i="3"/>
  <c r="M1485" i="3"/>
  <c r="M1486" i="3"/>
  <c r="M1487" i="3"/>
  <c r="M1488" i="3"/>
  <c r="M1489" i="3"/>
  <c r="M1490" i="3"/>
  <c r="M1491" i="3"/>
  <c r="M1492" i="3"/>
  <c r="M1493" i="3"/>
  <c r="M1494" i="3"/>
  <c r="M1495" i="3"/>
  <c r="M1496" i="3"/>
  <c r="M1497" i="3"/>
  <c r="M1498" i="3"/>
  <c r="M1499" i="3"/>
  <c r="M1500" i="3"/>
  <c r="M1501" i="3"/>
  <c r="M1502" i="3"/>
  <c r="M1503" i="3"/>
  <c r="M1504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6" i="3"/>
  <c r="L507" i="3"/>
  <c r="L508" i="3"/>
  <c r="L509" i="3"/>
  <c r="L510" i="3"/>
  <c r="L511" i="3"/>
  <c r="L512" i="3"/>
  <c r="L513" i="3"/>
  <c r="L514" i="3"/>
  <c r="L515" i="3"/>
  <c r="L516" i="3"/>
  <c r="L517" i="3"/>
  <c r="L518" i="3"/>
  <c r="L519" i="3"/>
  <c r="L520" i="3"/>
  <c r="L521" i="3"/>
  <c r="L522" i="3"/>
  <c r="L523" i="3"/>
  <c r="L524" i="3"/>
  <c r="L525" i="3"/>
  <c r="L526" i="3"/>
  <c r="L527" i="3"/>
  <c r="L528" i="3"/>
  <c r="L529" i="3"/>
  <c r="L530" i="3"/>
  <c r="L531" i="3"/>
  <c r="L532" i="3"/>
  <c r="L533" i="3"/>
  <c r="L534" i="3"/>
  <c r="L535" i="3"/>
  <c r="L536" i="3"/>
  <c r="L537" i="3"/>
  <c r="L538" i="3"/>
  <c r="L539" i="3"/>
  <c r="L540" i="3"/>
  <c r="L541" i="3"/>
  <c r="L542" i="3"/>
  <c r="L543" i="3"/>
  <c r="L544" i="3"/>
  <c r="L545" i="3"/>
  <c r="L546" i="3"/>
  <c r="L547" i="3"/>
  <c r="L548" i="3"/>
  <c r="L549" i="3"/>
  <c r="L550" i="3"/>
  <c r="L551" i="3"/>
  <c r="L552" i="3"/>
  <c r="L553" i="3"/>
  <c r="L554" i="3"/>
  <c r="L555" i="3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2" i="3"/>
  <c r="L573" i="3"/>
  <c r="L574" i="3"/>
  <c r="L575" i="3"/>
  <c r="L576" i="3"/>
  <c r="L577" i="3"/>
  <c r="L578" i="3"/>
  <c r="L579" i="3"/>
  <c r="L580" i="3"/>
  <c r="L581" i="3"/>
  <c r="L582" i="3"/>
  <c r="L583" i="3"/>
  <c r="L584" i="3"/>
  <c r="L585" i="3"/>
  <c r="L586" i="3"/>
  <c r="L587" i="3"/>
  <c r="L588" i="3"/>
  <c r="L589" i="3"/>
  <c r="L590" i="3"/>
  <c r="L591" i="3"/>
  <c r="L592" i="3"/>
  <c r="L593" i="3"/>
  <c r="L594" i="3"/>
  <c r="L595" i="3"/>
  <c r="L596" i="3"/>
  <c r="L597" i="3"/>
  <c r="L598" i="3"/>
  <c r="L599" i="3"/>
  <c r="L600" i="3"/>
  <c r="L601" i="3"/>
  <c r="L602" i="3"/>
  <c r="L603" i="3"/>
  <c r="L604" i="3"/>
  <c r="L605" i="3"/>
  <c r="L606" i="3"/>
  <c r="L607" i="3"/>
  <c r="L608" i="3"/>
  <c r="L609" i="3"/>
  <c r="L610" i="3"/>
  <c r="L611" i="3"/>
  <c r="L612" i="3"/>
  <c r="L613" i="3"/>
  <c r="L614" i="3"/>
  <c r="L615" i="3"/>
  <c r="L616" i="3"/>
  <c r="L617" i="3"/>
  <c r="L618" i="3"/>
  <c r="L619" i="3"/>
  <c r="L620" i="3"/>
  <c r="L621" i="3"/>
  <c r="L622" i="3"/>
  <c r="L623" i="3"/>
  <c r="L624" i="3"/>
  <c r="L625" i="3"/>
  <c r="L626" i="3"/>
  <c r="L627" i="3"/>
  <c r="L628" i="3"/>
  <c r="L629" i="3"/>
  <c r="L630" i="3"/>
  <c r="L631" i="3"/>
  <c r="L632" i="3"/>
  <c r="L633" i="3"/>
  <c r="L634" i="3"/>
  <c r="L635" i="3"/>
  <c r="L636" i="3"/>
  <c r="L637" i="3"/>
  <c r="L638" i="3"/>
  <c r="L639" i="3"/>
  <c r="L640" i="3"/>
  <c r="L641" i="3"/>
  <c r="L642" i="3"/>
  <c r="L643" i="3"/>
  <c r="L644" i="3"/>
  <c r="L645" i="3"/>
  <c r="L646" i="3"/>
  <c r="L647" i="3"/>
  <c r="L648" i="3"/>
  <c r="L649" i="3"/>
  <c r="L650" i="3"/>
  <c r="L651" i="3"/>
  <c r="L652" i="3"/>
  <c r="L653" i="3"/>
  <c r="L654" i="3"/>
  <c r="L655" i="3"/>
  <c r="L656" i="3"/>
  <c r="L657" i="3"/>
  <c r="L658" i="3"/>
  <c r="L659" i="3"/>
  <c r="L660" i="3"/>
  <c r="L661" i="3"/>
  <c r="L662" i="3"/>
  <c r="L663" i="3"/>
  <c r="L664" i="3"/>
  <c r="L665" i="3"/>
  <c r="L666" i="3"/>
  <c r="L667" i="3"/>
  <c r="L668" i="3"/>
  <c r="L669" i="3"/>
  <c r="L670" i="3"/>
  <c r="L671" i="3"/>
  <c r="L672" i="3"/>
  <c r="L673" i="3"/>
  <c r="L674" i="3"/>
  <c r="L675" i="3"/>
  <c r="L676" i="3"/>
  <c r="L677" i="3"/>
  <c r="L678" i="3"/>
  <c r="L679" i="3"/>
  <c r="L680" i="3"/>
  <c r="L681" i="3"/>
  <c r="L682" i="3"/>
  <c r="L683" i="3"/>
  <c r="L684" i="3"/>
  <c r="L685" i="3"/>
  <c r="L686" i="3"/>
  <c r="L687" i="3"/>
  <c r="L688" i="3"/>
  <c r="L689" i="3"/>
  <c r="L690" i="3"/>
  <c r="L691" i="3"/>
  <c r="L692" i="3"/>
  <c r="L693" i="3"/>
  <c r="L694" i="3"/>
  <c r="L695" i="3"/>
  <c r="L696" i="3"/>
  <c r="L697" i="3"/>
  <c r="L698" i="3"/>
  <c r="L699" i="3"/>
  <c r="L700" i="3"/>
  <c r="L701" i="3"/>
  <c r="L702" i="3"/>
  <c r="L703" i="3"/>
  <c r="L704" i="3"/>
  <c r="L705" i="3"/>
  <c r="L706" i="3"/>
  <c r="L707" i="3"/>
  <c r="L708" i="3"/>
  <c r="L709" i="3"/>
  <c r="L710" i="3"/>
  <c r="L711" i="3"/>
  <c r="L712" i="3"/>
  <c r="L713" i="3"/>
  <c r="L714" i="3"/>
  <c r="L715" i="3"/>
  <c r="L716" i="3"/>
  <c r="L717" i="3"/>
  <c r="L718" i="3"/>
  <c r="L719" i="3"/>
  <c r="L720" i="3"/>
  <c r="L721" i="3"/>
  <c r="L722" i="3"/>
  <c r="L723" i="3"/>
  <c r="L724" i="3"/>
  <c r="L725" i="3"/>
  <c r="L726" i="3"/>
  <c r="L727" i="3"/>
  <c r="L728" i="3"/>
  <c r="L729" i="3"/>
  <c r="L730" i="3"/>
  <c r="L731" i="3"/>
  <c r="L732" i="3"/>
  <c r="L733" i="3"/>
  <c r="L734" i="3"/>
  <c r="L735" i="3"/>
  <c r="L736" i="3"/>
  <c r="L737" i="3"/>
  <c r="L738" i="3"/>
  <c r="L739" i="3"/>
  <c r="L740" i="3"/>
  <c r="L741" i="3"/>
  <c r="L742" i="3"/>
  <c r="L743" i="3"/>
  <c r="L744" i="3"/>
  <c r="L745" i="3"/>
  <c r="L746" i="3"/>
  <c r="L747" i="3"/>
  <c r="L748" i="3"/>
  <c r="L749" i="3"/>
  <c r="L750" i="3"/>
  <c r="L751" i="3"/>
  <c r="L752" i="3"/>
  <c r="L753" i="3"/>
  <c r="L754" i="3"/>
  <c r="L755" i="3"/>
  <c r="L756" i="3"/>
  <c r="L757" i="3"/>
  <c r="L758" i="3"/>
  <c r="L759" i="3"/>
  <c r="L760" i="3"/>
  <c r="L761" i="3"/>
  <c r="L762" i="3"/>
  <c r="L763" i="3"/>
  <c r="L764" i="3"/>
  <c r="L765" i="3"/>
  <c r="L766" i="3"/>
  <c r="L767" i="3"/>
  <c r="L768" i="3"/>
  <c r="L769" i="3"/>
  <c r="L770" i="3"/>
  <c r="L771" i="3"/>
  <c r="L772" i="3"/>
  <c r="L773" i="3"/>
  <c r="L774" i="3"/>
  <c r="L775" i="3"/>
  <c r="L776" i="3"/>
  <c r="L777" i="3"/>
  <c r="L778" i="3"/>
  <c r="L779" i="3"/>
  <c r="L780" i="3"/>
  <c r="L781" i="3"/>
  <c r="L782" i="3"/>
  <c r="L783" i="3"/>
  <c r="L784" i="3"/>
  <c r="L785" i="3"/>
  <c r="L786" i="3"/>
  <c r="L787" i="3"/>
  <c r="L788" i="3"/>
  <c r="L789" i="3"/>
  <c r="L790" i="3"/>
  <c r="L791" i="3"/>
  <c r="L792" i="3"/>
  <c r="L793" i="3"/>
  <c r="L794" i="3"/>
  <c r="L795" i="3"/>
  <c r="L796" i="3"/>
  <c r="L797" i="3"/>
  <c r="L798" i="3"/>
  <c r="L799" i="3"/>
  <c r="L800" i="3"/>
  <c r="L801" i="3"/>
  <c r="L802" i="3"/>
  <c r="L803" i="3"/>
  <c r="L804" i="3"/>
  <c r="L805" i="3"/>
  <c r="L806" i="3"/>
  <c r="L807" i="3"/>
  <c r="L808" i="3"/>
  <c r="L809" i="3"/>
  <c r="L810" i="3"/>
  <c r="L811" i="3"/>
  <c r="L812" i="3"/>
  <c r="L813" i="3"/>
  <c r="L814" i="3"/>
  <c r="L815" i="3"/>
  <c r="L816" i="3"/>
  <c r="L817" i="3"/>
  <c r="L818" i="3"/>
  <c r="L819" i="3"/>
  <c r="L820" i="3"/>
  <c r="L821" i="3"/>
  <c r="L822" i="3"/>
  <c r="L823" i="3"/>
  <c r="L824" i="3"/>
  <c r="L825" i="3"/>
  <c r="L826" i="3"/>
  <c r="L827" i="3"/>
  <c r="L828" i="3"/>
  <c r="L829" i="3"/>
  <c r="L830" i="3"/>
  <c r="L831" i="3"/>
  <c r="L832" i="3"/>
  <c r="L833" i="3"/>
  <c r="L834" i="3"/>
  <c r="L835" i="3"/>
  <c r="L836" i="3"/>
  <c r="L837" i="3"/>
  <c r="L838" i="3"/>
  <c r="L839" i="3"/>
  <c r="L840" i="3"/>
  <c r="L841" i="3"/>
  <c r="L842" i="3"/>
  <c r="L843" i="3"/>
  <c r="L844" i="3"/>
  <c r="L845" i="3"/>
  <c r="L846" i="3"/>
  <c r="L847" i="3"/>
  <c r="L848" i="3"/>
  <c r="L849" i="3"/>
  <c r="L850" i="3"/>
  <c r="L851" i="3"/>
  <c r="L852" i="3"/>
  <c r="L853" i="3"/>
  <c r="L854" i="3"/>
  <c r="L855" i="3"/>
  <c r="L856" i="3"/>
  <c r="L857" i="3"/>
  <c r="L858" i="3"/>
  <c r="L859" i="3"/>
  <c r="L860" i="3"/>
  <c r="L861" i="3"/>
  <c r="L862" i="3"/>
  <c r="L863" i="3"/>
  <c r="L864" i="3"/>
  <c r="L865" i="3"/>
  <c r="L866" i="3"/>
  <c r="L867" i="3"/>
  <c r="L868" i="3"/>
  <c r="L869" i="3"/>
  <c r="L870" i="3"/>
  <c r="L871" i="3"/>
  <c r="L872" i="3"/>
  <c r="L873" i="3"/>
  <c r="L874" i="3"/>
  <c r="L875" i="3"/>
  <c r="L876" i="3"/>
  <c r="L877" i="3"/>
  <c r="L878" i="3"/>
  <c r="L879" i="3"/>
  <c r="L880" i="3"/>
  <c r="L881" i="3"/>
  <c r="L882" i="3"/>
  <c r="L883" i="3"/>
  <c r="L884" i="3"/>
  <c r="L885" i="3"/>
  <c r="L886" i="3"/>
  <c r="L887" i="3"/>
  <c r="L888" i="3"/>
  <c r="L889" i="3"/>
  <c r="L890" i="3"/>
  <c r="L891" i="3"/>
  <c r="L892" i="3"/>
  <c r="L893" i="3"/>
  <c r="L894" i="3"/>
  <c r="L895" i="3"/>
  <c r="L896" i="3"/>
  <c r="L897" i="3"/>
  <c r="L898" i="3"/>
  <c r="L899" i="3"/>
  <c r="L900" i="3"/>
  <c r="L901" i="3"/>
  <c r="L902" i="3"/>
  <c r="L903" i="3"/>
  <c r="L904" i="3"/>
  <c r="L905" i="3"/>
  <c r="L906" i="3"/>
  <c r="L907" i="3"/>
  <c r="L908" i="3"/>
  <c r="L909" i="3"/>
  <c r="L910" i="3"/>
  <c r="L911" i="3"/>
  <c r="L912" i="3"/>
  <c r="L913" i="3"/>
  <c r="L914" i="3"/>
  <c r="L915" i="3"/>
  <c r="L916" i="3"/>
  <c r="L917" i="3"/>
  <c r="L918" i="3"/>
  <c r="L919" i="3"/>
  <c r="L920" i="3"/>
  <c r="L921" i="3"/>
  <c r="L922" i="3"/>
  <c r="L923" i="3"/>
  <c r="L924" i="3"/>
  <c r="L925" i="3"/>
  <c r="L926" i="3"/>
  <c r="L927" i="3"/>
  <c r="L928" i="3"/>
  <c r="L929" i="3"/>
  <c r="L930" i="3"/>
  <c r="L931" i="3"/>
  <c r="L932" i="3"/>
  <c r="L933" i="3"/>
  <c r="L934" i="3"/>
  <c r="L935" i="3"/>
  <c r="L936" i="3"/>
  <c r="L937" i="3"/>
  <c r="L938" i="3"/>
  <c r="L939" i="3"/>
  <c r="L940" i="3"/>
  <c r="L941" i="3"/>
  <c r="L942" i="3"/>
  <c r="L943" i="3"/>
  <c r="L944" i="3"/>
  <c r="L945" i="3"/>
  <c r="L946" i="3"/>
  <c r="L947" i="3"/>
  <c r="L948" i="3"/>
  <c r="L949" i="3"/>
  <c r="L950" i="3"/>
  <c r="L951" i="3"/>
  <c r="L952" i="3"/>
  <c r="L953" i="3"/>
  <c r="L954" i="3"/>
  <c r="L955" i="3"/>
  <c r="L956" i="3"/>
  <c r="L957" i="3"/>
  <c r="L958" i="3"/>
  <c r="L959" i="3"/>
  <c r="L960" i="3"/>
  <c r="L961" i="3"/>
  <c r="L962" i="3"/>
  <c r="L963" i="3"/>
  <c r="L964" i="3"/>
  <c r="L965" i="3"/>
  <c r="L966" i="3"/>
  <c r="L967" i="3"/>
  <c r="L968" i="3"/>
  <c r="L969" i="3"/>
  <c r="L970" i="3"/>
  <c r="L971" i="3"/>
  <c r="L972" i="3"/>
  <c r="L973" i="3"/>
  <c r="L974" i="3"/>
  <c r="L975" i="3"/>
  <c r="L976" i="3"/>
  <c r="L977" i="3"/>
  <c r="L978" i="3"/>
  <c r="L979" i="3"/>
  <c r="L980" i="3"/>
  <c r="L981" i="3"/>
  <c r="L982" i="3"/>
  <c r="L983" i="3"/>
  <c r="L984" i="3"/>
  <c r="L985" i="3"/>
  <c r="L986" i="3"/>
  <c r="L987" i="3"/>
  <c r="L988" i="3"/>
  <c r="L989" i="3"/>
  <c r="L990" i="3"/>
  <c r="L991" i="3"/>
  <c r="L992" i="3"/>
  <c r="L993" i="3"/>
  <c r="L994" i="3"/>
  <c r="L995" i="3"/>
  <c r="L996" i="3"/>
  <c r="L997" i="3"/>
  <c r="L998" i="3"/>
  <c r="L999" i="3"/>
  <c r="L1000" i="3"/>
  <c r="L1001" i="3"/>
  <c r="L1002" i="3"/>
  <c r="L1003" i="3"/>
  <c r="L1004" i="3"/>
  <c r="L1005" i="3"/>
  <c r="L1006" i="3"/>
  <c r="L1007" i="3"/>
  <c r="L1008" i="3"/>
  <c r="L1009" i="3"/>
  <c r="L1010" i="3"/>
  <c r="L1011" i="3"/>
  <c r="L1012" i="3"/>
  <c r="L1013" i="3"/>
  <c r="L1014" i="3"/>
  <c r="L1015" i="3"/>
  <c r="L1016" i="3"/>
  <c r="L1017" i="3"/>
  <c r="L1018" i="3"/>
  <c r="L1019" i="3"/>
  <c r="L1020" i="3"/>
  <c r="L1021" i="3"/>
  <c r="L1022" i="3"/>
  <c r="L1023" i="3"/>
  <c r="L1024" i="3"/>
  <c r="L1025" i="3"/>
  <c r="L1026" i="3"/>
  <c r="L1027" i="3"/>
  <c r="L1028" i="3"/>
  <c r="L1029" i="3"/>
  <c r="L1030" i="3"/>
  <c r="L1031" i="3"/>
  <c r="L1032" i="3"/>
  <c r="L1033" i="3"/>
  <c r="L1034" i="3"/>
  <c r="L1035" i="3"/>
  <c r="L1036" i="3"/>
  <c r="L1037" i="3"/>
  <c r="L1038" i="3"/>
  <c r="L1039" i="3"/>
  <c r="L1040" i="3"/>
  <c r="L1041" i="3"/>
  <c r="L1042" i="3"/>
  <c r="L1043" i="3"/>
  <c r="L1044" i="3"/>
  <c r="L1045" i="3"/>
  <c r="L1046" i="3"/>
  <c r="L1047" i="3"/>
  <c r="L1048" i="3"/>
  <c r="L1049" i="3"/>
  <c r="L1050" i="3"/>
  <c r="L1051" i="3"/>
  <c r="L1052" i="3"/>
  <c r="L1053" i="3"/>
  <c r="L1054" i="3"/>
  <c r="L1055" i="3"/>
  <c r="L1056" i="3"/>
  <c r="L1057" i="3"/>
  <c r="L1058" i="3"/>
  <c r="L1059" i="3"/>
  <c r="L1060" i="3"/>
  <c r="L1061" i="3"/>
  <c r="L1062" i="3"/>
  <c r="L1063" i="3"/>
  <c r="L1064" i="3"/>
  <c r="L1065" i="3"/>
  <c r="L1066" i="3"/>
  <c r="L1067" i="3"/>
  <c r="L1068" i="3"/>
  <c r="L1069" i="3"/>
  <c r="L1070" i="3"/>
  <c r="L1071" i="3"/>
  <c r="L1072" i="3"/>
  <c r="L1073" i="3"/>
  <c r="L1074" i="3"/>
  <c r="L1075" i="3"/>
  <c r="L1076" i="3"/>
  <c r="L1077" i="3"/>
  <c r="L1078" i="3"/>
  <c r="L1079" i="3"/>
  <c r="L1080" i="3"/>
  <c r="L1081" i="3"/>
  <c r="L1082" i="3"/>
  <c r="L1083" i="3"/>
  <c r="L1084" i="3"/>
  <c r="L1085" i="3"/>
  <c r="L1086" i="3"/>
  <c r="L1087" i="3"/>
  <c r="L1088" i="3"/>
  <c r="L1089" i="3"/>
  <c r="L1090" i="3"/>
  <c r="L1091" i="3"/>
  <c r="L1092" i="3"/>
  <c r="L1093" i="3"/>
  <c r="L1094" i="3"/>
  <c r="L1095" i="3"/>
  <c r="L1096" i="3"/>
  <c r="L1097" i="3"/>
  <c r="L1098" i="3"/>
  <c r="L1099" i="3"/>
  <c r="L1100" i="3"/>
  <c r="L1101" i="3"/>
  <c r="L1102" i="3"/>
  <c r="L1103" i="3"/>
  <c r="L1104" i="3"/>
  <c r="L1105" i="3"/>
  <c r="L1106" i="3"/>
  <c r="L1107" i="3"/>
  <c r="L1108" i="3"/>
  <c r="L1109" i="3"/>
  <c r="L1110" i="3"/>
  <c r="L1111" i="3"/>
  <c r="L1112" i="3"/>
  <c r="L1113" i="3"/>
  <c r="L1114" i="3"/>
  <c r="L1115" i="3"/>
  <c r="L1116" i="3"/>
  <c r="L1117" i="3"/>
  <c r="L1118" i="3"/>
  <c r="L1119" i="3"/>
  <c r="L1120" i="3"/>
  <c r="L1121" i="3"/>
  <c r="L1122" i="3"/>
  <c r="L1123" i="3"/>
  <c r="L1124" i="3"/>
  <c r="L1125" i="3"/>
  <c r="L1126" i="3"/>
  <c r="L1127" i="3"/>
  <c r="L1128" i="3"/>
  <c r="L1129" i="3"/>
  <c r="L1130" i="3"/>
  <c r="L1131" i="3"/>
  <c r="L1132" i="3"/>
  <c r="L1133" i="3"/>
  <c r="L1134" i="3"/>
  <c r="L1135" i="3"/>
  <c r="L1136" i="3"/>
  <c r="L1137" i="3"/>
  <c r="L1138" i="3"/>
  <c r="L1139" i="3"/>
  <c r="L1140" i="3"/>
  <c r="L1141" i="3"/>
  <c r="L1142" i="3"/>
  <c r="L1143" i="3"/>
  <c r="L1144" i="3"/>
  <c r="L1145" i="3"/>
  <c r="L1146" i="3"/>
  <c r="L1147" i="3"/>
  <c r="L1148" i="3"/>
  <c r="L1149" i="3"/>
  <c r="L1150" i="3"/>
  <c r="L1151" i="3"/>
  <c r="L1152" i="3"/>
  <c r="L1153" i="3"/>
  <c r="L1154" i="3"/>
  <c r="L1155" i="3"/>
  <c r="L1156" i="3"/>
  <c r="L1157" i="3"/>
  <c r="L1158" i="3"/>
  <c r="L1159" i="3"/>
  <c r="L1160" i="3"/>
  <c r="L1161" i="3"/>
  <c r="L1162" i="3"/>
  <c r="L1163" i="3"/>
  <c r="L1164" i="3"/>
  <c r="L1165" i="3"/>
  <c r="L1166" i="3"/>
  <c r="L1167" i="3"/>
  <c r="L1168" i="3"/>
  <c r="L1169" i="3"/>
  <c r="L1170" i="3"/>
  <c r="L1171" i="3"/>
  <c r="L1172" i="3"/>
  <c r="L1173" i="3"/>
  <c r="L1174" i="3"/>
  <c r="L1175" i="3"/>
  <c r="L1176" i="3"/>
  <c r="L1177" i="3"/>
  <c r="L1178" i="3"/>
  <c r="L1179" i="3"/>
  <c r="L1180" i="3"/>
  <c r="L1181" i="3"/>
  <c r="L1182" i="3"/>
  <c r="L1183" i="3"/>
  <c r="L1184" i="3"/>
  <c r="L1185" i="3"/>
  <c r="L1186" i="3"/>
  <c r="L1187" i="3"/>
  <c r="L1188" i="3"/>
  <c r="L1189" i="3"/>
  <c r="L1190" i="3"/>
  <c r="L1191" i="3"/>
  <c r="L1192" i="3"/>
  <c r="L1193" i="3"/>
  <c r="L1194" i="3"/>
  <c r="L1195" i="3"/>
  <c r="L1196" i="3"/>
  <c r="L1197" i="3"/>
  <c r="L1198" i="3"/>
  <c r="L1199" i="3"/>
  <c r="L1200" i="3"/>
  <c r="L1201" i="3"/>
  <c r="L1202" i="3"/>
  <c r="L1203" i="3"/>
  <c r="L1204" i="3"/>
  <c r="L1205" i="3"/>
  <c r="L1206" i="3"/>
  <c r="L1207" i="3"/>
  <c r="L1208" i="3"/>
  <c r="L1209" i="3"/>
  <c r="L1210" i="3"/>
  <c r="L1211" i="3"/>
  <c r="L1212" i="3"/>
  <c r="L1213" i="3"/>
  <c r="L1214" i="3"/>
  <c r="L1215" i="3"/>
  <c r="L1216" i="3"/>
  <c r="L1217" i="3"/>
  <c r="L1218" i="3"/>
  <c r="L1219" i="3"/>
  <c r="L1220" i="3"/>
  <c r="L1221" i="3"/>
  <c r="L1222" i="3"/>
  <c r="L1223" i="3"/>
  <c r="L1224" i="3"/>
  <c r="L1225" i="3"/>
  <c r="L1226" i="3"/>
  <c r="L1227" i="3"/>
  <c r="L1228" i="3"/>
  <c r="L1229" i="3"/>
  <c r="L1230" i="3"/>
  <c r="L1231" i="3"/>
  <c r="L1232" i="3"/>
  <c r="L1233" i="3"/>
  <c r="L1234" i="3"/>
  <c r="L1235" i="3"/>
  <c r="L1236" i="3"/>
  <c r="L1237" i="3"/>
  <c r="L1238" i="3"/>
  <c r="L1239" i="3"/>
  <c r="L1240" i="3"/>
  <c r="L1241" i="3"/>
  <c r="L1242" i="3"/>
  <c r="L1243" i="3"/>
  <c r="L1244" i="3"/>
  <c r="L1245" i="3"/>
  <c r="L1246" i="3"/>
  <c r="L1247" i="3"/>
  <c r="L1248" i="3"/>
  <c r="L1249" i="3"/>
  <c r="L1250" i="3"/>
  <c r="L1251" i="3"/>
  <c r="L1252" i="3"/>
  <c r="L1253" i="3"/>
  <c r="L1254" i="3"/>
  <c r="L1255" i="3"/>
  <c r="L1256" i="3"/>
  <c r="L1257" i="3"/>
  <c r="L1258" i="3"/>
  <c r="L1259" i="3"/>
  <c r="L1260" i="3"/>
  <c r="L1261" i="3"/>
  <c r="L1262" i="3"/>
  <c r="L1263" i="3"/>
  <c r="L1264" i="3"/>
  <c r="L1265" i="3"/>
  <c r="L1266" i="3"/>
  <c r="L1267" i="3"/>
  <c r="L1268" i="3"/>
  <c r="L1269" i="3"/>
  <c r="L1270" i="3"/>
  <c r="L1271" i="3"/>
  <c r="L1272" i="3"/>
  <c r="L1273" i="3"/>
  <c r="L1274" i="3"/>
  <c r="L1275" i="3"/>
  <c r="L1276" i="3"/>
  <c r="L1277" i="3"/>
  <c r="L1278" i="3"/>
  <c r="L1279" i="3"/>
  <c r="L1280" i="3"/>
  <c r="L1281" i="3"/>
  <c r="L1282" i="3"/>
  <c r="L1283" i="3"/>
  <c r="L1284" i="3"/>
  <c r="L1285" i="3"/>
  <c r="L1286" i="3"/>
  <c r="L1287" i="3"/>
  <c r="L1288" i="3"/>
  <c r="L1289" i="3"/>
  <c r="L1290" i="3"/>
  <c r="L1291" i="3"/>
  <c r="L1292" i="3"/>
  <c r="L1293" i="3"/>
  <c r="L1294" i="3"/>
  <c r="L1295" i="3"/>
  <c r="L1296" i="3"/>
  <c r="L1297" i="3"/>
  <c r="L1298" i="3"/>
  <c r="L1299" i="3"/>
  <c r="L1300" i="3"/>
  <c r="L1301" i="3"/>
  <c r="L1302" i="3"/>
  <c r="L1303" i="3"/>
  <c r="L1304" i="3"/>
  <c r="L1305" i="3"/>
  <c r="L1306" i="3"/>
  <c r="L1307" i="3"/>
  <c r="L1308" i="3"/>
  <c r="L1309" i="3"/>
  <c r="L1310" i="3"/>
  <c r="L1311" i="3"/>
  <c r="L1312" i="3"/>
  <c r="L1313" i="3"/>
  <c r="L1314" i="3"/>
  <c r="L1315" i="3"/>
  <c r="L1316" i="3"/>
  <c r="L1317" i="3"/>
  <c r="L1318" i="3"/>
  <c r="L1319" i="3"/>
  <c r="L1320" i="3"/>
  <c r="L1321" i="3"/>
  <c r="L1322" i="3"/>
  <c r="L1323" i="3"/>
  <c r="L1324" i="3"/>
  <c r="L1325" i="3"/>
  <c r="L1326" i="3"/>
  <c r="L1327" i="3"/>
  <c r="L1328" i="3"/>
  <c r="L1329" i="3"/>
  <c r="L1330" i="3"/>
  <c r="L1331" i="3"/>
  <c r="L1332" i="3"/>
  <c r="L1333" i="3"/>
  <c r="L1334" i="3"/>
  <c r="L1335" i="3"/>
  <c r="L1336" i="3"/>
  <c r="L1337" i="3"/>
  <c r="L1338" i="3"/>
  <c r="L1339" i="3"/>
  <c r="L1340" i="3"/>
  <c r="L1341" i="3"/>
  <c r="L1342" i="3"/>
  <c r="L1343" i="3"/>
  <c r="L1344" i="3"/>
  <c r="L1345" i="3"/>
  <c r="L1346" i="3"/>
  <c r="L1347" i="3"/>
  <c r="L1348" i="3"/>
  <c r="L1349" i="3"/>
  <c r="L1350" i="3"/>
  <c r="L1351" i="3"/>
  <c r="L1352" i="3"/>
  <c r="L1353" i="3"/>
  <c r="L1354" i="3"/>
  <c r="L1355" i="3"/>
  <c r="L1356" i="3"/>
  <c r="L1357" i="3"/>
  <c r="L1358" i="3"/>
  <c r="L1359" i="3"/>
  <c r="L1360" i="3"/>
  <c r="L1361" i="3"/>
  <c r="L1362" i="3"/>
  <c r="L1363" i="3"/>
  <c r="L1364" i="3"/>
  <c r="L1365" i="3"/>
  <c r="L1366" i="3"/>
  <c r="L1367" i="3"/>
  <c r="L1368" i="3"/>
  <c r="L1369" i="3"/>
  <c r="L1370" i="3"/>
  <c r="L1371" i="3"/>
  <c r="L1372" i="3"/>
  <c r="L1373" i="3"/>
  <c r="L1374" i="3"/>
  <c r="L1375" i="3"/>
  <c r="L1376" i="3"/>
  <c r="L1377" i="3"/>
  <c r="L1378" i="3"/>
  <c r="L1379" i="3"/>
  <c r="L1380" i="3"/>
  <c r="L1381" i="3"/>
  <c r="L1382" i="3"/>
  <c r="L1383" i="3"/>
  <c r="L1384" i="3"/>
  <c r="L1385" i="3"/>
  <c r="L1386" i="3"/>
  <c r="L1387" i="3"/>
  <c r="L1388" i="3"/>
  <c r="L1389" i="3"/>
  <c r="L1390" i="3"/>
  <c r="L1391" i="3"/>
  <c r="L1392" i="3"/>
  <c r="L1393" i="3"/>
  <c r="L1394" i="3"/>
  <c r="L1395" i="3"/>
  <c r="L1396" i="3"/>
  <c r="L1397" i="3"/>
  <c r="L1398" i="3"/>
  <c r="L1399" i="3"/>
  <c r="L1400" i="3"/>
  <c r="L1401" i="3"/>
  <c r="L1402" i="3"/>
  <c r="L1403" i="3"/>
  <c r="L1404" i="3"/>
  <c r="L1405" i="3"/>
  <c r="L1406" i="3"/>
  <c r="L1407" i="3"/>
  <c r="L1408" i="3"/>
  <c r="L1409" i="3"/>
  <c r="L1410" i="3"/>
  <c r="L1411" i="3"/>
  <c r="L1412" i="3"/>
  <c r="L1413" i="3"/>
  <c r="L1414" i="3"/>
  <c r="L1415" i="3"/>
  <c r="L1416" i="3"/>
  <c r="L1417" i="3"/>
  <c r="L1418" i="3"/>
  <c r="L1419" i="3"/>
  <c r="L1420" i="3"/>
  <c r="L1421" i="3"/>
  <c r="L1422" i="3"/>
  <c r="L1423" i="3"/>
  <c r="L1424" i="3"/>
  <c r="L1425" i="3"/>
  <c r="L1426" i="3"/>
  <c r="L1427" i="3"/>
  <c r="L1428" i="3"/>
  <c r="L1429" i="3"/>
  <c r="L1430" i="3"/>
  <c r="L1431" i="3"/>
  <c r="L1432" i="3"/>
  <c r="L1433" i="3"/>
  <c r="L1434" i="3"/>
  <c r="L1435" i="3"/>
  <c r="L1436" i="3"/>
  <c r="L1437" i="3"/>
  <c r="L1438" i="3"/>
  <c r="L1439" i="3"/>
  <c r="L1440" i="3"/>
  <c r="L1441" i="3"/>
  <c r="L1442" i="3"/>
  <c r="L1443" i="3"/>
  <c r="L1444" i="3"/>
  <c r="L1445" i="3"/>
  <c r="L1446" i="3"/>
  <c r="L1447" i="3"/>
  <c r="L1448" i="3"/>
  <c r="L1449" i="3"/>
  <c r="L1450" i="3"/>
  <c r="L1451" i="3"/>
  <c r="L1452" i="3"/>
  <c r="L1453" i="3"/>
  <c r="L1454" i="3"/>
  <c r="L1455" i="3"/>
  <c r="L1456" i="3"/>
  <c r="L1457" i="3"/>
  <c r="L1458" i="3"/>
  <c r="L1459" i="3"/>
  <c r="L1460" i="3"/>
  <c r="L1461" i="3"/>
  <c r="L1462" i="3"/>
  <c r="L1463" i="3"/>
  <c r="L1464" i="3"/>
  <c r="L1465" i="3"/>
  <c r="L1466" i="3"/>
  <c r="L1467" i="3"/>
  <c r="L1468" i="3"/>
  <c r="L1469" i="3"/>
  <c r="L1470" i="3"/>
  <c r="L1471" i="3"/>
  <c r="L1472" i="3"/>
  <c r="L1473" i="3"/>
  <c r="L1474" i="3"/>
  <c r="L1475" i="3"/>
  <c r="L1476" i="3"/>
  <c r="L1477" i="3"/>
  <c r="L1478" i="3"/>
  <c r="L1479" i="3"/>
  <c r="L1480" i="3"/>
  <c r="L1481" i="3"/>
  <c r="L1482" i="3"/>
  <c r="L1483" i="3"/>
  <c r="L1484" i="3"/>
  <c r="L1485" i="3"/>
  <c r="L1486" i="3"/>
  <c r="L1487" i="3"/>
  <c r="L1488" i="3"/>
  <c r="L1489" i="3"/>
  <c r="L1490" i="3"/>
  <c r="L1491" i="3"/>
  <c r="L1492" i="3"/>
  <c r="L1493" i="3"/>
  <c r="L1494" i="3"/>
  <c r="L1495" i="3"/>
  <c r="L1496" i="3"/>
  <c r="L1497" i="3"/>
  <c r="L1498" i="3"/>
  <c r="L1499" i="3"/>
  <c r="L1500" i="3"/>
  <c r="L1501" i="3"/>
  <c r="L1502" i="3"/>
  <c r="L1503" i="3"/>
  <c r="L1504" i="3"/>
  <c r="D5" i="3"/>
  <c r="M5" i="3" s="1"/>
  <c r="D6" i="3"/>
  <c r="M6" i="3" s="1"/>
  <c r="D7" i="3"/>
  <c r="M7" i="3" s="1"/>
  <c r="D8" i="3"/>
  <c r="M8" i="3" s="1"/>
  <c r="D9" i="3"/>
  <c r="M9" i="3" s="1"/>
  <c r="D10" i="3"/>
  <c r="M10" i="3" s="1"/>
  <c r="D11" i="3"/>
  <c r="M11" i="3" s="1"/>
  <c r="D12" i="3"/>
  <c r="M12" i="3" s="1"/>
  <c r="D13" i="3"/>
  <c r="M13" i="3" s="1"/>
  <c r="D14" i="3"/>
  <c r="M14" i="3" s="1"/>
  <c r="D15" i="3"/>
  <c r="M15" i="3" s="1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530" i="3"/>
  <c r="D531" i="3"/>
  <c r="D532" i="3"/>
  <c r="D533" i="3"/>
  <c r="D534" i="3"/>
  <c r="D535" i="3"/>
  <c r="D536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599" i="3"/>
  <c r="D600" i="3"/>
  <c r="D601" i="3"/>
  <c r="D602" i="3"/>
  <c r="D603" i="3"/>
  <c r="D604" i="3"/>
  <c r="D605" i="3"/>
  <c r="D606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3" i="3"/>
  <c r="D624" i="3"/>
  <c r="D625" i="3"/>
  <c r="D626" i="3"/>
  <c r="D627" i="3"/>
  <c r="D628" i="3"/>
  <c r="D629" i="3"/>
  <c r="D630" i="3"/>
  <c r="D631" i="3"/>
  <c r="D632" i="3"/>
  <c r="D633" i="3"/>
  <c r="D634" i="3"/>
  <c r="D635" i="3"/>
  <c r="D636" i="3"/>
  <c r="D637" i="3"/>
  <c r="D638" i="3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7" i="3"/>
  <c r="D658" i="3"/>
  <c r="D659" i="3"/>
  <c r="D660" i="3"/>
  <c r="D661" i="3"/>
  <c r="D662" i="3"/>
  <c r="D663" i="3"/>
  <c r="D664" i="3"/>
  <c r="D665" i="3"/>
  <c r="D666" i="3"/>
  <c r="D667" i="3"/>
  <c r="D668" i="3"/>
  <c r="D669" i="3"/>
  <c r="D670" i="3"/>
  <c r="D671" i="3"/>
  <c r="D672" i="3"/>
  <c r="D673" i="3"/>
  <c r="D674" i="3"/>
  <c r="D675" i="3"/>
  <c r="D676" i="3"/>
  <c r="D677" i="3"/>
  <c r="D678" i="3"/>
  <c r="D679" i="3"/>
  <c r="D680" i="3"/>
  <c r="D681" i="3"/>
  <c r="D682" i="3"/>
  <c r="D683" i="3"/>
  <c r="D684" i="3"/>
  <c r="D685" i="3"/>
  <c r="D686" i="3"/>
  <c r="D687" i="3"/>
  <c r="D688" i="3"/>
  <c r="D689" i="3"/>
  <c r="D690" i="3"/>
  <c r="D691" i="3"/>
  <c r="D692" i="3"/>
  <c r="D693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6" i="3"/>
  <c r="D707" i="3"/>
  <c r="D708" i="3"/>
  <c r="D709" i="3"/>
  <c r="D710" i="3"/>
  <c r="D711" i="3"/>
  <c r="D712" i="3"/>
  <c r="D713" i="3"/>
  <c r="D714" i="3"/>
  <c r="D715" i="3"/>
  <c r="D716" i="3"/>
  <c r="D717" i="3"/>
  <c r="D718" i="3"/>
  <c r="D719" i="3"/>
  <c r="D720" i="3"/>
  <c r="D721" i="3"/>
  <c r="D722" i="3"/>
  <c r="D723" i="3"/>
  <c r="D724" i="3"/>
  <c r="D725" i="3"/>
  <c r="D726" i="3"/>
  <c r="D727" i="3"/>
  <c r="D728" i="3"/>
  <c r="D729" i="3"/>
  <c r="D730" i="3"/>
  <c r="D731" i="3"/>
  <c r="D732" i="3"/>
  <c r="D733" i="3"/>
  <c r="D734" i="3"/>
  <c r="D735" i="3"/>
  <c r="D736" i="3"/>
  <c r="D737" i="3"/>
  <c r="D738" i="3"/>
  <c r="D739" i="3"/>
  <c r="D740" i="3"/>
  <c r="D741" i="3"/>
  <c r="D742" i="3"/>
  <c r="D743" i="3"/>
  <c r="D744" i="3"/>
  <c r="D745" i="3"/>
  <c r="D746" i="3"/>
  <c r="D747" i="3"/>
  <c r="D748" i="3"/>
  <c r="D749" i="3"/>
  <c r="D750" i="3"/>
  <c r="D751" i="3"/>
  <c r="D752" i="3"/>
  <c r="D753" i="3"/>
  <c r="D754" i="3"/>
  <c r="D755" i="3"/>
  <c r="D756" i="3"/>
  <c r="D757" i="3"/>
  <c r="D758" i="3"/>
  <c r="D759" i="3"/>
  <c r="D760" i="3"/>
  <c r="D761" i="3"/>
  <c r="D762" i="3"/>
  <c r="D763" i="3"/>
  <c r="D764" i="3"/>
  <c r="D765" i="3"/>
  <c r="D766" i="3"/>
  <c r="D767" i="3"/>
  <c r="D768" i="3"/>
  <c r="D769" i="3"/>
  <c r="D770" i="3"/>
  <c r="D771" i="3"/>
  <c r="D772" i="3"/>
  <c r="D773" i="3"/>
  <c r="D774" i="3"/>
  <c r="D775" i="3"/>
  <c r="D776" i="3"/>
  <c r="D777" i="3"/>
  <c r="D778" i="3"/>
  <c r="D779" i="3"/>
  <c r="D780" i="3"/>
  <c r="D781" i="3"/>
  <c r="D782" i="3"/>
  <c r="D783" i="3"/>
  <c r="D784" i="3"/>
  <c r="D785" i="3"/>
  <c r="D786" i="3"/>
  <c r="D787" i="3"/>
  <c r="D788" i="3"/>
  <c r="D789" i="3"/>
  <c r="D790" i="3"/>
  <c r="D791" i="3"/>
  <c r="D792" i="3"/>
  <c r="D793" i="3"/>
  <c r="D794" i="3"/>
  <c r="D795" i="3"/>
  <c r="D796" i="3"/>
  <c r="D797" i="3"/>
  <c r="D798" i="3"/>
  <c r="D799" i="3"/>
  <c r="D800" i="3"/>
  <c r="D801" i="3"/>
  <c r="D802" i="3"/>
  <c r="D803" i="3"/>
  <c r="D804" i="3"/>
  <c r="D805" i="3"/>
  <c r="D806" i="3"/>
  <c r="D807" i="3"/>
  <c r="D808" i="3"/>
  <c r="D809" i="3"/>
  <c r="D810" i="3"/>
  <c r="D811" i="3"/>
  <c r="D812" i="3"/>
  <c r="D813" i="3"/>
  <c r="D814" i="3"/>
  <c r="D815" i="3"/>
  <c r="D816" i="3"/>
  <c r="D817" i="3"/>
  <c r="D818" i="3"/>
  <c r="D819" i="3"/>
  <c r="D820" i="3"/>
  <c r="D821" i="3"/>
  <c r="D822" i="3"/>
  <c r="D823" i="3"/>
  <c r="D824" i="3"/>
  <c r="D825" i="3"/>
  <c r="D826" i="3"/>
  <c r="D827" i="3"/>
  <c r="D828" i="3"/>
  <c r="D829" i="3"/>
  <c r="D830" i="3"/>
  <c r="D831" i="3"/>
  <c r="D832" i="3"/>
  <c r="D833" i="3"/>
  <c r="D834" i="3"/>
  <c r="D835" i="3"/>
  <c r="D836" i="3"/>
  <c r="D837" i="3"/>
  <c r="D838" i="3"/>
  <c r="D839" i="3"/>
  <c r="D840" i="3"/>
  <c r="D841" i="3"/>
  <c r="D842" i="3"/>
  <c r="D843" i="3"/>
  <c r="D844" i="3"/>
  <c r="D845" i="3"/>
  <c r="D846" i="3"/>
  <c r="D847" i="3"/>
  <c r="D848" i="3"/>
  <c r="D849" i="3"/>
  <c r="D850" i="3"/>
  <c r="D851" i="3"/>
  <c r="D852" i="3"/>
  <c r="D853" i="3"/>
  <c r="D854" i="3"/>
  <c r="D855" i="3"/>
  <c r="D856" i="3"/>
  <c r="D857" i="3"/>
  <c r="D858" i="3"/>
  <c r="D859" i="3"/>
  <c r="D860" i="3"/>
  <c r="D861" i="3"/>
  <c r="D862" i="3"/>
  <c r="D863" i="3"/>
  <c r="D864" i="3"/>
  <c r="D865" i="3"/>
  <c r="D866" i="3"/>
  <c r="D867" i="3"/>
  <c r="D868" i="3"/>
  <c r="D869" i="3"/>
  <c r="D870" i="3"/>
  <c r="D871" i="3"/>
  <c r="D872" i="3"/>
  <c r="D873" i="3"/>
  <c r="D874" i="3"/>
  <c r="D875" i="3"/>
  <c r="D876" i="3"/>
  <c r="D877" i="3"/>
  <c r="D878" i="3"/>
  <c r="D879" i="3"/>
  <c r="D880" i="3"/>
  <c r="D881" i="3"/>
  <c r="D882" i="3"/>
  <c r="D883" i="3"/>
  <c r="D884" i="3"/>
  <c r="D885" i="3"/>
  <c r="D886" i="3"/>
  <c r="D887" i="3"/>
  <c r="D888" i="3"/>
  <c r="D889" i="3"/>
  <c r="D890" i="3"/>
  <c r="D891" i="3"/>
  <c r="D892" i="3"/>
  <c r="D893" i="3"/>
  <c r="D894" i="3"/>
  <c r="D895" i="3"/>
  <c r="D896" i="3"/>
  <c r="D897" i="3"/>
  <c r="D898" i="3"/>
  <c r="D899" i="3"/>
  <c r="D900" i="3"/>
  <c r="D901" i="3"/>
  <c r="D902" i="3"/>
  <c r="D903" i="3"/>
  <c r="D904" i="3"/>
  <c r="D905" i="3"/>
  <c r="D906" i="3"/>
  <c r="D907" i="3"/>
  <c r="D908" i="3"/>
  <c r="D909" i="3"/>
  <c r="D910" i="3"/>
  <c r="D911" i="3"/>
  <c r="D912" i="3"/>
  <c r="D913" i="3"/>
  <c r="D914" i="3"/>
  <c r="D915" i="3"/>
  <c r="D916" i="3"/>
  <c r="D917" i="3"/>
  <c r="D918" i="3"/>
  <c r="D919" i="3"/>
  <c r="D920" i="3"/>
  <c r="D921" i="3"/>
  <c r="D922" i="3"/>
  <c r="D923" i="3"/>
  <c r="D924" i="3"/>
  <c r="D925" i="3"/>
  <c r="D926" i="3"/>
  <c r="D927" i="3"/>
  <c r="D928" i="3"/>
  <c r="D929" i="3"/>
  <c r="D930" i="3"/>
  <c r="D931" i="3"/>
  <c r="D932" i="3"/>
  <c r="D933" i="3"/>
  <c r="D934" i="3"/>
  <c r="D935" i="3"/>
  <c r="D936" i="3"/>
  <c r="D937" i="3"/>
  <c r="D938" i="3"/>
  <c r="D939" i="3"/>
  <c r="D940" i="3"/>
  <c r="D941" i="3"/>
  <c r="D942" i="3"/>
  <c r="D943" i="3"/>
  <c r="D944" i="3"/>
  <c r="D945" i="3"/>
  <c r="D946" i="3"/>
  <c r="D947" i="3"/>
  <c r="D948" i="3"/>
  <c r="D949" i="3"/>
  <c r="D950" i="3"/>
  <c r="D951" i="3"/>
  <c r="D952" i="3"/>
  <c r="D953" i="3"/>
  <c r="D954" i="3"/>
  <c r="D955" i="3"/>
  <c r="D956" i="3"/>
  <c r="D957" i="3"/>
  <c r="D958" i="3"/>
  <c r="D959" i="3"/>
  <c r="D960" i="3"/>
  <c r="D961" i="3"/>
  <c r="D962" i="3"/>
  <c r="D963" i="3"/>
  <c r="D964" i="3"/>
  <c r="D965" i="3"/>
  <c r="D966" i="3"/>
  <c r="D967" i="3"/>
  <c r="D968" i="3"/>
  <c r="D969" i="3"/>
  <c r="D970" i="3"/>
  <c r="D971" i="3"/>
  <c r="D972" i="3"/>
  <c r="D973" i="3"/>
  <c r="D974" i="3"/>
  <c r="D975" i="3"/>
  <c r="D976" i="3"/>
  <c r="D977" i="3"/>
  <c r="D978" i="3"/>
  <c r="D979" i="3"/>
  <c r="D980" i="3"/>
  <c r="D981" i="3"/>
  <c r="D982" i="3"/>
  <c r="D983" i="3"/>
  <c r="D984" i="3"/>
  <c r="D985" i="3"/>
  <c r="D986" i="3"/>
  <c r="D987" i="3"/>
  <c r="D988" i="3"/>
  <c r="D989" i="3"/>
  <c r="D990" i="3"/>
  <c r="D991" i="3"/>
  <c r="D992" i="3"/>
  <c r="D993" i="3"/>
  <c r="D994" i="3"/>
  <c r="D995" i="3"/>
  <c r="D996" i="3"/>
  <c r="D997" i="3"/>
  <c r="D998" i="3"/>
  <c r="D999" i="3"/>
  <c r="D1000" i="3"/>
  <c r="D1001" i="3"/>
  <c r="D1002" i="3"/>
  <c r="D1003" i="3"/>
  <c r="D1004" i="3"/>
  <c r="D1005" i="3"/>
  <c r="D1006" i="3"/>
  <c r="D1007" i="3"/>
  <c r="D1008" i="3"/>
  <c r="D1009" i="3"/>
  <c r="D1010" i="3"/>
  <c r="D1011" i="3"/>
  <c r="D1012" i="3"/>
  <c r="D1013" i="3"/>
  <c r="D1014" i="3"/>
  <c r="D1015" i="3"/>
  <c r="D1016" i="3"/>
  <c r="D1017" i="3"/>
  <c r="D1018" i="3"/>
  <c r="D1019" i="3"/>
  <c r="D1020" i="3"/>
  <c r="D1021" i="3"/>
  <c r="D1022" i="3"/>
  <c r="D1023" i="3"/>
  <c r="D1024" i="3"/>
  <c r="D1025" i="3"/>
  <c r="D1026" i="3"/>
  <c r="D1027" i="3"/>
  <c r="D1028" i="3"/>
  <c r="D1029" i="3"/>
  <c r="D1030" i="3"/>
  <c r="D1031" i="3"/>
  <c r="D1032" i="3"/>
  <c r="D1033" i="3"/>
  <c r="D1034" i="3"/>
  <c r="D1035" i="3"/>
  <c r="D1036" i="3"/>
  <c r="D1037" i="3"/>
  <c r="D1038" i="3"/>
  <c r="D1039" i="3"/>
  <c r="D1040" i="3"/>
  <c r="D1041" i="3"/>
  <c r="D1042" i="3"/>
  <c r="D1043" i="3"/>
  <c r="D1044" i="3"/>
  <c r="D1045" i="3"/>
  <c r="D1046" i="3"/>
  <c r="D1047" i="3"/>
  <c r="D1048" i="3"/>
  <c r="D1049" i="3"/>
  <c r="D1050" i="3"/>
  <c r="D1051" i="3"/>
  <c r="D1052" i="3"/>
  <c r="D1053" i="3"/>
  <c r="D1054" i="3"/>
  <c r="D1055" i="3"/>
  <c r="D1056" i="3"/>
  <c r="D1057" i="3"/>
  <c r="D1058" i="3"/>
  <c r="D1059" i="3"/>
  <c r="D1060" i="3"/>
  <c r="D1061" i="3"/>
  <c r="D1062" i="3"/>
  <c r="D1063" i="3"/>
  <c r="D1064" i="3"/>
  <c r="D1065" i="3"/>
  <c r="D1066" i="3"/>
  <c r="D1067" i="3"/>
  <c r="D1068" i="3"/>
  <c r="D1069" i="3"/>
  <c r="D1070" i="3"/>
  <c r="D1071" i="3"/>
  <c r="D1072" i="3"/>
  <c r="D1073" i="3"/>
  <c r="D1074" i="3"/>
  <c r="D1075" i="3"/>
  <c r="D1076" i="3"/>
  <c r="D1077" i="3"/>
  <c r="D1078" i="3"/>
  <c r="D1079" i="3"/>
  <c r="D1080" i="3"/>
  <c r="D1081" i="3"/>
  <c r="D1082" i="3"/>
  <c r="D1083" i="3"/>
  <c r="D1084" i="3"/>
  <c r="D1085" i="3"/>
  <c r="D1086" i="3"/>
  <c r="D1087" i="3"/>
  <c r="D1088" i="3"/>
  <c r="D1089" i="3"/>
  <c r="D1090" i="3"/>
  <c r="D1091" i="3"/>
  <c r="D1092" i="3"/>
  <c r="D1093" i="3"/>
  <c r="D1094" i="3"/>
  <c r="D1095" i="3"/>
  <c r="D1096" i="3"/>
  <c r="D1097" i="3"/>
  <c r="D1098" i="3"/>
  <c r="D1099" i="3"/>
  <c r="D1100" i="3"/>
  <c r="D1101" i="3"/>
  <c r="D1102" i="3"/>
  <c r="D1103" i="3"/>
  <c r="D1104" i="3"/>
  <c r="D1105" i="3"/>
  <c r="D1106" i="3"/>
  <c r="D1107" i="3"/>
  <c r="D1108" i="3"/>
  <c r="D1109" i="3"/>
  <c r="D1110" i="3"/>
  <c r="D1111" i="3"/>
  <c r="D1112" i="3"/>
  <c r="D1113" i="3"/>
  <c r="D1114" i="3"/>
  <c r="D1115" i="3"/>
  <c r="D1116" i="3"/>
  <c r="D1117" i="3"/>
  <c r="D1118" i="3"/>
  <c r="D1119" i="3"/>
  <c r="D1120" i="3"/>
  <c r="D1121" i="3"/>
  <c r="D1122" i="3"/>
  <c r="D1123" i="3"/>
  <c r="D1124" i="3"/>
  <c r="D1125" i="3"/>
  <c r="D1126" i="3"/>
  <c r="D1127" i="3"/>
  <c r="D1128" i="3"/>
  <c r="D1129" i="3"/>
  <c r="D1130" i="3"/>
  <c r="D1131" i="3"/>
  <c r="D1132" i="3"/>
  <c r="D1133" i="3"/>
  <c r="D1134" i="3"/>
  <c r="D1135" i="3"/>
  <c r="D1136" i="3"/>
  <c r="D1137" i="3"/>
  <c r="D1138" i="3"/>
  <c r="D1139" i="3"/>
  <c r="D1140" i="3"/>
  <c r="D1141" i="3"/>
  <c r="D1142" i="3"/>
  <c r="D1143" i="3"/>
  <c r="D1144" i="3"/>
  <c r="D1145" i="3"/>
  <c r="D1146" i="3"/>
  <c r="D1147" i="3"/>
  <c r="D1148" i="3"/>
  <c r="D1149" i="3"/>
  <c r="D1150" i="3"/>
  <c r="D1151" i="3"/>
  <c r="D1152" i="3"/>
  <c r="D1153" i="3"/>
  <c r="D1154" i="3"/>
  <c r="D1155" i="3"/>
  <c r="D1156" i="3"/>
  <c r="D1157" i="3"/>
  <c r="D1158" i="3"/>
  <c r="D1159" i="3"/>
  <c r="D1160" i="3"/>
  <c r="D1161" i="3"/>
  <c r="D1162" i="3"/>
  <c r="D1163" i="3"/>
  <c r="D1164" i="3"/>
  <c r="D1165" i="3"/>
  <c r="D1166" i="3"/>
  <c r="D1167" i="3"/>
  <c r="D1168" i="3"/>
  <c r="D1169" i="3"/>
  <c r="D1170" i="3"/>
  <c r="D1171" i="3"/>
  <c r="D1172" i="3"/>
  <c r="D1173" i="3"/>
  <c r="D1174" i="3"/>
  <c r="D1175" i="3"/>
  <c r="D1176" i="3"/>
  <c r="D1177" i="3"/>
  <c r="D1178" i="3"/>
  <c r="D1179" i="3"/>
  <c r="D1180" i="3"/>
  <c r="D1181" i="3"/>
  <c r="D1182" i="3"/>
  <c r="D1183" i="3"/>
  <c r="D1184" i="3"/>
  <c r="D1185" i="3"/>
  <c r="D1186" i="3"/>
  <c r="D1187" i="3"/>
  <c r="D1188" i="3"/>
  <c r="D1189" i="3"/>
  <c r="D1190" i="3"/>
  <c r="D1191" i="3"/>
  <c r="D1192" i="3"/>
  <c r="D1193" i="3"/>
  <c r="D1194" i="3"/>
  <c r="D1195" i="3"/>
  <c r="D1196" i="3"/>
  <c r="D1197" i="3"/>
  <c r="D1198" i="3"/>
  <c r="D1199" i="3"/>
  <c r="D1200" i="3"/>
  <c r="D1201" i="3"/>
  <c r="D1202" i="3"/>
  <c r="D1203" i="3"/>
  <c r="D1204" i="3"/>
  <c r="D1205" i="3"/>
  <c r="D1206" i="3"/>
  <c r="D1207" i="3"/>
  <c r="D1208" i="3"/>
  <c r="D1209" i="3"/>
  <c r="D1210" i="3"/>
  <c r="D1211" i="3"/>
  <c r="D1212" i="3"/>
  <c r="D1213" i="3"/>
  <c r="D1214" i="3"/>
  <c r="D1215" i="3"/>
  <c r="D1216" i="3"/>
  <c r="D1217" i="3"/>
  <c r="D1218" i="3"/>
  <c r="D1219" i="3"/>
  <c r="D1220" i="3"/>
  <c r="D1221" i="3"/>
  <c r="D1222" i="3"/>
  <c r="D1223" i="3"/>
  <c r="D1224" i="3"/>
  <c r="D1225" i="3"/>
  <c r="D1226" i="3"/>
  <c r="D1227" i="3"/>
  <c r="D1228" i="3"/>
  <c r="D1229" i="3"/>
  <c r="D1230" i="3"/>
  <c r="D1231" i="3"/>
  <c r="D1232" i="3"/>
  <c r="D1233" i="3"/>
  <c r="D1234" i="3"/>
  <c r="D1235" i="3"/>
  <c r="D1236" i="3"/>
  <c r="D1237" i="3"/>
  <c r="D1238" i="3"/>
  <c r="D1239" i="3"/>
  <c r="D1240" i="3"/>
  <c r="D1241" i="3"/>
  <c r="D1242" i="3"/>
  <c r="D1243" i="3"/>
  <c r="D1244" i="3"/>
  <c r="D1245" i="3"/>
  <c r="D1246" i="3"/>
  <c r="D1247" i="3"/>
  <c r="D1248" i="3"/>
  <c r="D1249" i="3"/>
  <c r="D1250" i="3"/>
  <c r="D1251" i="3"/>
  <c r="D1252" i="3"/>
  <c r="D1253" i="3"/>
  <c r="D1254" i="3"/>
  <c r="D1255" i="3"/>
  <c r="D1256" i="3"/>
  <c r="D1257" i="3"/>
  <c r="D1258" i="3"/>
  <c r="D1259" i="3"/>
  <c r="D1260" i="3"/>
  <c r="D1261" i="3"/>
  <c r="D1262" i="3"/>
  <c r="D1263" i="3"/>
  <c r="D1264" i="3"/>
  <c r="D1265" i="3"/>
  <c r="D1266" i="3"/>
  <c r="D1267" i="3"/>
  <c r="D1268" i="3"/>
  <c r="D1269" i="3"/>
  <c r="D1270" i="3"/>
  <c r="D1271" i="3"/>
  <c r="D1272" i="3"/>
  <c r="D1273" i="3"/>
  <c r="D1274" i="3"/>
  <c r="D1275" i="3"/>
  <c r="D1276" i="3"/>
  <c r="D1277" i="3"/>
  <c r="D1278" i="3"/>
  <c r="D1279" i="3"/>
  <c r="D1280" i="3"/>
  <c r="D1281" i="3"/>
  <c r="D1282" i="3"/>
  <c r="D1283" i="3"/>
  <c r="D1284" i="3"/>
  <c r="D1285" i="3"/>
  <c r="D1286" i="3"/>
  <c r="D1287" i="3"/>
  <c r="D1288" i="3"/>
  <c r="D1289" i="3"/>
  <c r="D1290" i="3"/>
  <c r="D1291" i="3"/>
  <c r="D1292" i="3"/>
  <c r="D1293" i="3"/>
  <c r="D1294" i="3"/>
  <c r="D1295" i="3"/>
  <c r="D1296" i="3"/>
  <c r="D1297" i="3"/>
  <c r="D1298" i="3"/>
  <c r="D1299" i="3"/>
  <c r="D1300" i="3"/>
  <c r="D1301" i="3"/>
  <c r="D1302" i="3"/>
  <c r="D1303" i="3"/>
  <c r="D1304" i="3"/>
  <c r="D1305" i="3"/>
  <c r="D1306" i="3"/>
  <c r="D1307" i="3"/>
  <c r="D1308" i="3"/>
  <c r="D1309" i="3"/>
  <c r="D1310" i="3"/>
  <c r="D1311" i="3"/>
  <c r="D1312" i="3"/>
  <c r="D1313" i="3"/>
  <c r="D1314" i="3"/>
  <c r="D1315" i="3"/>
  <c r="D1316" i="3"/>
  <c r="D1317" i="3"/>
  <c r="D1318" i="3"/>
  <c r="D1319" i="3"/>
  <c r="D1320" i="3"/>
  <c r="D1321" i="3"/>
  <c r="D1322" i="3"/>
  <c r="D1323" i="3"/>
  <c r="D1324" i="3"/>
  <c r="D1325" i="3"/>
  <c r="D1326" i="3"/>
  <c r="D1327" i="3"/>
  <c r="D1328" i="3"/>
  <c r="D1329" i="3"/>
  <c r="D1330" i="3"/>
  <c r="D1331" i="3"/>
  <c r="D1332" i="3"/>
  <c r="D1333" i="3"/>
  <c r="D1334" i="3"/>
  <c r="D1335" i="3"/>
  <c r="D1336" i="3"/>
  <c r="D1337" i="3"/>
  <c r="D1338" i="3"/>
  <c r="D1339" i="3"/>
  <c r="D1340" i="3"/>
  <c r="D1341" i="3"/>
  <c r="D1342" i="3"/>
  <c r="D1343" i="3"/>
  <c r="D1344" i="3"/>
  <c r="D1345" i="3"/>
  <c r="D1346" i="3"/>
  <c r="D1347" i="3"/>
  <c r="D1348" i="3"/>
  <c r="D1349" i="3"/>
  <c r="D1350" i="3"/>
  <c r="D1351" i="3"/>
  <c r="D1352" i="3"/>
  <c r="D1353" i="3"/>
  <c r="D1354" i="3"/>
  <c r="D1355" i="3"/>
  <c r="D1356" i="3"/>
  <c r="D1357" i="3"/>
  <c r="D1358" i="3"/>
  <c r="D1359" i="3"/>
  <c r="D1360" i="3"/>
  <c r="D1361" i="3"/>
  <c r="D1362" i="3"/>
  <c r="D1363" i="3"/>
  <c r="D1364" i="3"/>
  <c r="D1365" i="3"/>
  <c r="D1366" i="3"/>
  <c r="D1367" i="3"/>
  <c r="D1368" i="3"/>
  <c r="D1369" i="3"/>
  <c r="D1370" i="3"/>
  <c r="D1371" i="3"/>
  <c r="D1372" i="3"/>
  <c r="D1373" i="3"/>
  <c r="D1374" i="3"/>
  <c r="D1375" i="3"/>
  <c r="D1376" i="3"/>
  <c r="D1377" i="3"/>
  <c r="D1378" i="3"/>
  <c r="D1379" i="3"/>
  <c r="D1380" i="3"/>
  <c r="D1381" i="3"/>
  <c r="D1382" i="3"/>
  <c r="D1383" i="3"/>
  <c r="D1384" i="3"/>
  <c r="D1385" i="3"/>
  <c r="D1386" i="3"/>
  <c r="D1387" i="3"/>
  <c r="D1388" i="3"/>
  <c r="D1389" i="3"/>
  <c r="D1390" i="3"/>
  <c r="D1391" i="3"/>
  <c r="D1392" i="3"/>
  <c r="D1393" i="3"/>
  <c r="D1394" i="3"/>
  <c r="D1395" i="3"/>
  <c r="D1396" i="3"/>
  <c r="D1397" i="3"/>
  <c r="D1398" i="3"/>
  <c r="D1399" i="3"/>
  <c r="D1400" i="3"/>
  <c r="D1401" i="3"/>
  <c r="D1402" i="3"/>
  <c r="D1403" i="3"/>
  <c r="D1404" i="3"/>
  <c r="D1405" i="3"/>
  <c r="D1406" i="3"/>
  <c r="D1407" i="3"/>
  <c r="D1408" i="3"/>
  <c r="D1409" i="3"/>
  <c r="D1410" i="3"/>
  <c r="D1411" i="3"/>
  <c r="D1412" i="3"/>
  <c r="D1413" i="3"/>
  <c r="D1414" i="3"/>
  <c r="D1415" i="3"/>
  <c r="D1416" i="3"/>
  <c r="D1417" i="3"/>
  <c r="D1418" i="3"/>
  <c r="D1419" i="3"/>
  <c r="D1420" i="3"/>
  <c r="D1421" i="3"/>
  <c r="D1422" i="3"/>
  <c r="D1423" i="3"/>
  <c r="D1424" i="3"/>
  <c r="D1425" i="3"/>
  <c r="D1426" i="3"/>
  <c r="D1427" i="3"/>
  <c r="D1428" i="3"/>
  <c r="D1429" i="3"/>
  <c r="D1430" i="3"/>
  <c r="D1431" i="3"/>
  <c r="D1432" i="3"/>
  <c r="D1433" i="3"/>
  <c r="D1434" i="3"/>
  <c r="D1435" i="3"/>
  <c r="D1436" i="3"/>
  <c r="D1437" i="3"/>
  <c r="D1438" i="3"/>
  <c r="D1439" i="3"/>
  <c r="D1440" i="3"/>
  <c r="D1441" i="3"/>
  <c r="D1442" i="3"/>
  <c r="D1443" i="3"/>
  <c r="D1444" i="3"/>
  <c r="D1445" i="3"/>
  <c r="D1446" i="3"/>
  <c r="D1447" i="3"/>
  <c r="D1448" i="3"/>
  <c r="D1449" i="3"/>
  <c r="D1450" i="3"/>
  <c r="D1451" i="3"/>
  <c r="D1452" i="3"/>
  <c r="D1453" i="3"/>
  <c r="D1454" i="3"/>
  <c r="D1455" i="3"/>
  <c r="D1456" i="3"/>
  <c r="D1457" i="3"/>
  <c r="D1458" i="3"/>
  <c r="D1459" i="3"/>
  <c r="D1460" i="3"/>
  <c r="D1461" i="3"/>
  <c r="D1462" i="3"/>
  <c r="D1463" i="3"/>
  <c r="D1464" i="3"/>
  <c r="D1465" i="3"/>
  <c r="D1466" i="3"/>
  <c r="D1467" i="3"/>
  <c r="D1468" i="3"/>
  <c r="D1469" i="3"/>
  <c r="D1470" i="3"/>
  <c r="D1471" i="3"/>
  <c r="D1472" i="3"/>
  <c r="D1473" i="3"/>
  <c r="D1474" i="3"/>
  <c r="D1475" i="3"/>
  <c r="D1476" i="3"/>
  <c r="D1477" i="3"/>
  <c r="D1478" i="3"/>
  <c r="D1479" i="3"/>
  <c r="D1480" i="3"/>
  <c r="D1481" i="3"/>
  <c r="D1482" i="3"/>
  <c r="D1483" i="3"/>
  <c r="D1484" i="3"/>
  <c r="D1485" i="3"/>
  <c r="D1486" i="3"/>
  <c r="D1487" i="3"/>
  <c r="D1488" i="3"/>
  <c r="D1489" i="3"/>
  <c r="D1490" i="3"/>
  <c r="D1491" i="3"/>
  <c r="D1492" i="3"/>
  <c r="D1493" i="3"/>
  <c r="D1494" i="3"/>
  <c r="D1495" i="3"/>
  <c r="D1496" i="3"/>
  <c r="D1497" i="3"/>
  <c r="D1498" i="3"/>
  <c r="D1499" i="3"/>
  <c r="D1500" i="3"/>
  <c r="D1501" i="3"/>
  <c r="D1502" i="3"/>
  <c r="D1503" i="3"/>
  <c r="D1504" i="3"/>
  <c r="O13" i="2"/>
  <c r="O12" i="2"/>
  <c r="O11" i="2"/>
  <c r="O10" i="2"/>
  <c r="O9" i="2"/>
  <c r="O8" i="2"/>
  <c r="O7" i="2"/>
  <c r="O6" i="2"/>
  <c r="O5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83" i="2"/>
  <c r="W84" i="2"/>
  <c r="W85" i="2"/>
  <c r="W86" i="2"/>
  <c r="W87" i="2"/>
  <c r="W88" i="2"/>
  <c r="W89" i="2"/>
  <c r="W90" i="2"/>
  <c r="W91" i="2"/>
  <c r="W92" i="2"/>
  <c r="W93" i="2"/>
  <c r="W94" i="2"/>
  <c r="W95" i="2"/>
  <c r="W96" i="2"/>
  <c r="W97" i="2"/>
  <c r="W98" i="2"/>
  <c r="W99" i="2"/>
  <c r="W100" i="2"/>
  <c r="W101" i="2"/>
  <c r="W102" i="2"/>
  <c r="W103" i="2"/>
  <c r="W104" i="2"/>
  <c r="W105" i="2"/>
  <c r="W106" i="2"/>
  <c r="W107" i="2"/>
  <c r="W108" i="2"/>
  <c r="W109" i="2"/>
  <c r="W110" i="2"/>
  <c r="W111" i="2"/>
  <c r="W112" i="2"/>
  <c r="W113" i="2"/>
  <c r="W114" i="2"/>
  <c r="W115" i="2"/>
  <c r="W116" i="2"/>
  <c r="W117" i="2"/>
  <c r="W118" i="2"/>
  <c r="W119" i="2"/>
  <c r="W120" i="2"/>
  <c r="W121" i="2"/>
  <c r="W122" i="2"/>
  <c r="W123" i="2"/>
  <c r="W124" i="2"/>
  <c r="W125" i="2"/>
  <c r="W126" i="2"/>
  <c r="W127" i="2"/>
  <c r="W128" i="2"/>
  <c r="W129" i="2"/>
  <c r="W130" i="2"/>
  <c r="W131" i="2"/>
  <c r="W132" i="2"/>
  <c r="W133" i="2"/>
  <c r="W134" i="2"/>
  <c r="W135" i="2"/>
  <c r="W136" i="2"/>
  <c r="W137" i="2"/>
  <c r="W138" i="2"/>
  <c r="W139" i="2"/>
  <c r="W140" i="2"/>
  <c r="W141" i="2"/>
  <c r="W142" i="2"/>
  <c r="W143" i="2"/>
  <c r="W144" i="2"/>
  <c r="W145" i="2"/>
  <c r="W146" i="2"/>
  <c r="W147" i="2"/>
  <c r="W148" i="2"/>
  <c r="W149" i="2"/>
  <c r="W150" i="2"/>
  <c r="W151" i="2"/>
  <c r="W152" i="2"/>
  <c r="W153" i="2"/>
  <c r="W154" i="2"/>
  <c r="W155" i="2"/>
  <c r="W156" i="2"/>
  <c r="W157" i="2"/>
  <c r="W158" i="2"/>
  <c r="W159" i="2"/>
  <c r="W160" i="2"/>
  <c r="W161" i="2"/>
  <c r="W162" i="2"/>
  <c r="W163" i="2"/>
  <c r="W164" i="2"/>
  <c r="W165" i="2"/>
  <c r="W166" i="2"/>
  <c r="W167" i="2"/>
  <c r="W168" i="2"/>
  <c r="W169" i="2"/>
  <c r="W170" i="2"/>
  <c r="W171" i="2"/>
  <c r="W172" i="2"/>
  <c r="W173" i="2"/>
  <c r="W174" i="2"/>
  <c r="W175" i="2"/>
  <c r="W176" i="2"/>
  <c r="W177" i="2"/>
  <c r="W178" i="2"/>
  <c r="W179" i="2"/>
  <c r="W180" i="2"/>
  <c r="W181" i="2"/>
  <c r="W182" i="2"/>
  <c r="W183" i="2"/>
  <c r="W184" i="2"/>
  <c r="W185" i="2"/>
  <c r="W186" i="2"/>
  <c r="W187" i="2"/>
  <c r="W188" i="2"/>
  <c r="W189" i="2"/>
  <c r="W190" i="2"/>
  <c r="W191" i="2"/>
  <c r="W192" i="2"/>
  <c r="W193" i="2"/>
  <c r="W194" i="2"/>
  <c r="W195" i="2"/>
  <c r="W196" i="2"/>
  <c r="W197" i="2"/>
  <c r="W198" i="2"/>
  <c r="W199" i="2"/>
  <c r="W200" i="2"/>
  <c r="W201" i="2"/>
  <c r="W202" i="2"/>
  <c r="W203" i="2"/>
  <c r="W204" i="2"/>
  <c r="W205" i="2"/>
  <c r="W206" i="2"/>
  <c r="W207" i="2"/>
  <c r="W208" i="2"/>
  <c r="W209" i="2"/>
  <c r="W210" i="2"/>
  <c r="W211" i="2"/>
  <c r="W212" i="2"/>
  <c r="W213" i="2"/>
  <c r="W214" i="2"/>
  <c r="W215" i="2"/>
  <c r="W216" i="2"/>
  <c r="W217" i="2"/>
  <c r="W218" i="2"/>
  <c r="W219" i="2"/>
  <c r="W220" i="2"/>
  <c r="W221" i="2"/>
  <c r="W222" i="2"/>
  <c r="W223" i="2"/>
  <c r="W224" i="2"/>
  <c r="W225" i="2"/>
  <c r="W226" i="2"/>
  <c r="W227" i="2"/>
  <c r="W228" i="2"/>
  <c r="W229" i="2"/>
  <c r="W230" i="2"/>
  <c r="W231" i="2"/>
  <c r="W232" i="2"/>
  <c r="W233" i="2"/>
  <c r="W234" i="2"/>
  <c r="W235" i="2"/>
  <c r="W236" i="2"/>
  <c r="W237" i="2"/>
  <c r="W238" i="2"/>
  <c r="W239" i="2"/>
  <c r="W240" i="2"/>
  <c r="W241" i="2"/>
  <c r="W242" i="2"/>
  <c r="W243" i="2"/>
  <c r="W244" i="2"/>
  <c r="W245" i="2"/>
  <c r="W246" i="2"/>
  <c r="W247" i="2"/>
  <c r="W248" i="2"/>
  <c r="W249" i="2"/>
  <c r="W250" i="2"/>
  <c r="W251" i="2"/>
  <c r="W252" i="2"/>
  <c r="W253" i="2"/>
  <c r="W254" i="2"/>
  <c r="W255" i="2"/>
  <c r="W256" i="2"/>
  <c r="W257" i="2"/>
  <c r="W258" i="2"/>
  <c r="W259" i="2"/>
  <c r="W260" i="2"/>
  <c r="W261" i="2"/>
  <c r="W262" i="2"/>
  <c r="W263" i="2"/>
  <c r="W264" i="2"/>
  <c r="W265" i="2"/>
  <c r="W266" i="2"/>
  <c r="W267" i="2"/>
  <c r="W268" i="2"/>
  <c r="W269" i="2"/>
  <c r="W270" i="2"/>
  <c r="W271" i="2"/>
  <c r="W272" i="2"/>
  <c r="W273" i="2"/>
  <c r="W274" i="2"/>
  <c r="W275" i="2"/>
  <c r="W276" i="2"/>
  <c r="W277" i="2"/>
  <c r="W278" i="2"/>
  <c r="W279" i="2"/>
  <c r="W280" i="2"/>
  <c r="W281" i="2"/>
  <c r="W282" i="2"/>
  <c r="W283" i="2"/>
  <c r="W284" i="2"/>
  <c r="W285" i="2"/>
  <c r="W286" i="2"/>
  <c r="W287" i="2"/>
  <c r="W288" i="2"/>
  <c r="W289" i="2"/>
  <c r="W290" i="2"/>
  <c r="W291" i="2"/>
  <c r="W292" i="2"/>
  <c r="W293" i="2"/>
  <c r="W294" i="2"/>
  <c r="W295" i="2"/>
  <c r="W296" i="2"/>
  <c r="W297" i="2"/>
  <c r="W298" i="2"/>
  <c r="W299" i="2"/>
  <c r="W300" i="2"/>
  <c r="W301" i="2"/>
  <c r="W302" i="2"/>
  <c r="W303" i="2"/>
  <c r="W304" i="2"/>
  <c r="W305" i="2"/>
  <c r="W306" i="2"/>
  <c r="W307" i="2"/>
  <c r="W308" i="2"/>
  <c r="W309" i="2"/>
  <c r="W310" i="2"/>
  <c r="W311" i="2"/>
  <c r="W312" i="2"/>
  <c r="W313" i="2"/>
  <c r="W314" i="2"/>
  <c r="W315" i="2"/>
  <c r="W316" i="2"/>
  <c r="W317" i="2"/>
  <c r="W318" i="2"/>
  <c r="W319" i="2"/>
  <c r="W320" i="2"/>
  <c r="W321" i="2"/>
  <c r="W322" i="2"/>
  <c r="W323" i="2"/>
  <c r="W324" i="2"/>
  <c r="W325" i="2"/>
  <c r="W326" i="2"/>
  <c r="W327" i="2"/>
  <c r="W328" i="2"/>
  <c r="W329" i="2"/>
  <c r="W330" i="2"/>
  <c r="W331" i="2"/>
  <c r="W332" i="2"/>
  <c r="W333" i="2"/>
  <c r="W334" i="2"/>
  <c r="W335" i="2"/>
  <c r="W336" i="2"/>
  <c r="W337" i="2"/>
  <c r="W338" i="2"/>
  <c r="W339" i="2"/>
  <c r="W340" i="2"/>
  <c r="W341" i="2"/>
  <c r="W342" i="2"/>
  <c r="W343" i="2"/>
  <c r="W344" i="2"/>
  <c r="W345" i="2"/>
  <c r="W346" i="2"/>
  <c r="W347" i="2"/>
  <c r="W348" i="2"/>
  <c r="W349" i="2"/>
  <c r="W350" i="2"/>
  <c r="W351" i="2"/>
  <c r="W352" i="2"/>
  <c r="W353" i="2"/>
  <c r="W354" i="2"/>
  <c r="W355" i="2"/>
  <c r="W356" i="2"/>
  <c r="W357" i="2"/>
  <c r="W358" i="2"/>
  <c r="W359" i="2"/>
  <c r="W360" i="2"/>
  <c r="W361" i="2"/>
  <c r="W362" i="2"/>
  <c r="W363" i="2"/>
  <c r="W364" i="2"/>
  <c r="W365" i="2"/>
  <c r="W366" i="2"/>
  <c r="W367" i="2"/>
  <c r="W368" i="2"/>
  <c r="W369" i="2"/>
  <c r="W370" i="2"/>
  <c r="W371" i="2"/>
  <c r="W372" i="2"/>
  <c r="W373" i="2"/>
  <c r="W374" i="2"/>
  <c r="W375" i="2"/>
  <c r="W376" i="2"/>
  <c r="W377" i="2"/>
  <c r="W378" i="2"/>
  <c r="W379" i="2"/>
  <c r="W380" i="2"/>
  <c r="W381" i="2"/>
  <c r="W382" i="2"/>
  <c r="W383" i="2"/>
  <c r="W384" i="2"/>
  <c r="W385" i="2"/>
  <c r="W386" i="2"/>
  <c r="W387" i="2"/>
  <c r="W388" i="2"/>
  <c r="W389" i="2"/>
  <c r="W390" i="2"/>
  <c r="W391" i="2"/>
  <c r="W392" i="2"/>
  <c r="W393" i="2"/>
  <c r="W394" i="2"/>
  <c r="W395" i="2"/>
  <c r="W396" i="2"/>
  <c r="W397" i="2"/>
  <c r="W398" i="2"/>
  <c r="W399" i="2"/>
  <c r="W400" i="2"/>
  <c r="W401" i="2"/>
  <c r="W402" i="2"/>
  <c r="W403" i="2"/>
  <c r="W404" i="2"/>
  <c r="W405" i="2"/>
  <c r="W406" i="2"/>
  <c r="W407" i="2"/>
  <c r="W408" i="2"/>
  <c r="W409" i="2"/>
  <c r="W410" i="2"/>
  <c r="W411" i="2"/>
  <c r="W412" i="2"/>
  <c r="W413" i="2"/>
  <c r="W414" i="2"/>
  <c r="W415" i="2"/>
  <c r="W416" i="2"/>
  <c r="W417" i="2"/>
  <c r="W418" i="2"/>
  <c r="W419" i="2"/>
  <c r="W420" i="2"/>
  <c r="W421" i="2"/>
  <c r="W422" i="2"/>
  <c r="W423" i="2"/>
  <c r="W424" i="2"/>
  <c r="W425" i="2"/>
  <c r="W426" i="2"/>
  <c r="W427" i="2"/>
  <c r="W428" i="2"/>
  <c r="W429" i="2"/>
  <c r="W430" i="2"/>
  <c r="W431" i="2"/>
  <c r="W432" i="2"/>
  <c r="W433" i="2"/>
  <c r="W434" i="2"/>
  <c r="W435" i="2"/>
  <c r="W436" i="2"/>
  <c r="W437" i="2"/>
  <c r="W438" i="2"/>
  <c r="W439" i="2"/>
  <c r="W440" i="2"/>
  <c r="W441" i="2"/>
  <c r="W442" i="2"/>
  <c r="W443" i="2"/>
  <c r="W444" i="2"/>
  <c r="W445" i="2"/>
  <c r="W446" i="2"/>
  <c r="W447" i="2"/>
  <c r="W448" i="2"/>
  <c r="W449" i="2"/>
  <c r="W450" i="2"/>
  <c r="W451" i="2"/>
  <c r="W452" i="2"/>
  <c r="W453" i="2"/>
  <c r="W454" i="2"/>
  <c r="W455" i="2"/>
  <c r="W456" i="2"/>
  <c r="W457" i="2"/>
  <c r="W458" i="2"/>
  <c r="W459" i="2"/>
  <c r="W460" i="2"/>
  <c r="W461" i="2"/>
  <c r="W462" i="2"/>
  <c r="W463" i="2"/>
  <c r="W464" i="2"/>
  <c r="W465" i="2"/>
  <c r="W466" i="2"/>
  <c r="W467" i="2"/>
  <c r="W468" i="2"/>
  <c r="W469" i="2"/>
  <c r="W470" i="2"/>
  <c r="W471" i="2"/>
  <c r="W472" i="2"/>
  <c r="W473" i="2"/>
  <c r="W474" i="2"/>
  <c r="W475" i="2"/>
  <c r="W476" i="2"/>
  <c r="W477" i="2"/>
  <c r="W478" i="2"/>
  <c r="W479" i="2"/>
  <c r="W480" i="2"/>
  <c r="W481" i="2"/>
  <c r="W482" i="2"/>
  <c r="W483" i="2"/>
  <c r="W484" i="2"/>
  <c r="W485" i="2"/>
  <c r="W486" i="2"/>
  <c r="W487" i="2"/>
  <c r="W488" i="2"/>
  <c r="W489" i="2"/>
  <c r="W490" i="2"/>
  <c r="W491" i="2"/>
  <c r="W492" i="2"/>
  <c r="W493" i="2"/>
  <c r="W494" i="2"/>
  <c r="W495" i="2"/>
  <c r="W496" i="2"/>
  <c r="W497" i="2"/>
  <c r="W498" i="2"/>
  <c r="W499" i="2"/>
  <c r="W500" i="2"/>
  <c r="W501" i="2"/>
  <c r="W502" i="2"/>
  <c r="W503" i="2"/>
  <c r="W504" i="2"/>
  <c r="V7" i="2"/>
  <c r="V9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7" i="2"/>
  <c r="V178" i="2"/>
  <c r="V179" i="2"/>
  <c r="V180" i="2"/>
  <c r="V181" i="2"/>
  <c r="V182" i="2"/>
  <c r="V183" i="2"/>
  <c r="V184" i="2"/>
  <c r="V185" i="2"/>
  <c r="V186" i="2"/>
  <c r="V187" i="2"/>
  <c r="V188" i="2"/>
  <c r="V189" i="2"/>
  <c r="V190" i="2"/>
  <c r="V191" i="2"/>
  <c r="V192" i="2"/>
  <c r="V193" i="2"/>
  <c r="V194" i="2"/>
  <c r="V195" i="2"/>
  <c r="V196" i="2"/>
  <c r="V197" i="2"/>
  <c r="V198" i="2"/>
  <c r="V199" i="2"/>
  <c r="V200" i="2"/>
  <c r="V201" i="2"/>
  <c r="V202" i="2"/>
  <c r="V203" i="2"/>
  <c r="V204" i="2"/>
  <c r="V205" i="2"/>
  <c r="V206" i="2"/>
  <c r="V207" i="2"/>
  <c r="V208" i="2"/>
  <c r="V209" i="2"/>
  <c r="V210" i="2"/>
  <c r="V211" i="2"/>
  <c r="V212" i="2"/>
  <c r="V213" i="2"/>
  <c r="V214" i="2"/>
  <c r="V215" i="2"/>
  <c r="V216" i="2"/>
  <c r="V217" i="2"/>
  <c r="V218" i="2"/>
  <c r="V219" i="2"/>
  <c r="V220" i="2"/>
  <c r="V221" i="2"/>
  <c r="V222" i="2"/>
  <c r="V223" i="2"/>
  <c r="V224" i="2"/>
  <c r="V225" i="2"/>
  <c r="V226" i="2"/>
  <c r="V227" i="2"/>
  <c r="V228" i="2"/>
  <c r="V229" i="2"/>
  <c r="V230" i="2"/>
  <c r="V231" i="2"/>
  <c r="V232" i="2"/>
  <c r="V233" i="2"/>
  <c r="V234" i="2"/>
  <c r="V235" i="2"/>
  <c r="V236" i="2"/>
  <c r="V237" i="2"/>
  <c r="V238" i="2"/>
  <c r="V239" i="2"/>
  <c r="V240" i="2"/>
  <c r="V241" i="2"/>
  <c r="V242" i="2"/>
  <c r="V243" i="2"/>
  <c r="V244" i="2"/>
  <c r="V245" i="2"/>
  <c r="V246" i="2"/>
  <c r="V247" i="2"/>
  <c r="V248" i="2"/>
  <c r="V249" i="2"/>
  <c r="V250" i="2"/>
  <c r="V251" i="2"/>
  <c r="V252" i="2"/>
  <c r="V253" i="2"/>
  <c r="V254" i="2"/>
  <c r="V255" i="2"/>
  <c r="V256" i="2"/>
  <c r="V257" i="2"/>
  <c r="V258" i="2"/>
  <c r="V259" i="2"/>
  <c r="V260" i="2"/>
  <c r="V261" i="2"/>
  <c r="V262" i="2"/>
  <c r="V263" i="2"/>
  <c r="V264" i="2"/>
  <c r="V265" i="2"/>
  <c r="V266" i="2"/>
  <c r="V267" i="2"/>
  <c r="V268" i="2"/>
  <c r="V269" i="2"/>
  <c r="V270" i="2"/>
  <c r="V271" i="2"/>
  <c r="V272" i="2"/>
  <c r="V273" i="2"/>
  <c r="V274" i="2"/>
  <c r="V275" i="2"/>
  <c r="V276" i="2"/>
  <c r="V277" i="2"/>
  <c r="V278" i="2"/>
  <c r="V279" i="2"/>
  <c r="V280" i="2"/>
  <c r="V281" i="2"/>
  <c r="V282" i="2"/>
  <c r="V283" i="2"/>
  <c r="V284" i="2"/>
  <c r="V285" i="2"/>
  <c r="V286" i="2"/>
  <c r="V287" i="2"/>
  <c r="V288" i="2"/>
  <c r="V289" i="2"/>
  <c r="V290" i="2"/>
  <c r="V291" i="2"/>
  <c r="V292" i="2"/>
  <c r="V293" i="2"/>
  <c r="V294" i="2"/>
  <c r="V295" i="2"/>
  <c r="V296" i="2"/>
  <c r="V297" i="2"/>
  <c r="V298" i="2"/>
  <c r="V299" i="2"/>
  <c r="V300" i="2"/>
  <c r="V301" i="2"/>
  <c r="V302" i="2"/>
  <c r="V303" i="2"/>
  <c r="V304" i="2"/>
  <c r="V305" i="2"/>
  <c r="V306" i="2"/>
  <c r="V307" i="2"/>
  <c r="V308" i="2"/>
  <c r="V309" i="2"/>
  <c r="V310" i="2"/>
  <c r="V311" i="2"/>
  <c r="V312" i="2"/>
  <c r="V313" i="2"/>
  <c r="V314" i="2"/>
  <c r="V315" i="2"/>
  <c r="V316" i="2"/>
  <c r="V317" i="2"/>
  <c r="V318" i="2"/>
  <c r="V319" i="2"/>
  <c r="V320" i="2"/>
  <c r="V321" i="2"/>
  <c r="V322" i="2"/>
  <c r="V323" i="2"/>
  <c r="V324" i="2"/>
  <c r="V325" i="2"/>
  <c r="V326" i="2"/>
  <c r="V327" i="2"/>
  <c r="V328" i="2"/>
  <c r="V329" i="2"/>
  <c r="V330" i="2"/>
  <c r="V331" i="2"/>
  <c r="V332" i="2"/>
  <c r="V333" i="2"/>
  <c r="V334" i="2"/>
  <c r="V335" i="2"/>
  <c r="V336" i="2"/>
  <c r="V337" i="2"/>
  <c r="V338" i="2"/>
  <c r="V339" i="2"/>
  <c r="V340" i="2"/>
  <c r="V341" i="2"/>
  <c r="V342" i="2"/>
  <c r="V343" i="2"/>
  <c r="V344" i="2"/>
  <c r="V345" i="2"/>
  <c r="V346" i="2"/>
  <c r="V347" i="2"/>
  <c r="V348" i="2"/>
  <c r="V349" i="2"/>
  <c r="V350" i="2"/>
  <c r="V351" i="2"/>
  <c r="V352" i="2"/>
  <c r="V353" i="2"/>
  <c r="V354" i="2"/>
  <c r="V355" i="2"/>
  <c r="V356" i="2"/>
  <c r="V357" i="2"/>
  <c r="V358" i="2"/>
  <c r="V359" i="2"/>
  <c r="V360" i="2"/>
  <c r="V361" i="2"/>
  <c r="V362" i="2"/>
  <c r="V363" i="2"/>
  <c r="V364" i="2"/>
  <c r="V365" i="2"/>
  <c r="V366" i="2"/>
  <c r="V367" i="2"/>
  <c r="V368" i="2"/>
  <c r="V369" i="2"/>
  <c r="V370" i="2"/>
  <c r="V371" i="2"/>
  <c r="V372" i="2"/>
  <c r="V373" i="2"/>
  <c r="V374" i="2"/>
  <c r="V375" i="2"/>
  <c r="V376" i="2"/>
  <c r="V377" i="2"/>
  <c r="V378" i="2"/>
  <c r="V379" i="2"/>
  <c r="V380" i="2"/>
  <c r="V381" i="2"/>
  <c r="V382" i="2"/>
  <c r="V383" i="2"/>
  <c r="V384" i="2"/>
  <c r="V385" i="2"/>
  <c r="V386" i="2"/>
  <c r="V387" i="2"/>
  <c r="V388" i="2"/>
  <c r="V389" i="2"/>
  <c r="V390" i="2"/>
  <c r="V391" i="2"/>
  <c r="V392" i="2"/>
  <c r="V393" i="2"/>
  <c r="V394" i="2"/>
  <c r="V395" i="2"/>
  <c r="V396" i="2"/>
  <c r="V397" i="2"/>
  <c r="V398" i="2"/>
  <c r="V399" i="2"/>
  <c r="V400" i="2"/>
  <c r="V401" i="2"/>
  <c r="V402" i="2"/>
  <c r="V403" i="2"/>
  <c r="V404" i="2"/>
  <c r="V405" i="2"/>
  <c r="V406" i="2"/>
  <c r="V407" i="2"/>
  <c r="V408" i="2"/>
  <c r="V409" i="2"/>
  <c r="V410" i="2"/>
  <c r="V411" i="2"/>
  <c r="V412" i="2"/>
  <c r="V413" i="2"/>
  <c r="V414" i="2"/>
  <c r="V415" i="2"/>
  <c r="V416" i="2"/>
  <c r="V417" i="2"/>
  <c r="V418" i="2"/>
  <c r="V419" i="2"/>
  <c r="V420" i="2"/>
  <c r="V421" i="2"/>
  <c r="V422" i="2"/>
  <c r="V423" i="2"/>
  <c r="V424" i="2"/>
  <c r="V425" i="2"/>
  <c r="V426" i="2"/>
  <c r="V427" i="2"/>
  <c r="V428" i="2"/>
  <c r="V429" i="2"/>
  <c r="V430" i="2"/>
  <c r="V431" i="2"/>
  <c r="V432" i="2"/>
  <c r="V433" i="2"/>
  <c r="V434" i="2"/>
  <c r="V435" i="2"/>
  <c r="V436" i="2"/>
  <c r="V437" i="2"/>
  <c r="V438" i="2"/>
  <c r="V439" i="2"/>
  <c r="V440" i="2"/>
  <c r="V441" i="2"/>
  <c r="V442" i="2"/>
  <c r="V443" i="2"/>
  <c r="V444" i="2"/>
  <c r="V445" i="2"/>
  <c r="V446" i="2"/>
  <c r="V447" i="2"/>
  <c r="V448" i="2"/>
  <c r="V449" i="2"/>
  <c r="V450" i="2"/>
  <c r="V451" i="2"/>
  <c r="V452" i="2"/>
  <c r="V453" i="2"/>
  <c r="V454" i="2"/>
  <c r="V455" i="2"/>
  <c r="V456" i="2"/>
  <c r="V457" i="2"/>
  <c r="V458" i="2"/>
  <c r="V459" i="2"/>
  <c r="V460" i="2"/>
  <c r="V461" i="2"/>
  <c r="V462" i="2"/>
  <c r="V463" i="2"/>
  <c r="V464" i="2"/>
  <c r="V465" i="2"/>
  <c r="V466" i="2"/>
  <c r="V467" i="2"/>
  <c r="V468" i="2"/>
  <c r="V469" i="2"/>
  <c r="V470" i="2"/>
  <c r="V471" i="2"/>
  <c r="V472" i="2"/>
  <c r="V473" i="2"/>
  <c r="V474" i="2"/>
  <c r="V475" i="2"/>
  <c r="V476" i="2"/>
  <c r="V477" i="2"/>
  <c r="V478" i="2"/>
  <c r="V479" i="2"/>
  <c r="V480" i="2"/>
  <c r="V481" i="2"/>
  <c r="V482" i="2"/>
  <c r="V483" i="2"/>
  <c r="V484" i="2"/>
  <c r="V485" i="2"/>
  <c r="V486" i="2"/>
  <c r="V487" i="2"/>
  <c r="V488" i="2"/>
  <c r="V489" i="2"/>
  <c r="V490" i="2"/>
  <c r="V491" i="2"/>
  <c r="V492" i="2"/>
  <c r="V493" i="2"/>
  <c r="V494" i="2"/>
  <c r="V495" i="2"/>
  <c r="V496" i="2"/>
  <c r="V497" i="2"/>
  <c r="V498" i="2"/>
  <c r="V499" i="2"/>
  <c r="V500" i="2"/>
  <c r="V501" i="2"/>
  <c r="V502" i="2"/>
  <c r="V503" i="2"/>
  <c r="V504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255" i="2"/>
  <c r="U256" i="2"/>
  <c r="U257" i="2"/>
  <c r="U258" i="2"/>
  <c r="U259" i="2"/>
  <c r="U260" i="2"/>
  <c r="U261" i="2"/>
  <c r="U262" i="2"/>
  <c r="U263" i="2"/>
  <c r="U264" i="2"/>
  <c r="U265" i="2"/>
  <c r="U266" i="2"/>
  <c r="U267" i="2"/>
  <c r="U268" i="2"/>
  <c r="U269" i="2"/>
  <c r="U270" i="2"/>
  <c r="U271" i="2"/>
  <c r="U272" i="2"/>
  <c r="U273" i="2"/>
  <c r="U274" i="2"/>
  <c r="U275" i="2"/>
  <c r="U276" i="2"/>
  <c r="U277" i="2"/>
  <c r="U278" i="2"/>
  <c r="U279" i="2"/>
  <c r="U280" i="2"/>
  <c r="U281" i="2"/>
  <c r="U282" i="2"/>
  <c r="U283" i="2"/>
  <c r="U284" i="2"/>
  <c r="U285" i="2"/>
  <c r="U286" i="2"/>
  <c r="U287" i="2"/>
  <c r="U288" i="2"/>
  <c r="U289" i="2"/>
  <c r="U290" i="2"/>
  <c r="U291" i="2"/>
  <c r="U292" i="2"/>
  <c r="U293" i="2"/>
  <c r="U294" i="2"/>
  <c r="U295" i="2"/>
  <c r="U296" i="2"/>
  <c r="U297" i="2"/>
  <c r="U298" i="2"/>
  <c r="U299" i="2"/>
  <c r="U300" i="2"/>
  <c r="U301" i="2"/>
  <c r="U302" i="2"/>
  <c r="U303" i="2"/>
  <c r="U304" i="2"/>
  <c r="U305" i="2"/>
  <c r="U306" i="2"/>
  <c r="U307" i="2"/>
  <c r="U308" i="2"/>
  <c r="U309" i="2"/>
  <c r="U310" i="2"/>
  <c r="U311" i="2"/>
  <c r="U312" i="2"/>
  <c r="U313" i="2"/>
  <c r="U314" i="2"/>
  <c r="U315" i="2"/>
  <c r="U316" i="2"/>
  <c r="U317" i="2"/>
  <c r="U318" i="2"/>
  <c r="U319" i="2"/>
  <c r="U320" i="2"/>
  <c r="U321" i="2"/>
  <c r="U322" i="2"/>
  <c r="U323" i="2"/>
  <c r="U324" i="2"/>
  <c r="U325" i="2"/>
  <c r="U326" i="2"/>
  <c r="U327" i="2"/>
  <c r="U328" i="2"/>
  <c r="U329" i="2"/>
  <c r="U330" i="2"/>
  <c r="U331" i="2"/>
  <c r="U332" i="2"/>
  <c r="U333" i="2"/>
  <c r="U334" i="2"/>
  <c r="U335" i="2"/>
  <c r="U336" i="2"/>
  <c r="U337" i="2"/>
  <c r="U338" i="2"/>
  <c r="U339" i="2"/>
  <c r="U340" i="2"/>
  <c r="U341" i="2"/>
  <c r="U342" i="2"/>
  <c r="U343" i="2"/>
  <c r="U344" i="2"/>
  <c r="U345" i="2"/>
  <c r="U346" i="2"/>
  <c r="U347" i="2"/>
  <c r="U348" i="2"/>
  <c r="U349" i="2"/>
  <c r="U350" i="2"/>
  <c r="U351" i="2"/>
  <c r="U352" i="2"/>
  <c r="U353" i="2"/>
  <c r="U354" i="2"/>
  <c r="U355" i="2"/>
  <c r="U356" i="2"/>
  <c r="U357" i="2"/>
  <c r="U358" i="2"/>
  <c r="U359" i="2"/>
  <c r="U360" i="2"/>
  <c r="U361" i="2"/>
  <c r="U362" i="2"/>
  <c r="U363" i="2"/>
  <c r="U364" i="2"/>
  <c r="U365" i="2"/>
  <c r="U366" i="2"/>
  <c r="U367" i="2"/>
  <c r="U368" i="2"/>
  <c r="U369" i="2"/>
  <c r="U370" i="2"/>
  <c r="U371" i="2"/>
  <c r="U372" i="2"/>
  <c r="U373" i="2"/>
  <c r="U374" i="2"/>
  <c r="U375" i="2"/>
  <c r="U376" i="2"/>
  <c r="U377" i="2"/>
  <c r="U378" i="2"/>
  <c r="U379" i="2"/>
  <c r="U380" i="2"/>
  <c r="U381" i="2"/>
  <c r="U382" i="2"/>
  <c r="U383" i="2"/>
  <c r="U384" i="2"/>
  <c r="U385" i="2"/>
  <c r="U386" i="2"/>
  <c r="U387" i="2"/>
  <c r="U388" i="2"/>
  <c r="U389" i="2"/>
  <c r="U390" i="2"/>
  <c r="U391" i="2"/>
  <c r="U392" i="2"/>
  <c r="U393" i="2"/>
  <c r="U394" i="2"/>
  <c r="U395" i="2"/>
  <c r="U396" i="2"/>
  <c r="U397" i="2"/>
  <c r="U398" i="2"/>
  <c r="U399" i="2"/>
  <c r="U400" i="2"/>
  <c r="U401" i="2"/>
  <c r="U402" i="2"/>
  <c r="U403" i="2"/>
  <c r="U404" i="2"/>
  <c r="U405" i="2"/>
  <c r="U406" i="2"/>
  <c r="U407" i="2"/>
  <c r="U408" i="2"/>
  <c r="U409" i="2"/>
  <c r="U410" i="2"/>
  <c r="U411" i="2"/>
  <c r="U412" i="2"/>
  <c r="U413" i="2"/>
  <c r="U414" i="2"/>
  <c r="U415" i="2"/>
  <c r="U416" i="2"/>
  <c r="U417" i="2"/>
  <c r="U418" i="2"/>
  <c r="U419" i="2"/>
  <c r="U420" i="2"/>
  <c r="U421" i="2"/>
  <c r="U422" i="2"/>
  <c r="U423" i="2"/>
  <c r="U424" i="2"/>
  <c r="U425" i="2"/>
  <c r="U426" i="2"/>
  <c r="U427" i="2"/>
  <c r="U428" i="2"/>
  <c r="U429" i="2"/>
  <c r="U430" i="2"/>
  <c r="U431" i="2"/>
  <c r="U432" i="2"/>
  <c r="U433" i="2"/>
  <c r="U434" i="2"/>
  <c r="U435" i="2"/>
  <c r="U436" i="2"/>
  <c r="U437" i="2"/>
  <c r="U438" i="2"/>
  <c r="U439" i="2"/>
  <c r="U440" i="2"/>
  <c r="U441" i="2"/>
  <c r="U442" i="2"/>
  <c r="U443" i="2"/>
  <c r="U444" i="2"/>
  <c r="U445" i="2"/>
  <c r="U446" i="2"/>
  <c r="U447" i="2"/>
  <c r="U448" i="2"/>
  <c r="U449" i="2"/>
  <c r="U450" i="2"/>
  <c r="U451" i="2"/>
  <c r="U452" i="2"/>
  <c r="U453" i="2"/>
  <c r="U454" i="2"/>
  <c r="U455" i="2"/>
  <c r="U456" i="2"/>
  <c r="U457" i="2"/>
  <c r="U458" i="2"/>
  <c r="U459" i="2"/>
  <c r="U460" i="2"/>
  <c r="U461" i="2"/>
  <c r="U462" i="2"/>
  <c r="U463" i="2"/>
  <c r="U464" i="2"/>
  <c r="U465" i="2"/>
  <c r="U466" i="2"/>
  <c r="U467" i="2"/>
  <c r="U468" i="2"/>
  <c r="U469" i="2"/>
  <c r="U470" i="2"/>
  <c r="U471" i="2"/>
  <c r="U472" i="2"/>
  <c r="U473" i="2"/>
  <c r="U474" i="2"/>
  <c r="U475" i="2"/>
  <c r="U476" i="2"/>
  <c r="U477" i="2"/>
  <c r="U478" i="2"/>
  <c r="U479" i="2"/>
  <c r="U480" i="2"/>
  <c r="U481" i="2"/>
  <c r="U482" i="2"/>
  <c r="U483" i="2"/>
  <c r="U484" i="2"/>
  <c r="U485" i="2"/>
  <c r="U486" i="2"/>
  <c r="U487" i="2"/>
  <c r="U488" i="2"/>
  <c r="U489" i="2"/>
  <c r="U490" i="2"/>
  <c r="U491" i="2"/>
  <c r="U492" i="2"/>
  <c r="U493" i="2"/>
  <c r="U494" i="2"/>
  <c r="U495" i="2"/>
  <c r="U496" i="2"/>
  <c r="U497" i="2"/>
  <c r="U498" i="2"/>
  <c r="U499" i="2"/>
  <c r="U500" i="2"/>
  <c r="U501" i="2"/>
  <c r="U502" i="2"/>
  <c r="U503" i="2"/>
  <c r="U504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7" i="2"/>
  <c r="T178" i="2"/>
  <c r="T179" i="2"/>
  <c r="T180" i="2"/>
  <c r="T181" i="2"/>
  <c r="T182" i="2"/>
  <c r="T183" i="2"/>
  <c r="T184" i="2"/>
  <c r="T185" i="2"/>
  <c r="T186" i="2"/>
  <c r="T187" i="2"/>
  <c r="T188" i="2"/>
  <c r="T189" i="2"/>
  <c r="T190" i="2"/>
  <c r="T191" i="2"/>
  <c r="T192" i="2"/>
  <c r="T193" i="2"/>
  <c r="T194" i="2"/>
  <c r="T195" i="2"/>
  <c r="T196" i="2"/>
  <c r="T197" i="2"/>
  <c r="T198" i="2"/>
  <c r="T199" i="2"/>
  <c r="T200" i="2"/>
  <c r="T201" i="2"/>
  <c r="T202" i="2"/>
  <c r="T203" i="2"/>
  <c r="T204" i="2"/>
  <c r="T205" i="2"/>
  <c r="T206" i="2"/>
  <c r="T207" i="2"/>
  <c r="T208" i="2"/>
  <c r="T209" i="2"/>
  <c r="T210" i="2"/>
  <c r="T211" i="2"/>
  <c r="T212" i="2"/>
  <c r="T213" i="2"/>
  <c r="T214" i="2"/>
  <c r="T215" i="2"/>
  <c r="T216" i="2"/>
  <c r="T217" i="2"/>
  <c r="T218" i="2"/>
  <c r="T219" i="2"/>
  <c r="T220" i="2"/>
  <c r="T221" i="2"/>
  <c r="T222" i="2"/>
  <c r="T223" i="2"/>
  <c r="T224" i="2"/>
  <c r="T225" i="2"/>
  <c r="T226" i="2"/>
  <c r="T227" i="2"/>
  <c r="T228" i="2"/>
  <c r="T229" i="2"/>
  <c r="T230" i="2"/>
  <c r="T231" i="2"/>
  <c r="T232" i="2"/>
  <c r="T233" i="2"/>
  <c r="T234" i="2"/>
  <c r="T235" i="2"/>
  <c r="T236" i="2"/>
  <c r="T237" i="2"/>
  <c r="T238" i="2"/>
  <c r="T239" i="2"/>
  <c r="T240" i="2"/>
  <c r="T241" i="2"/>
  <c r="T242" i="2"/>
  <c r="T243" i="2"/>
  <c r="T244" i="2"/>
  <c r="T245" i="2"/>
  <c r="T246" i="2"/>
  <c r="T247" i="2"/>
  <c r="T248" i="2"/>
  <c r="T249" i="2"/>
  <c r="T250" i="2"/>
  <c r="T251" i="2"/>
  <c r="T252" i="2"/>
  <c r="T253" i="2"/>
  <c r="T254" i="2"/>
  <c r="T255" i="2"/>
  <c r="T256" i="2"/>
  <c r="T257" i="2"/>
  <c r="T258" i="2"/>
  <c r="T259" i="2"/>
  <c r="T260" i="2"/>
  <c r="T261" i="2"/>
  <c r="T262" i="2"/>
  <c r="T263" i="2"/>
  <c r="T264" i="2"/>
  <c r="T265" i="2"/>
  <c r="T266" i="2"/>
  <c r="T267" i="2"/>
  <c r="T268" i="2"/>
  <c r="T269" i="2"/>
  <c r="T270" i="2"/>
  <c r="T271" i="2"/>
  <c r="T272" i="2"/>
  <c r="T273" i="2"/>
  <c r="T274" i="2"/>
  <c r="T275" i="2"/>
  <c r="T276" i="2"/>
  <c r="T277" i="2"/>
  <c r="T278" i="2"/>
  <c r="T279" i="2"/>
  <c r="T280" i="2"/>
  <c r="T281" i="2"/>
  <c r="T282" i="2"/>
  <c r="T283" i="2"/>
  <c r="T284" i="2"/>
  <c r="T285" i="2"/>
  <c r="T286" i="2"/>
  <c r="T287" i="2"/>
  <c r="T288" i="2"/>
  <c r="T289" i="2"/>
  <c r="T290" i="2"/>
  <c r="T291" i="2"/>
  <c r="T292" i="2"/>
  <c r="T293" i="2"/>
  <c r="T294" i="2"/>
  <c r="T295" i="2"/>
  <c r="T296" i="2"/>
  <c r="T297" i="2"/>
  <c r="T298" i="2"/>
  <c r="T299" i="2"/>
  <c r="T300" i="2"/>
  <c r="T301" i="2"/>
  <c r="T302" i="2"/>
  <c r="T303" i="2"/>
  <c r="T304" i="2"/>
  <c r="T305" i="2"/>
  <c r="T306" i="2"/>
  <c r="T307" i="2"/>
  <c r="T308" i="2"/>
  <c r="T309" i="2"/>
  <c r="T310" i="2"/>
  <c r="T311" i="2"/>
  <c r="T312" i="2"/>
  <c r="T313" i="2"/>
  <c r="T314" i="2"/>
  <c r="T315" i="2"/>
  <c r="T316" i="2"/>
  <c r="T317" i="2"/>
  <c r="T318" i="2"/>
  <c r="T319" i="2"/>
  <c r="T320" i="2"/>
  <c r="T321" i="2"/>
  <c r="T322" i="2"/>
  <c r="T323" i="2"/>
  <c r="T324" i="2"/>
  <c r="T325" i="2"/>
  <c r="T326" i="2"/>
  <c r="T327" i="2"/>
  <c r="T328" i="2"/>
  <c r="T329" i="2"/>
  <c r="T330" i="2"/>
  <c r="T331" i="2"/>
  <c r="T332" i="2"/>
  <c r="T333" i="2"/>
  <c r="T334" i="2"/>
  <c r="T335" i="2"/>
  <c r="T336" i="2"/>
  <c r="T337" i="2"/>
  <c r="T338" i="2"/>
  <c r="T339" i="2"/>
  <c r="T340" i="2"/>
  <c r="T341" i="2"/>
  <c r="T342" i="2"/>
  <c r="T343" i="2"/>
  <c r="T344" i="2"/>
  <c r="T345" i="2"/>
  <c r="T346" i="2"/>
  <c r="T347" i="2"/>
  <c r="T348" i="2"/>
  <c r="T349" i="2"/>
  <c r="T350" i="2"/>
  <c r="T351" i="2"/>
  <c r="T352" i="2"/>
  <c r="T353" i="2"/>
  <c r="T354" i="2"/>
  <c r="T355" i="2"/>
  <c r="T356" i="2"/>
  <c r="T357" i="2"/>
  <c r="T358" i="2"/>
  <c r="T359" i="2"/>
  <c r="T360" i="2"/>
  <c r="T361" i="2"/>
  <c r="T362" i="2"/>
  <c r="T363" i="2"/>
  <c r="T364" i="2"/>
  <c r="T365" i="2"/>
  <c r="T366" i="2"/>
  <c r="T367" i="2"/>
  <c r="T368" i="2"/>
  <c r="T369" i="2"/>
  <c r="T370" i="2"/>
  <c r="T371" i="2"/>
  <c r="T372" i="2"/>
  <c r="T373" i="2"/>
  <c r="T374" i="2"/>
  <c r="T375" i="2"/>
  <c r="T376" i="2"/>
  <c r="T377" i="2"/>
  <c r="T378" i="2"/>
  <c r="T379" i="2"/>
  <c r="T380" i="2"/>
  <c r="T381" i="2"/>
  <c r="T382" i="2"/>
  <c r="T383" i="2"/>
  <c r="T384" i="2"/>
  <c r="T385" i="2"/>
  <c r="T386" i="2"/>
  <c r="T387" i="2"/>
  <c r="T388" i="2"/>
  <c r="T389" i="2"/>
  <c r="T390" i="2"/>
  <c r="T391" i="2"/>
  <c r="T392" i="2"/>
  <c r="T393" i="2"/>
  <c r="T394" i="2"/>
  <c r="T395" i="2"/>
  <c r="T396" i="2"/>
  <c r="T397" i="2"/>
  <c r="T398" i="2"/>
  <c r="T399" i="2"/>
  <c r="T400" i="2"/>
  <c r="T401" i="2"/>
  <c r="T402" i="2"/>
  <c r="T403" i="2"/>
  <c r="T404" i="2"/>
  <c r="T405" i="2"/>
  <c r="T406" i="2"/>
  <c r="T407" i="2"/>
  <c r="T408" i="2"/>
  <c r="T409" i="2"/>
  <c r="T410" i="2"/>
  <c r="T411" i="2"/>
  <c r="T412" i="2"/>
  <c r="T413" i="2"/>
  <c r="T414" i="2"/>
  <c r="T415" i="2"/>
  <c r="T416" i="2"/>
  <c r="T417" i="2"/>
  <c r="T418" i="2"/>
  <c r="T419" i="2"/>
  <c r="T420" i="2"/>
  <c r="T421" i="2"/>
  <c r="T422" i="2"/>
  <c r="T423" i="2"/>
  <c r="T424" i="2"/>
  <c r="T425" i="2"/>
  <c r="T426" i="2"/>
  <c r="T427" i="2"/>
  <c r="T428" i="2"/>
  <c r="T429" i="2"/>
  <c r="T430" i="2"/>
  <c r="T431" i="2"/>
  <c r="T432" i="2"/>
  <c r="T433" i="2"/>
  <c r="T434" i="2"/>
  <c r="T435" i="2"/>
  <c r="T436" i="2"/>
  <c r="T437" i="2"/>
  <c r="T438" i="2"/>
  <c r="T439" i="2"/>
  <c r="T440" i="2"/>
  <c r="T441" i="2"/>
  <c r="T442" i="2"/>
  <c r="T443" i="2"/>
  <c r="T444" i="2"/>
  <c r="T445" i="2"/>
  <c r="T446" i="2"/>
  <c r="T447" i="2"/>
  <c r="T448" i="2"/>
  <c r="T449" i="2"/>
  <c r="T450" i="2"/>
  <c r="T451" i="2"/>
  <c r="T452" i="2"/>
  <c r="T453" i="2"/>
  <c r="T454" i="2"/>
  <c r="T455" i="2"/>
  <c r="T456" i="2"/>
  <c r="T457" i="2"/>
  <c r="T458" i="2"/>
  <c r="T459" i="2"/>
  <c r="T460" i="2"/>
  <c r="T461" i="2"/>
  <c r="T462" i="2"/>
  <c r="T463" i="2"/>
  <c r="T464" i="2"/>
  <c r="T465" i="2"/>
  <c r="T466" i="2"/>
  <c r="T467" i="2"/>
  <c r="T468" i="2"/>
  <c r="T469" i="2"/>
  <c r="T470" i="2"/>
  <c r="T471" i="2"/>
  <c r="T472" i="2"/>
  <c r="T473" i="2"/>
  <c r="T474" i="2"/>
  <c r="T475" i="2"/>
  <c r="T476" i="2"/>
  <c r="T477" i="2"/>
  <c r="T478" i="2"/>
  <c r="T479" i="2"/>
  <c r="T480" i="2"/>
  <c r="T481" i="2"/>
  <c r="T482" i="2"/>
  <c r="T483" i="2"/>
  <c r="T484" i="2"/>
  <c r="T485" i="2"/>
  <c r="T486" i="2"/>
  <c r="T487" i="2"/>
  <c r="T488" i="2"/>
  <c r="T489" i="2"/>
  <c r="T490" i="2"/>
  <c r="T491" i="2"/>
  <c r="T492" i="2"/>
  <c r="T493" i="2"/>
  <c r="T494" i="2"/>
  <c r="T495" i="2"/>
  <c r="T496" i="2"/>
  <c r="T497" i="2"/>
  <c r="T498" i="2"/>
  <c r="T499" i="2"/>
  <c r="T500" i="2"/>
  <c r="T501" i="2"/>
  <c r="T502" i="2"/>
  <c r="T503" i="2"/>
  <c r="T504" i="2"/>
  <c r="S10" i="2"/>
  <c r="U10" i="2" s="1"/>
  <c r="S11" i="2"/>
  <c r="U11" i="2" s="1"/>
  <c r="S14" i="2"/>
  <c r="U14" i="2" s="1"/>
  <c r="S15" i="2"/>
  <c r="U15" i="2" s="1"/>
  <c r="S16" i="2"/>
  <c r="U16" i="2" s="1"/>
  <c r="S17" i="2"/>
  <c r="U17" i="2" s="1"/>
  <c r="S18" i="2"/>
  <c r="U18" i="2" s="1"/>
  <c r="S19" i="2"/>
  <c r="U19" i="2" s="1"/>
  <c r="S20" i="2"/>
  <c r="U20" i="2" s="1"/>
  <c r="S21" i="2"/>
  <c r="U21" i="2" s="1"/>
  <c r="S22" i="2"/>
  <c r="U22" i="2" s="1"/>
  <c r="S23" i="2"/>
  <c r="U23" i="2" s="1"/>
  <c r="S24" i="2"/>
  <c r="U24" i="2" s="1"/>
  <c r="S25" i="2"/>
  <c r="U25" i="2" s="1"/>
  <c r="S26" i="2"/>
  <c r="U26" i="2" s="1"/>
  <c r="S27" i="2"/>
  <c r="U27" i="2" s="1"/>
  <c r="S28" i="2"/>
  <c r="U28" i="2" s="1"/>
  <c r="S29" i="2"/>
  <c r="U29" i="2" s="1"/>
  <c r="S30" i="2"/>
  <c r="U30" i="2" s="1"/>
  <c r="S31" i="2"/>
  <c r="U31" i="2" s="1"/>
  <c r="S32" i="2"/>
  <c r="U32" i="2" s="1"/>
  <c r="S33" i="2"/>
  <c r="U33" i="2" s="1"/>
  <c r="S34" i="2"/>
  <c r="U34" i="2" s="1"/>
  <c r="S35" i="2"/>
  <c r="U35" i="2" s="1"/>
  <c r="S36" i="2"/>
  <c r="U36" i="2" s="1"/>
  <c r="S37" i="2"/>
  <c r="U37" i="2" s="1"/>
  <c r="S38" i="2"/>
  <c r="U38" i="2" s="1"/>
  <c r="S39" i="2"/>
  <c r="U39" i="2" s="1"/>
  <c r="S40" i="2"/>
  <c r="U40" i="2" s="1"/>
  <c r="S41" i="2"/>
  <c r="U41" i="2" s="1"/>
  <c r="S42" i="2"/>
  <c r="U42" i="2" s="1"/>
  <c r="S43" i="2"/>
  <c r="U43" i="2" s="1"/>
  <c r="S44" i="2"/>
  <c r="U44" i="2" s="1"/>
  <c r="S45" i="2"/>
  <c r="U45" i="2" s="1"/>
  <c r="S46" i="2"/>
  <c r="U46" i="2" s="1"/>
  <c r="S47" i="2"/>
  <c r="U47" i="2" s="1"/>
  <c r="S48" i="2"/>
  <c r="U48" i="2" s="1"/>
  <c r="S49" i="2"/>
  <c r="U49" i="2" s="1"/>
  <c r="S50" i="2"/>
  <c r="U50" i="2" s="1"/>
  <c r="S51" i="2"/>
  <c r="U51" i="2" s="1"/>
  <c r="S52" i="2"/>
  <c r="U52" i="2" s="1"/>
  <c r="S53" i="2"/>
  <c r="U53" i="2" s="1"/>
  <c r="S54" i="2"/>
  <c r="U54" i="2" s="1"/>
  <c r="S55" i="2"/>
  <c r="U55" i="2" s="1"/>
  <c r="S56" i="2"/>
  <c r="U56" i="2" s="1"/>
  <c r="S57" i="2"/>
  <c r="U57" i="2" s="1"/>
  <c r="S58" i="2"/>
  <c r="U58" i="2" s="1"/>
  <c r="S59" i="2"/>
  <c r="U59" i="2" s="1"/>
  <c r="S60" i="2"/>
  <c r="U60" i="2" s="1"/>
  <c r="S61" i="2"/>
  <c r="U61" i="2" s="1"/>
  <c r="S62" i="2"/>
  <c r="U62" i="2" s="1"/>
  <c r="S63" i="2"/>
  <c r="U63" i="2" s="1"/>
  <c r="S64" i="2"/>
  <c r="U64" i="2" s="1"/>
  <c r="S65" i="2"/>
  <c r="U65" i="2" s="1"/>
  <c r="S66" i="2"/>
  <c r="U66" i="2" s="1"/>
  <c r="S67" i="2"/>
  <c r="U67" i="2" s="1"/>
  <c r="S68" i="2"/>
  <c r="U68" i="2" s="1"/>
  <c r="S69" i="2"/>
  <c r="U69" i="2" s="1"/>
  <c r="S70" i="2"/>
  <c r="U70" i="2" s="1"/>
  <c r="S71" i="2"/>
  <c r="U71" i="2" s="1"/>
  <c r="S72" i="2"/>
  <c r="U72" i="2" s="1"/>
  <c r="S73" i="2"/>
  <c r="U73" i="2" s="1"/>
  <c r="S74" i="2"/>
  <c r="U74" i="2" s="1"/>
  <c r="S75" i="2"/>
  <c r="U75" i="2" s="1"/>
  <c r="S76" i="2"/>
  <c r="U76" i="2" s="1"/>
  <c r="S77" i="2"/>
  <c r="U77" i="2" s="1"/>
  <c r="S78" i="2"/>
  <c r="U78" i="2" s="1"/>
  <c r="S79" i="2"/>
  <c r="U79" i="2" s="1"/>
  <c r="S80" i="2"/>
  <c r="U80" i="2" s="1"/>
  <c r="S81" i="2"/>
  <c r="U81" i="2" s="1"/>
  <c r="S82" i="2"/>
  <c r="U82" i="2" s="1"/>
  <c r="S83" i="2"/>
  <c r="U83" i="2" s="1"/>
  <c r="S84" i="2"/>
  <c r="U84" i="2" s="1"/>
  <c r="S85" i="2"/>
  <c r="U85" i="2" s="1"/>
  <c r="S86" i="2"/>
  <c r="U86" i="2" s="1"/>
  <c r="S87" i="2"/>
  <c r="U87" i="2" s="1"/>
  <c r="S88" i="2"/>
  <c r="U88" i="2" s="1"/>
  <c r="S89" i="2"/>
  <c r="U89" i="2" s="1"/>
  <c r="S90" i="2"/>
  <c r="U90" i="2" s="1"/>
  <c r="S91" i="2"/>
  <c r="U91" i="2" s="1"/>
  <c r="S92" i="2"/>
  <c r="U92" i="2" s="1"/>
  <c r="S93" i="2"/>
  <c r="U93" i="2" s="1"/>
  <c r="S94" i="2"/>
  <c r="U94" i="2" s="1"/>
  <c r="S95" i="2"/>
  <c r="U95" i="2" s="1"/>
  <c r="S96" i="2"/>
  <c r="U96" i="2" s="1"/>
  <c r="S97" i="2"/>
  <c r="U97" i="2" s="1"/>
  <c r="S98" i="2"/>
  <c r="U98" i="2" s="1"/>
  <c r="S99" i="2"/>
  <c r="U99" i="2" s="1"/>
  <c r="S100" i="2"/>
  <c r="U100" i="2" s="1"/>
  <c r="S101" i="2"/>
  <c r="U101" i="2" s="1"/>
  <c r="S102" i="2"/>
  <c r="U102" i="2" s="1"/>
  <c r="S103" i="2"/>
  <c r="U103" i="2" s="1"/>
  <c r="S104" i="2"/>
  <c r="U104" i="2" s="1"/>
  <c r="S105" i="2"/>
  <c r="U105" i="2" s="1"/>
  <c r="S106" i="2"/>
  <c r="U106" i="2" s="1"/>
  <c r="S107" i="2"/>
  <c r="U107" i="2" s="1"/>
  <c r="S108" i="2"/>
  <c r="U108" i="2" s="1"/>
  <c r="S109" i="2"/>
  <c r="U109" i="2" s="1"/>
  <c r="S110" i="2"/>
  <c r="U110" i="2" s="1"/>
  <c r="S111" i="2"/>
  <c r="U111" i="2" s="1"/>
  <c r="S112" i="2"/>
  <c r="U112" i="2" s="1"/>
  <c r="S113" i="2"/>
  <c r="U113" i="2" s="1"/>
  <c r="S114" i="2"/>
  <c r="U114" i="2" s="1"/>
  <c r="S115" i="2"/>
  <c r="U115" i="2" s="1"/>
  <c r="S116" i="2"/>
  <c r="U116" i="2" s="1"/>
  <c r="S117" i="2"/>
  <c r="U117" i="2" s="1"/>
  <c r="S118" i="2"/>
  <c r="U118" i="2" s="1"/>
  <c r="S119" i="2"/>
  <c r="U119" i="2" s="1"/>
  <c r="S120" i="2"/>
  <c r="U120" i="2" s="1"/>
  <c r="S121" i="2"/>
  <c r="U121" i="2" s="1"/>
  <c r="S122" i="2"/>
  <c r="U122" i="2" s="1"/>
  <c r="S123" i="2"/>
  <c r="U123" i="2" s="1"/>
  <c r="S124" i="2"/>
  <c r="U124" i="2" s="1"/>
  <c r="S125" i="2"/>
  <c r="U125" i="2" s="1"/>
  <c r="S126" i="2"/>
  <c r="U126" i="2" s="1"/>
  <c r="S127" i="2"/>
  <c r="U127" i="2" s="1"/>
  <c r="S128" i="2"/>
  <c r="U128" i="2" s="1"/>
  <c r="S129" i="2"/>
  <c r="U129" i="2" s="1"/>
  <c r="S130" i="2"/>
  <c r="U130" i="2" s="1"/>
  <c r="S131" i="2"/>
  <c r="U131" i="2" s="1"/>
  <c r="S132" i="2"/>
  <c r="U132" i="2" s="1"/>
  <c r="S133" i="2"/>
  <c r="U133" i="2" s="1"/>
  <c r="S134" i="2"/>
  <c r="U134" i="2" s="1"/>
  <c r="S135" i="2"/>
  <c r="U135" i="2" s="1"/>
  <c r="S136" i="2"/>
  <c r="U136" i="2" s="1"/>
  <c r="S137" i="2"/>
  <c r="U137" i="2" s="1"/>
  <c r="S138" i="2"/>
  <c r="U138" i="2" s="1"/>
  <c r="S139" i="2"/>
  <c r="U139" i="2" s="1"/>
  <c r="S140" i="2"/>
  <c r="U140" i="2" s="1"/>
  <c r="S141" i="2"/>
  <c r="U141" i="2" s="1"/>
  <c r="S142" i="2"/>
  <c r="U142" i="2" s="1"/>
  <c r="S143" i="2"/>
  <c r="U143" i="2" s="1"/>
  <c r="S144" i="2"/>
  <c r="U144" i="2" s="1"/>
  <c r="S145" i="2"/>
  <c r="U145" i="2" s="1"/>
  <c r="S146" i="2"/>
  <c r="U146" i="2" s="1"/>
  <c r="S147" i="2"/>
  <c r="U147" i="2" s="1"/>
  <c r="S148" i="2"/>
  <c r="U148" i="2" s="1"/>
  <c r="S149" i="2"/>
  <c r="U149" i="2" s="1"/>
  <c r="S150" i="2"/>
  <c r="U150" i="2" s="1"/>
  <c r="S151" i="2"/>
  <c r="U151" i="2" s="1"/>
  <c r="S152" i="2"/>
  <c r="U152" i="2" s="1"/>
  <c r="S153" i="2"/>
  <c r="U153" i="2" s="1"/>
  <c r="S154" i="2"/>
  <c r="U154" i="2" s="1"/>
  <c r="S155" i="2"/>
  <c r="U155" i="2" s="1"/>
  <c r="S156" i="2"/>
  <c r="U156" i="2" s="1"/>
  <c r="S157" i="2"/>
  <c r="U157" i="2" s="1"/>
  <c r="S158" i="2"/>
  <c r="U158" i="2" s="1"/>
  <c r="S159" i="2"/>
  <c r="U159" i="2" s="1"/>
  <c r="S160" i="2"/>
  <c r="U160" i="2" s="1"/>
  <c r="S161" i="2"/>
  <c r="U161" i="2" s="1"/>
  <c r="S162" i="2"/>
  <c r="U162" i="2" s="1"/>
  <c r="S163" i="2"/>
  <c r="U163" i="2" s="1"/>
  <c r="S164" i="2"/>
  <c r="U164" i="2" s="1"/>
  <c r="S165" i="2"/>
  <c r="U165" i="2" s="1"/>
  <c r="S166" i="2"/>
  <c r="U166" i="2" s="1"/>
  <c r="S167" i="2"/>
  <c r="U167" i="2" s="1"/>
  <c r="S168" i="2"/>
  <c r="U168" i="2" s="1"/>
  <c r="S169" i="2"/>
  <c r="U169" i="2" s="1"/>
  <c r="S170" i="2"/>
  <c r="U170" i="2" s="1"/>
  <c r="S171" i="2"/>
  <c r="U171" i="2" s="1"/>
  <c r="S172" i="2"/>
  <c r="U172" i="2" s="1"/>
  <c r="S173" i="2"/>
  <c r="U173" i="2" s="1"/>
  <c r="S174" i="2"/>
  <c r="U174" i="2" s="1"/>
  <c r="S175" i="2"/>
  <c r="U175" i="2" s="1"/>
  <c r="S176" i="2"/>
  <c r="U176" i="2" s="1"/>
  <c r="S177" i="2"/>
  <c r="U177" i="2" s="1"/>
  <c r="S178" i="2"/>
  <c r="U178" i="2" s="1"/>
  <c r="S179" i="2"/>
  <c r="U179" i="2" s="1"/>
  <c r="S180" i="2"/>
  <c r="U180" i="2" s="1"/>
  <c r="S181" i="2"/>
  <c r="U181" i="2" s="1"/>
  <c r="S182" i="2"/>
  <c r="U182" i="2" s="1"/>
  <c r="S183" i="2"/>
  <c r="U183" i="2" s="1"/>
  <c r="S184" i="2"/>
  <c r="U184" i="2" s="1"/>
  <c r="S185" i="2"/>
  <c r="U185" i="2" s="1"/>
  <c r="S186" i="2"/>
  <c r="U186" i="2" s="1"/>
  <c r="S187" i="2"/>
  <c r="U187" i="2" s="1"/>
  <c r="S188" i="2"/>
  <c r="U188" i="2" s="1"/>
  <c r="S189" i="2"/>
  <c r="U189" i="2" s="1"/>
  <c r="S190" i="2"/>
  <c r="U190" i="2" s="1"/>
  <c r="S191" i="2"/>
  <c r="U191" i="2" s="1"/>
  <c r="S192" i="2"/>
  <c r="U192" i="2" s="1"/>
  <c r="S193" i="2"/>
  <c r="U193" i="2" s="1"/>
  <c r="S194" i="2"/>
  <c r="U194" i="2" s="1"/>
  <c r="S195" i="2"/>
  <c r="U195" i="2" s="1"/>
  <c r="S196" i="2"/>
  <c r="U196" i="2" s="1"/>
  <c r="S197" i="2"/>
  <c r="U197" i="2" s="1"/>
  <c r="S198" i="2"/>
  <c r="U198" i="2" s="1"/>
  <c r="S199" i="2"/>
  <c r="U199" i="2" s="1"/>
  <c r="S200" i="2"/>
  <c r="U200" i="2" s="1"/>
  <c r="S201" i="2"/>
  <c r="U201" i="2" s="1"/>
  <c r="S202" i="2"/>
  <c r="U202" i="2" s="1"/>
  <c r="S203" i="2"/>
  <c r="U203" i="2" s="1"/>
  <c r="S204" i="2"/>
  <c r="U204" i="2" s="1"/>
  <c r="S205" i="2"/>
  <c r="U205" i="2" s="1"/>
  <c r="S206" i="2"/>
  <c r="U206" i="2" s="1"/>
  <c r="S207" i="2"/>
  <c r="U207" i="2" s="1"/>
  <c r="S208" i="2"/>
  <c r="U208" i="2" s="1"/>
  <c r="S209" i="2"/>
  <c r="U209" i="2" s="1"/>
  <c r="S210" i="2"/>
  <c r="U210" i="2" s="1"/>
  <c r="S211" i="2"/>
  <c r="U211" i="2" s="1"/>
  <c r="S212" i="2"/>
  <c r="U212" i="2" s="1"/>
  <c r="S213" i="2"/>
  <c r="U213" i="2" s="1"/>
  <c r="S214" i="2"/>
  <c r="U214" i="2" s="1"/>
  <c r="S215" i="2"/>
  <c r="U215" i="2" s="1"/>
  <c r="S216" i="2"/>
  <c r="U216" i="2" s="1"/>
  <c r="S217" i="2"/>
  <c r="U217" i="2" s="1"/>
  <c r="S218" i="2"/>
  <c r="U218" i="2" s="1"/>
  <c r="S219" i="2"/>
  <c r="U219" i="2" s="1"/>
  <c r="S220" i="2"/>
  <c r="U220" i="2" s="1"/>
  <c r="S221" i="2"/>
  <c r="S222" i="2"/>
  <c r="S223" i="2"/>
  <c r="S224" i="2"/>
  <c r="S225" i="2"/>
  <c r="S226" i="2"/>
  <c r="S227" i="2"/>
  <c r="S228" i="2"/>
  <c r="S229" i="2"/>
  <c r="S230" i="2"/>
  <c r="S231" i="2"/>
  <c r="S232" i="2"/>
  <c r="S233" i="2"/>
  <c r="S234" i="2"/>
  <c r="S235" i="2"/>
  <c r="S236" i="2"/>
  <c r="S237" i="2"/>
  <c r="S238" i="2"/>
  <c r="S239" i="2"/>
  <c r="S240" i="2"/>
  <c r="S241" i="2"/>
  <c r="S242" i="2"/>
  <c r="S243" i="2"/>
  <c r="S244" i="2"/>
  <c r="S245" i="2"/>
  <c r="S246" i="2"/>
  <c r="S247" i="2"/>
  <c r="S248" i="2"/>
  <c r="S249" i="2"/>
  <c r="S250" i="2"/>
  <c r="S251" i="2"/>
  <c r="S252" i="2"/>
  <c r="S253" i="2"/>
  <c r="S254" i="2"/>
  <c r="S255" i="2"/>
  <c r="S256" i="2"/>
  <c r="S257" i="2"/>
  <c r="S258" i="2"/>
  <c r="S259" i="2"/>
  <c r="S260" i="2"/>
  <c r="S261" i="2"/>
  <c r="S262" i="2"/>
  <c r="S263" i="2"/>
  <c r="S264" i="2"/>
  <c r="S265" i="2"/>
  <c r="S266" i="2"/>
  <c r="S267" i="2"/>
  <c r="S268" i="2"/>
  <c r="S269" i="2"/>
  <c r="S270" i="2"/>
  <c r="S271" i="2"/>
  <c r="S272" i="2"/>
  <c r="S273" i="2"/>
  <c r="S274" i="2"/>
  <c r="S275" i="2"/>
  <c r="S276" i="2"/>
  <c r="S277" i="2"/>
  <c r="S278" i="2"/>
  <c r="S279" i="2"/>
  <c r="S280" i="2"/>
  <c r="S281" i="2"/>
  <c r="S282" i="2"/>
  <c r="S283" i="2"/>
  <c r="S284" i="2"/>
  <c r="S285" i="2"/>
  <c r="S286" i="2"/>
  <c r="S287" i="2"/>
  <c r="S288" i="2"/>
  <c r="S289" i="2"/>
  <c r="S290" i="2"/>
  <c r="S291" i="2"/>
  <c r="S292" i="2"/>
  <c r="S293" i="2"/>
  <c r="S294" i="2"/>
  <c r="S295" i="2"/>
  <c r="S296" i="2"/>
  <c r="S297" i="2"/>
  <c r="S298" i="2"/>
  <c r="S299" i="2"/>
  <c r="S300" i="2"/>
  <c r="S301" i="2"/>
  <c r="S302" i="2"/>
  <c r="S303" i="2"/>
  <c r="S304" i="2"/>
  <c r="S305" i="2"/>
  <c r="S306" i="2"/>
  <c r="S307" i="2"/>
  <c r="S308" i="2"/>
  <c r="S309" i="2"/>
  <c r="S310" i="2"/>
  <c r="S311" i="2"/>
  <c r="S312" i="2"/>
  <c r="S313" i="2"/>
  <c r="S314" i="2"/>
  <c r="S315" i="2"/>
  <c r="S316" i="2"/>
  <c r="S317" i="2"/>
  <c r="S318" i="2"/>
  <c r="S319" i="2"/>
  <c r="S320" i="2"/>
  <c r="S321" i="2"/>
  <c r="S322" i="2"/>
  <c r="S323" i="2"/>
  <c r="S324" i="2"/>
  <c r="S325" i="2"/>
  <c r="S326" i="2"/>
  <c r="S327" i="2"/>
  <c r="S328" i="2"/>
  <c r="S329" i="2"/>
  <c r="S330" i="2"/>
  <c r="S331" i="2"/>
  <c r="S332" i="2"/>
  <c r="S333" i="2"/>
  <c r="S334" i="2"/>
  <c r="S335" i="2"/>
  <c r="S336" i="2"/>
  <c r="S337" i="2"/>
  <c r="S338" i="2"/>
  <c r="S339" i="2"/>
  <c r="S340" i="2"/>
  <c r="S341" i="2"/>
  <c r="S342" i="2"/>
  <c r="S343" i="2"/>
  <c r="S344" i="2"/>
  <c r="S345" i="2"/>
  <c r="S346" i="2"/>
  <c r="S347" i="2"/>
  <c r="S348" i="2"/>
  <c r="S349" i="2"/>
  <c r="S350" i="2"/>
  <c r="S351" i="2"/>
  <c r="S352" i="2"/>
  <c r="S353" i="2"/>
  <c r="S354" i="2"/>
  <c r="S355" i="2"/>
  <c r="S356" i="2"/>
  <c r="S357" i="2"/>
  <c r="S358" i="2"/>
  <c r="S359" i="2"/>
  <c r="S360" i="2"/>
  <c r="S361" i="2"/>
  <c r="S362" i="2"/>
  <c r="S363" i="2"/>
  <c r="S364" i="2"/>
  <c r="S365" i="2"/>
  <c r="S366" i="2"/>
  <c r="S367" i="2"/>
  <c r="S368" i="2"/>
  <c r="S369" i="2"/>
  <c r="S370" i="2"/>
  <c r="S371" i="2"/>
  <c r="S372" i="2"/>
  <c r="S373" i="2"/>
  <c r="S374" i="2"/>
  <c r="S375" i="2"/>
  <c r="S376" i="2"/>
  <c r="S377" i="2"/>
  <c r="S378" i="2"/>
  <c r="S379" i="2"/>
  <c r="S380" i="2"/>
  <c r="S381" i="2"/>
  <c r="S382" i="2"/>
  <c r="S383" i="2"/>
  <c r="S384" i="2"/>
  <c r="S385" i="2"/>
  <c r="S386" i="2"/>
  <c r="S387" i="2"/>
  <c r="S388" i="2"/>
  <c r="S389" i="2"/>
  <c r="S390" i="2"/>
  <c r="S391" i="2"/>
  <c r="S392" i="2"/>
  <c r="S393" i="2"/>
  <c r="S394" i="2"/>
  <c r="S395" i="2"/>
  <c r="S396" i="2"/>
  <c r="S397" i="2"/>
  <c r="S398" i="2"/>
  <c r="S399" i="2"/>
  <c r="S400" i="2"/>
  <c r="S401" i="2"/>
  <c r="S402" i="2"/>
  <c r="S403" i="2"/>
  <c r="S404" i="2"/>
  <c r="S405" i="2"/>
  <c r="S406" i="2"/>
  <c r="S407" i="2"/>
  <c r="S408" i="2"/>
  <c r="S409" i="2"/>
  <c r="S410" i="2"/>
  <c r="S411" i="2"/>
  <c r="S412" i="2"/>
  <c r="S413" i="2"/>
  <c r="S414" i="2"/>
  <c r="S415" i="2"/>
  <c r="S416" i="2"/>
  <c r="S417" i="2"/>
  <c r="S418" i="2"/>
  <c r="S419" i="2"/>
  <c r="S420" i="2"/>
  <c r="S421" i="2"/>
  <c r="S422" i="2"/>
  <c r="S423" i="2"/>
  <c r="S424" i="2"/>
  <c r="S425" i="2"/>
  <c r="S426" i="2"/>
  <c r="S427" i="2"/>
  <c r="S428" i="2"/>
  <c r="S429" i="2"/>
  <c r="S430" i="2"/>
  <c r="S431" i="2"/>
  <c r="S432" i="2"/>
  <c r="S433" i="2"/>
  <c r="S434" i="2"/>
  <c r="S435" i="2"/>
  <c r="S436" i="2"/>
  <c r="S437" i="2"/>
  <c r="S438" i="2"/>
  <c r="S439" i="2"/>
  <c r="S440" i="2"/>
  <c r="S441" i="2"/>
  <c r="S442" i="2"/>
  <c r="S443" i="2"/>
  <c r="S444" i="2"/>
  <c r="S445" i="2"/>
  <c r="S446" i="2"/>
  <c r="S447" i="2"/>
  <c r="S448" i="2"/>
  <c r="S449" i="2"/>
  <c r="S450" i="2"/>
  <c r="S451" i="2"/>
  <c r="S452" i="2"/>
  <c r="S453" i="2"/>
  <c r="S454" i="2"/>
  <c r="S455" i="2"/>
  <c r="S456" i="2"/>
  <c r="S457" i="2"/>
  <c r="S458" i="2"/>
  <c r="S459" i="2"/>
  <c r="S460" i="2"/>
  <c r="S461" i="2"/>
  <c r="S462" i="2"/>
  <c r="S463" i="2"/>
  <c r="S464" i="2"/>
  <c r="S465" i="2"/>
  <c r="S466" i="2"/>
  <c r="S467" i="2"/>
  <c r="S468" i="2"/>
  <c r="S469" i="2"/>
  <c r="S470" i="2"/>
  <c r="S471" i="2"/>
  <c r="S472" i="2"/>
  <c r="S473" i="2"/>
  <c r="S474" i="2"/>
  <c r="S475" i="2"/>
  <c r="S476" i="2"/>
  <c r="S477" i="2"/>
  <c r="S478" i="2"/>
  <c r="S479" i="2"/>
  <c r="S480" i="2"/>
  <c r="S481" i="2"/>
  <c r="S482" i="2"/>
  <c r="S483" i="2"/>
  <c r="S484" i="2"/>
  <c r="S485" i="2"/>
  <c r="S486" i="2"/>
  <c r="S487" i="2"/>
  <c r="S488" i="2"/>
  <c r="S489" i="2"/>
  <c r="S490" i="2"/>
  <c r="S491" i="2"/>
  <c r="S492" i="2"/>
  <c r="S493" i="2"/>
  <c r="S494" i="2"/>
  <c r="S495" i="2"/>
  <c r="S496" i="2"/>
  <c r="S497" i="2"/>
  <c r="S498" i="2"/>
  <c r="S499" i="2"/>
  <c r="S500" i="2"/>
  <c r="S501" i="2"/>
  <c r="S502" i="2"/>
  <c r="S503" i="2"/>
  <c r="S504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R163" i="2"/>
  <c r="R164" i="2"/>
  <c r="R165" i="2"/>
  <c r="R166" i="2"/>
  <c r="R167" i="2"/>
  <c r="R168" i="2"/>
  <c r="R169" i="2"/>
  <c r="R170" i="2"/>
  <c r="R171" i="2"/>
  <c r="R172" i="2"/>
  <c r="R173" i="2"/>
  <c r="R174" i="2"/>
  <c r="R175" i="2"/>
  <c r="R176" i="2"/>
  <c r="R177" i="2"/>
  <c r="R178" i="2"/>
  <c r="R179" i="2"/>
  <c r="R180" i="2"/>
  <c r="R181" i="2"/>
  <c r="R182" i="2"/>
  <c r="R183" i="2"/>
  <c r="R184" i="2"/>
  <c r="R185" i="2"/>
  <c r="R186" i="2"/>
  <c r="R187" i="2"/>
  <c r="R188" i="2"/>
  <c r="R189" i="2"/>
  <c r="R190" i="2"/>
  <c r="R191" i="2"/>
  <c r="R192" i="2"/>
  <c r="R193" i="2"/>
  <c r="R194" i="2"/>
  <c r="R195" i="2"/>
  <c r="R196" i="2"/>
  <c r="R197" i="2"/>
  <c r="R198" i="2"/>
  <c r="R199" i="2"/>
  <c r="R200" i="2"/>
  <c r="R201" i="2"/>
  <c r="R202" i="2"/>
  <c r="R203" i="2"/>
  <c r="R204" i="2"/>
  <c r="R205" i="2"/>
  <c r="R206" i="2"/>
  <c r="R207" i="2"/>
  <c r="R208" i="2"/>
  <c r="R209" i="2"/>
  <c r="R210" i="2"/>
  <c r="R211" i="2"/>
  <c r="R212" i="2"/>
  <c r="R213" i="2"/>
  <c r="R214" i="2"/>
  <c r="R215" i="2"/>
  <c r="R216" i="2"/>
  <c r="R217" i="2"/>
  <c r="R218" i="2"/>
  <c r="R219" i="2"/>
  <c r="R220" i="2"/>
  <c r="R221" i="2"/>
  <c r="R222" i="2"/>
  <c r="R223" i="2"/>
  <c r="R224" i="2"/>
  <c r="R225" i="2"/>
  <c r="R226" i="2"/>
  <c r="R227" i="2"/>
  <c r="R228" i="2"/>
  <c r="R229" i="2"/>
  <c r="R230" i="2"/>
  <c r="R231" i="2"/>
  <c r="R232" i="2"/>
  <c r="R233" i="2"/>
  <c r="R234" i="2"/>
  <c r="R235" i="2"/>
  <c r="R236" i="2"/>
  <c r="R237" i="2"/>
  <c r="R238" i="2"/>
  <c r="R239" i="2"/>
  <c r="R240" i="2"/>
  <c r="R241" i="2"/>
  <c r="R242" i="2"/>
  <c r="R243" i="2"/>
  <c r="R244" i="2"/>
  <c r="R245" i="2"/>
  <c r="R246" i="2"/>
  <c r="R247" i="2"/>
  <c r="R248" i="2"/>
  <c r="R249" i="2"/>
  <c r="R250" i="2"/>
  <c r="R251" i="2"/>
  <c r="R252" i="2"/>
  <c r="R253" i="2"/>
  <c r="R254" i="2"/>
  <c r="R255" i="2"/>
  <c r="R256" i="2"/>
  <c r="R257" i="2"/>
  <c r="R258" i="2"/>
  <c r="R259" i="2"/>
  <c r="R260" i="2"/>
  <c r="R261" i="2"/>
  <c r="R262" i="2"/>
  <c r="R263" i="2"/>
  <c r="R264" i="2"/>
  <c r="R265" i="2"/>
  <c r="R266" i="2"/>
  <c r="R267" i="2"/>
  <c r="R268" i="2"/>
  <c r="R269" i="2"/>
  <c r="R270" i="2"/>
  <c r="R271" i="2"/>
  <c r="R272" i="2"/>
  <c r="R273" i="2"/>
  <c r="R274" i="2"/>
  <c r="R275" i="2"/>
  <c r="R276" i="2"/>
  <c r="R277" i="2"/>
  <c r="R278" i="2"/>
  <c r="R279" i="2"/>
  <c r="R280" i="2"/>
  <c r="R281" i="2"/>
  <c r="R282" i="2"/>
  <c r="R283" i="2"/>
  <c r="R284" i="2"/>
  <c r="R285" i="2"/>
  <c r="R286" i="2"/>
  <c r="R287" i="2"/>
  <c r="R288" i="2"/>
  <c r="R289" i="2"/>
  <c r="R290" i="2"/>
  <c r="R291" i="2"/>
  <c r="R292" i="2"/>
  <c r="R293" i="2"/>
  <c r="R294" i="2"/>
  <c r="R295" i="2"/>
  <c r="R296" i="2"/>
  <c r="R297" i="2"/>
  <c r="R298" i="2"/>
  <c r="R299" i="2"/>
  <c r="R300" i="2"/>
  <c r="R301" i="2"/>
  <c r="R302" i="2"/>
  <c r="R303" i="2"/>
  <c r="R304" i="2"/>
  <c r="R305" i="2"/>
  <c r="R306" i="2"/>
  <c r="R307" i="2"/>
  <c r="R308" i="2"/>
  <c r="R309" i="2"/>
  <c r="R310" i="2"/>
  <c r="R311" i="2"/>
  <c r="R312" i="2"/>
  <c r="R313" i="2"/>
  <c r="R314" i="2"/>
  <c r="R315" i="2"/>
  <c r="R316" i="2"/>
  <c r="R317" i="2"/>
  <c r="R318" i="2"/>
  <c r="R319" i="2"/>
  <c r="R320" i="2"/>
  <c r="R321" i="2"/>
  <c r="R322" i="2"/>
  <c r="R323" i="2"/>
  <c r="R324" i="2"/>
  <c r="R325" i="2"/>
  <c r="R326" i="2"/>
  <c r="R327" i="2"/>
  <c r="R328" i="2"/>
  <c r="R329" i="2"/>
  <c r="R330" i="2"/>
  <c r="R331" i="2"/>
  <c r="R332" i="2"/>
  <c r="R333" i="2"/>
  <c r="R334" i="2"/>
  <c r="R335" i="2"/>
  <c r="R336" i="2"/>
  <c r="R337" i="2"/>
  <c r="R338" i="2"/>
  <c r="R339" i="2"/>
  <c r="R340" i="2"/>
  <c r="R341" i="2"/>
  <c r="R342" i="2"/>
  <c r="R343" i="2"/>
  <c r="R344" i="2"/>
  <c r="R345" i="2"/>
  <c r="R346" i="2"/>
  <c r="R347" i="2"/>
  <c r="R348" i="2"/>
  <c r="R349" i="2"/>
  <c r="R350" i="2"/>
  <c r="R351" i="2"/>
  <c r="R352" i="2"/>
  <c r="R353" i="2"/>
  <c r="R354" i="2"/>
  <c r="R355" i="2"/>
  <c r="R356" i="2"/>
  <c r="R357" i="2"/>
  <c r="R358" i="2"/>
  <c r="R359" i="2"/>
  <c r="R360" i="2"/>
  <c r="R361" i="2"/>
  <c r="R362" i="2"/>
  <c r="R363" i="2"/>
  <c r="R364" i="2"/>
  <c r="R365" i="2"/>
  <c r="R366" i="2"/>
  <c r="R367" i="2"/>
  <c r="R368" i="2"/>
  <c r="R369" i="2"/>
  <c r="R370" i="2"/>
  <c r="R371" i="2"/>
  <c r="R372" i="2"/>
  <c r="R373" i="2"/>
  <c r="R374" i="2"/>
  <c r="R375" i="2"/>
  <c r="R376" i="2"/>
  <c r="R377" i="2"/>
  <c r="R378" i="2"/>
  <c r="R379" i="2"/>
  <c r="R380" i="2"/>
  <c r="R381" i="2"/>
  <c r="R382" i="2"/>
  <c r="R383" i="2"/>
  <c r="R384" i="2"/>
  <c r="R385" i="2"/>
  <c r="R386" i="2"/>
  <c r="R387" i="2"/>
  <c r="R388" i="2"/>
  <c r="R389" i="2"/>
  <c r="R390" i="2"/>
  <c r="R391" i="2"/>
  <c r="R392" i="2"/>
  <c r="R393" i="2"/>
  <c r="R394" i="2"/>
  <c r="R395" i="2"/>
  <c r="R396" i="2"/>
  <c r="R397" i="2"/>
  <c r="R398" i="2"/>
  <c r="R399" i="2"/>
  <c r="R400" i="2"/>
  <c r="R401" i="2"/>
  <c r="R402" i="2"/>
  <c r="R403" i="2"/>
  <c r="R404" i="2"/>
  <c r="R405" i="2"/>
  <c r="R406" i="2"/>
  <c r="R407" i="2"/>
  <c r="R408" i="2"/>
  <c r="R409" i="2"/>
  <c r="R410" i="2"/>
  <c r="R411" i="2"/>
  <c r="R412" i="2"/>
  <c r="R413" i="2"/>
  <c r="R414" i="2"/>
  <c r="R415" i="2"/>
  <c r="R416" i="2"/>
  <c r="R417" i="2"/>
  <c r="R418" i="2"/>
  <c r="R419" i="2"/>
  <c r="R420" i="2"/>
  <c r="R421" i="2"/>
  <c r="R422" i="2"/>
  <c r="R423" i="2"/>
  <c r="R424" i="2"/>
  <c r="R425" i="2"/>
  <c r="R426" i="2"/>
  <c r="R427" i="2"/>
  <c r="R428" i="2"/>
  <c r="R429" i="2"/>
  <c r="R430" i="2"/>
  <c r="R431" i="2"/>
  <c r="R432" i="2"/>
  <c r="R433" i="2"/>
  <c r="R434" i="2"/>
  <c r="R435" i="2"/>
  <c r="R436" i="2"/>
  <c r="R437" i="2"/>
  <c r="R438" i="2"/>
  <c r="R439" i="2"/>
  <c r="R440" i="2"/>
  <c r="R441" i="2"/>
  <c r="R442" i="2"/>
  <c r="R443" i="2"/>
  <c r="R444" i="2"/>
  <c r="R445" i="2"/>
  <c r="R446" i="2"/>
  <c r="R447" i="2"/>
  <c r="R448" i="2"/>
  <c r="R449" i="2"/>
  <c r="R450" i="2"/>
  <c r="R451" i="2"/>
  <c r="R452" i="2"/>
  <c r="R453" i="2"/>
  <c r="R454" i="2"/>
  <c r="R455" i="2"/>
  <c r="R456" i="2"/>
  <c r="R457" i="2"/>
  <c r="R458" i="2"/>
  <c r="R459" i="2"/>
  <c r="R460" i="2"/>
  <c r="R461" i="2"/>
  <c r="R462" i="2"/>
  <c r="R463" i="2"/>
  <c r="R464" i="2"/>
  <c r="R465" i="2"/>
  <c r="R466" i="2"/>
  <c r="R467" i="2"/>
  <c r="R468" i="2"/>
  <c r="R469" i="2"/>
  <c r="R470" i="2"/>
  <c r="R471" i="2"/>
  <c r="R472" i="2"/>
  <c r="R473" i="2"/>
  <c r="R474" i="2"/>
  <c r="R475" i="2"/>
  <c r="R476" i="2"/>
  <c r="R477" i="2"/>
  <c r="R478" i="2"/>
  <c r="R479" i="2"/>
  <c r="R480" i="2"/>
  <c r="R481" i="2"/>
  <c r="R482" i="2"/>
  <c r="R483" i="2"/>
  <c r="R484" i="2"/>
  <c r="R485" i="2"/>
  <c r="R486" i="2"/>
  <c r="R487" i="2"/>
  <c r="R488" i="2"/>
  <c r="R489" i="2"/>
  <c r="R490" i="2"/>
  <c r="R491" i="2"/>
  <c r="R492" i="2"/>
  <c r="R493" i="2"/>
  <c r="R494" i="2"/>
  <c r="R495" i="2"/>
  <c r="R496" i="2"/>
  <c r="R497" i="2"/>
  <c r="R498" i="2"/>
  <c r="R499" i="2"/>
  <c r="R500" i="2"/>
  <c r="R501" i="2"/>
  <c r="R502" i="2"/>
  <c r="R503" i="2"/>
  <c r="R504" i="2"/>
  <c r="P5" i="2"/>
  <c r="P6" i="2"/>
  <c r="P7" i="2"/>
  <c r="P8" i="2"/>
  <c r="P9" i="2"/>
  <c r="P10" i="2"/>
  <c r="P11" i="2"/>
  <c r="P12" i="2"/>
  <c r="P13" i="2"/>
  <c r="Q13" i="2" s="1"/>
  <c r="P14" i="2"/>
  <c r="Q14" i="2" s="1"/>
  <c r="P15" i="2"/>
  <c r="Q15" i="2" s="1"/>
  <c r="P16" i="2"/>
  <c r="Q16" i="2" s="1"/>
  <c r="P17" i="2"/>
  <c r="Q17" i="2" s="1"/>
  <c r="P18" i="2"/>
  <c r="Q18" i="2" s="1"/>
  <c r="P19" i="2"/>
  <c r="Q19" i="2" s="1"/>
  <c r="P20" i="2"/>
  <c r="Q20" i="2" s="1"/>
  <c r="P21" i="2"/>
  <c r="Q21" i="2" s="1"/>
  <c r="P22" i="2"/>
  <c r="Q22" i="2" s="1"/>
  <c r="P23" i="2"/>
  <c r="Q23" i="2" s="1"/>
  <c r="P24" i="2"/>
  <c r="Q24" i="2" s="1"/>
  <c r="P25" i="2"/>
  <c r="Q25" i="2" s="1"/>
  <c r="P26" i="2"/>
  <c r="Q26" i="2" s="1"/>
  <c r="P27" i="2"/>
  <c r="Q27" i="2" s="1"/>
  <c r="P28" i="2"/>
  <c r="Q28" i="2" s="1"/>
  <c r="P29" i="2"/>
  <c r="Q29" i="2" s="1"/>
  <c r="P30" i="2"/>
  <c r="Q30" i="2" s="1"/>
  <c r="P31" i="2"/>
  <c r="Q31" i="2" s="1"/>
  <c r="P32" i="2"/>
  <c r="Q32" i="2" s="1"/>
  <c r="P33" i="2"/>
  <c r="Q33" i="2" s="1"/>
  <c r="P34" i="2"/>
  <c r="Q34" i="2" s="1"/>
  <c r="P35" i="2"/>
  <c r="Q35" i="2" s="1"/>
  <c r="P36" i="2"/>
  <c r="Q36" i="2" s="1"/>
  <c r="P37" i="2"/>
  <c r="Q37" i="2" s="1"/>
  <c r="P38" i="2"/>
  <c r="Q38" i="2" s="1"/>
  <c r="P39" i="2"/>
  <c r="Q39" i="2" s="1"/>
  <c r="P40" i="2"/>
  <c r="Q40" i="2" s="1"/>
  <c r="P41" i="2"/>
  <c r="Q41" i="2" s="1"/>
  <c r="P42" i="2"/>
  <c r="Q42" i="2" s="1"/>
  <c r="P43" i="2"/>
  <c r="Q43" i="2" s="1"/>
  <c r="P44" i="2"/>
  <c r="Q44" i="2" s="1"/>
  <c r="P45" i="2"/>
  <c r="Q45" i="2" s="1"/>
  <c r="P46" i="2"/>
  <c r="Q46" i="2" s="1"/>
  <c r="P47" i="2"/>
  <c r="Q47" i="2" s="1"/>
  <c r="P48" i="2"/>
  <c r="Q48" i="2" s="1"/>
  <c r="P49" i="2"/>
  <c r="Q49" i="2" s="1"/>
  <c r="P50" i="2"/>
  <c r="Q50" i="2" s="1"/>
  <c r="P51" i="2"/>
  <c r="Q51" i="2" s="1"/>
  <c r="P52" i="2"/>
  <c r="Q52" i="2" s="1"/>
  <c r="P53" i="2"/>
  <c r="Q53" i="2" s="1"/>
  <c r="P54" i="2"/>
  <c r="Q54" i="2" s="1"/>
  <c r="P55" i="2"/>
  <c r="Q55" i="2" s="1"/>
  <c r="P56" i="2"/>
  <c r="Q56" i="2" s="1"/>
  <c r="P57" i="2"/>
  <c r="Q57" i="2" s="1"/>
  <c r="P58" i="2"/>
  <c r="Q58" i="2" s="1"/>
  <c r="P59" i="2"/>
  <c r="Q59" i="2" s="1"/>
  <c r="P60" i="2"/>
  <c r="Q60" i="2" s="1"/>
  <c r="P61" i="2"/>
  <c r="Q61" i="2" s="1"/>
  <c r="P62" i="2"/>
  <c r="Q62" i="2" s="1"/>
  <c r="P63" i="2"/>
  <c r="Q63" i="2" s="1"/>
  <c r="P64" i="2"/>
  <c r="Q64" i="2" s="1"/>
  <c r="P65" i="2"/>
  <c r="Q65" i="2" s="1"/>
  <c r="P66" i="2"/>
  <c r="Q66" i="2" s="1"/>
  <c r="P67" i="2"/>
  <c r="Q67" i="2" s="1"/>
  <c r="P68" i="2"/>
  <c r="Q68" i="2" s="1"/>
  <c r="P69" i="2"/>
  <c r="Q69" i="2" s="1"/>
  <c r="P70" i="2"/>
  <c r="Q70" i="2" s="1"/>
  <c r="P71" i="2"/>
  <c r="Q71" i="2" s="1"/>
  <c r="P72" i="2"/>
  <c r="Q72" i="2" s="1"/>
  <c r="P73" i="2"/>
  <c r="Q73" i="2" s="1"/>
  <c r="P74" i="2"/>
  <c r="Q74" i="2" s="1"/>
  <c r="P75" i="2"/>
  <c r="Q75" i="2" s="1"/>
  <c r="P76" i="2"/>
  <c r="Q76" i="2" s="1"/>
  <c r="P77" i="2"/>
  <c r="Q77" i="2" s="1"/>
  <c r="P78" i="2"/>
  <c r="Q78" i="2" s="1"/>
  <c r="P79" i="2"/>
  <c r="Q79" i="2" s="1"/>
  <c r="P80" i="2"/>
  <c r="Q80" i="2" s="1"/>
  <c r="P81" i="2"/>
  <c r="Q81" i="2" s="1"/>
  <c r="P82" i="2"/>
  <c r="Q82" i="2" s="1"/>
  <c r="P83" i="2"/>
  <c r="Q83" i="2" s="1"/>
  <c r="P84" i="2"/>
  <c r="Q84" i="2" s="1"/>
  <c r="P85" i="2"/>
  <c r="Q85" i="2" s="1"/>
  <c r="P86" i="2"/>
  <c r="Q86" i="2" s="1"/>
  <c r="P87" i="2"/>
  <c r="Q87" i="2" s="1"/>
  <c r="P88" i="2"/>
  <c r="Q88" i="2" s="1"/>
  <c r="P89" i="2"/>
  <c r="Q89" i="2" s="1"/>
  <c r="P90" i="2"/>
  <c r="Q90" i="2" s="1"/>
  <c r="P91" i="2"/>
  <c r="Q91" i="2" s="1"/>
  <c r="P92" i="2"/>
  <c r="Q92" i="2" s="1"/>
  <c r="P93" i="2"/>
  <c r="Q93" i="2" s="1"/>
  <c r="P94" i="2"/>
  <c r="Q94" i="2" s="1"/>
  <c r="P95" i="2"/>
  <c r="Q95" i="2" s="1"/>
  <c r="P96" i="2"/>
  <c r="Q96" i="2" s="1"/>
  <c r="P97" i="2"/>
  <c r="Q97" i="2" s="1"/>
  <c r="P98" i="2"/>
  <c r="Q98" i="2" s="1"/>
  <c r="P99" i="2"/>
  <c r="Q99" i="2" s="1"/>
  <c r="P100" i="2"/>
  <c r="Q100" i="2" s="1"/>
  <c r="P101" i="2"/>
  <c r="Q101" i="2" s="1"/>
  <c r="P102" i="2"/>
  <c r="Q102" i="2" s="1"/>
  <c r="P103" i="2"/>
  <c r="Q103" i="2" s="1"/>
  <c r="P104" i="2"/>
  <c r="Q104" i="2" s="1"/>
  <c r="P105" i="2"/>
  <c r="Q105" i="2" s="1"/>
  <c r="P106" i="2"/>
  <c r="Q106" i="2" s="1"/>
  <c r="P107" i="2"/>
  <c r="Q107" i="2" s="1"/>
  <c r="P108" i="2"/>
  <c r="Q108" i="2" s="1"/>
  <c r="P109" i="2"/>
  <c r="Q109" i="2" s="1"/>
  <c r="P110" i="2"/>
  <c r="Q110" i="2" s="1"/>
  <c r="P111" i="2"/>
  <c r="Q111" i="2" s="1"/>
  <c r="P112" i="2"/>
  <c r="Q112" i="2" s="1"/>
  <c r="P113" i="2"/>
  <c r="Q113" i="2" s="1"/>
  <c r="P114" i="2"/>
  <c r="Q114" i="2" s="1"/>
  <c r="P115" i="2"/>
  <c r="Q115" i="2" s="1"/>
  <c r="P116" i="2"/>
  <c r="Q116" i="2" s="1"/>
  <c r="P117" i="2"/>
  <c r="Q117" i="2" s="1"/>
  <c r="P118" i="2"/>
  <c r="Q118" i="2" s="1"/>
  <c r="P119" i="2"/>
  <c r="Q119" i="2" s="1"/>
  <c r="P120" i="2"/>
  <c r="Q120" i="2" s="1"/>
  <c r="P121" i="2"/>
  <c r="Q121" i="2" s="1"/>
  <c r="P122" i="2"/>
  <c r="Q122" i="2" s="1"/>
  <c r="P123" i="2"/>
  <c r="Q123" i="2" s="1"/>
  <c r="P124" i="2"/>
  <c r="Q124" i="2" s="1"/>
  <c r="P125" i="2"/>
  <c r="Q125" i="2" s="1"/>
  <c r="P126" i="2"/>
  <c r="Q126" i="2" s="1"/>
  <c r="P127" i="2"/>
  <c r="Q127" i="2" s="1"/>
  <c r="P128" i="2"/>
  <c r="Q128" i="2" s="1"/>
  <c r="P129" i="2"/>
  <c r="Q129" i="2" s="1"/>
  <c r="P130" i="2"/>
  <c r="Q130" i="2" s="1"/>
  <c r="P131" i="2"/>
  <c r="Q131" i="2" s="1"/>
  <c r="P132" i="2"/>
  <c r="Q132" i="2" s="1"/>
  <c r="P133" i="2"/>
  <c r="Q133" i="2" s="1"/>
  <c r="P134" i="2"/>
  <c r="Q134" i="2" s="1"/>
  <c r="P135" i="2"/>
  <c r="Q135" i="2" s="1"/>
  <c r="P136" i="2"/>
  <c r="Q136" i="2" s="1"/>
  <c r="P137" i="2"/>
  <c r="Q137" i="2" s="1"/>
  <c r="P138" i="2"/>
  <c r="Q138" i="2" s="1"/>
  <c r="P139" i="2"/>
  <c r="Q139" i="2" s="1"/>
  <c r="P140" i="2"/>
  <c r="Q140" i="2" s="1"/>
  <c r="P141" i="2"/>
  <c r="Q141" i="2" s="1"/>
  <c r="P142" i="2"/>
  <c r="Q142" i="2" s="1"/>
  <c r="P143" i="2"/>
  <c r="Q143" i="2" s="1"/>
  <c r="P144" i="2"/>
  <c r="Q144" i="2" s="1"/>
  <c r="P145" i="2"/>
  <c r="Q145" i="2" s="1"/>
  <c r="P146" i="2"/>
  <c r="Q146" i="2" s="1"/>
  <c r="P147" i="2"/>
  <c r="Q147" i="2" s="1"/>
  <c r="P148" i="2"/>
  <c r="Q148" i="2" s="1"/>
  <c r="P149" i="2"/>
  <c r="Q149" i="2" s="1"/>
  <c r="P150" i="2"/>
  <c r="Q150" i="2" s="1"/>
  <c r="P151" i="2"/>
  <c r="Q151" i="2" s="1"/>
  <c r="P152" i="2"/>
  <c r="Q152" i="2" s="1"/>
  <c r="P153" i="2"/>
  <c r="Q153" i="2" s="1"/>
  <c r="P154" i="2"/>
  <c r="Q154" i="2" s="1"/>
  <c r="P155" i="2"/>
  <c r="Q155" i="2" s="1"/>
  <c r="P156" i="2"/>
  <c r="Q156" i="2" s="1"/>
  <c r="P157" i="2"/>
  <c r="Q157" i="2" s="1"/>
  <c r="P158" i="2"/>
  <c r="Q158" i="2" s="1"/>
  <c r="P159" i="2"/>
  <c r="Q159" i="2" s="1"/>
  <c r="P160" i="2"/>
  <c r="Q160" i="2" s="1"/>
  <c r="P161" i="2"/>
  <c r="Q161" i="2" s="1"/>
  <c r="P162" i="2"/>
  <c r="Q162" i="2" s="1"/>
  <c r="P163" i="2"/>
  <c r="Q163" i="2" s="1"/>
  <c r="P164" i="2"/>
  <c r="Q164" i="2" s="1"/>
  <c r="P165" i="2"/>
  <c r="Q165" i="2" s="1"/>
  <c r="P166" i="2"/>
  <c r="Q166" i="2" s="1"/>
  <c r="P167" i="2"/>
  <c r="Q167" i="2" s="1"/>
  <c r="P168" i="2"/>
  <c r="Q168" i="2" s="1"/>
  <c r="P169" i="2"/>
  <c r="Q169" i="2" s="1"/>
  <c r="P170" i="2"/>
  <c r="Q170" i="2" s="1"/>
  <c r="P171" i="2"/>
  <c r="Q171" i="2" s="1"/>
  <c r="P172" i="2"/>
  <c r="Q172" i="2" s="1"/>
  <c r="P173" i="2"/>
  <c r="Q173" i="2" s="1"/>
  <c r="P174" i="2"/>
  <c r="Q174" i="2" s="1"/>
  <c r="P175" i="2"/>
  <c r="Q175" i="2" s="1"/>
  <c r="P176" i="2"/>
  <c r="Q176" i="2" s="1"/>
  <c r="P177" i="2"/>
  <c r="Q177" i="2" s="1"/>
  <c r="P178" i="2"/>
  <c r="Q178" i="2" s="1"/>
  <c r="P179" i="2"/>
  <c r="Q179" i="2" s="1"/>
  <c r="P180" i="2"/>
  <c r="Q180" i="2" s="1"/>
  <c r="P181" i="2"/>
  <c r="Q181" i="2" s="1"/>
  <c r="P182" i="2"/>
  <c r="Q182" i="2" s="1"/>
  <c r="P183" i="2"/>
  <c r="Q183" i="2" s="1"/>
  <c r="P184" i="2"/>
  <c r="Q184" i="2" s="1"/>
  <c r="P185" i="2"/>
  <c r="Q185" i="2" s="1"/>
  <c r="P186" i="2"/>
  <c r="Q186" i="2" s="1"/>
  <c r="P187" i="2"/>
  <c r="Q187" i="2" s="1"/>
  <c r="P188" i="2"/>
  <c r="Q188" i="2" s="1"/>
  <c r="P189" i="2"/>
  <c r="Q189" i="2" s="1"/>
  <c r="P190" i="2"/>
  <c r="Q190" i="2" s="1"/>
  <c r="P191" i="2"/>
  <c r="Q191" i="2" s="1"/>
  <c r="P192" i="2"/>
  <c r="Q192" i="2" s="1"/>
  <c r="P193" i="2"/>
  <c r="Q193" i="2" s="1"/>
  <c r="P194" i="2"/>
  <c r="Q194" i="2" s="1"/>
  <c r="P195" i="2"/>
  <c r="Q195" i="2" s="1"/>
  <c r="P196" i="2"/>
  <c r="Q196" i="2" s="1"/>
  <c r="P197" i="2"/>
  <c r="Q197" i="2" s="1"/>
  <c r="P198" i="2"/>
  <c r="Q198" i="2" s="1"/>
  <c r="P199" i="2"/>
  <c r="Q199" i="2" s="1"/>
  <c r="P200" i="2"/>
  <c r="Q200" i="2" s="1"/>
  <c r="P201" i="2"/>
  <c r="Q201" i="2" s="1"/>
  <c r="P202" i="2"/>
  <c r="Q202" i="2" s="1"/>
  <c r="P203" i="2"/>
  <c r="Q203" i="2" s="1"/>
  <c r="P204" i="2"/>
  <c r="Q204" i="2" s="1"/>
  <c r="P205" i="2"/>
  <c r="Q205" i="2" s="1"/>
  <c r="P206" i="2"/>
  <c r="Q206" i="2" s="1"/>
  <c r="P207" i="2"/>
  <c r="Q207" i="2" s="1"/>
  <c r="P208" i="2"/>
  <c r="Q208" i="2" s="1"/>
  <c r="P209" i="2"/>
  <c r="Q209" i="2" s="1"/>
  <c r="P210" i="2"/>
  <c r="Q210" i="2" s="1"/>
  <c r="P211" i="2"/>
  <c r="Q211" i="2" s="1"/>
  <c r="P212" i="2"/>
  <c r="Q212" i="2" s="1"/>
  <c r="P213" i="2"/>
  <c r="Q213" i="2" s="1"/>
  <c r="P214" i="2"/>
  <c r="Q214" i="2" s="1"/>
  <c r="P215" i="2"/>
  <c r="Q215" i="2" s="1"/>
  <c r="P216" i="2"/>
  <c r="Q216" i="2" s="1"/>
  <c r="P217" i="2"/>
  <c r="Q217" i="2" s="1"/>
  <c r="P218" i="2"/>
  <c r="Q218" i="2" s="1"/>
  <c r="P219" i="2"/>
  <c r="Q219" i="2" s="1"/>
  <c r="P220" i="2"/>
  <c r="Q220" i="2" s="1"/>
  <c r="P221" i="2"/>
  <c r="Q221" i="2" s="1"/>
  <c r="P222" i="2"/>
  <c r="Q222" i="2" s="1"/>
  <c r="P223" i="2"/>
  <c r="Q223" i="2" s="1"/>
  <c r="P224" i="2"/>
  <c r="Q224" i="2" s="1"/>
  <c r="P225" i="2"/>
  <c r="Q225" i="2" s="1"/>
  <c r="P226" i="2"/>
  <c r="Q226" i="2" s="1"/>
  <c r="P227" i="2"/>
  <c r="Q227" i="2" s="1"/>
  <c r="P228" i="2"/>
  <c r="Q228" i="2" s="1"/>
  <c r="P229" i="2"/>
  <c r="Q229" i="2" s="1"/>
  <c r="P230" i="2"/>
  <c r="Q230" i="2" s="1"/>
  <c r="P231" i="2"/>
  <c r="Q231" i="2" s="1"/>
  <c r="P232" i="2"/>
  <c r="Q232" i="2" s="1"/>
  <c r="P233" i="2"/>
  <c r="Q233" i="2" s="1"/>
  <c r="P234" i="2"/>
  <c r="Q234" i="2" s="1"/>
  <c r="P235" i="2"/>
  <c r="Q235" i="2" s="1"/>
  <c r="P236" i="2"/>
  <c r="Q236" i="2" s="1"/>
  <c r="P237" i="2"/>
  <c r="Q237" i="2" s="1"/>
  <c r="P238" i="2"/>
  <c r="Q238" i="2" s="1"/>
  <c r="P239" i="2"/>
  <c r="Q239" i="2" s="1"/>
  <c r="P240" i="2"/>
  <c r="Q240" i="2" s="1"/>
  <c r="P241" i="2"/>
  <c r="Q241" i="2" s="1"/>
  <c r="P242" i="2"/>
  <c r="Q242" i="2" s="1"/>
  <c r="P243" i="2"/>
  <c r="Q243" i="2" s="1"/>
  <c r="P244" i="2"/>
  <c r="Q244" i="2" s="1"/>
  <c r="P245" i="2"/>
  <c r="Q245" i="2" s="1"/>
  <c r="P246" i="2"/>
  <c r="Q246" i="2" s="1"/>
  <c r="P247" i="2"/>
  <c r="Q247" i="2" s="1"/>
  <c r="P248" i="2"/>
  <c r="Q248" i="2" s="1"/>
  <c r="P249" i="2"/>
  <c r="Q249" i="2" s="1"/>
  <c r="P250" i="2"/>
  <c r="Q250" i="2" s="1"/>
  <c r="P251" i="2"/>
  <c r="Q251" i="2" s="1"/>
  <c r="P252" i="2"/>
  <c r="Q252" i="2" s="1"/>
  <c r="P253" i="2"/>
  <c r="Q253" i="2" s="1"/>
  <c r="P254" i="2"/>
  <c r="Q254" i="2" s="1"/>
  <c r="P255" i="2"/>
  <c r="Q255" i="2" s="1"/>
  <c r="P256" i="2"/>
  <c r="Q256" i="2" s="1"/>
  <c r="P257" i="2"/>
  <c r="Q257" i="2" s="1"/>
  <c r="P258" i="2"/>
  <c r="Q258" i="2" s="1"/>
  <c r="P259" i="2"/>
  <c r="Q259" i="2" s="1"/>
  <c r="P260" i="2"/>
  <c r="Q260" i="2" s="1"/>
  <c r="P261" i="2"/>
  <c r="Q261" i="2" s="1"/>
  <c r="P262" i="2"/>
  <c r="Q262" i="2" s="1"/>
  <c r="P263" i="2"/>
  <c r="Q263" i="2" s="1"/>
  <c r="P264" i="2"/>
  <c r="Q264" i="2" s="1"/>
  <c r="P265" i="2"/>
  <c r="Q265" i="2" s="1"/>
  <c r="P266" i="2"/>
  <c r="Q266" i="2" s="1"/>
  <c r="P267" i="2"/>
  <c r="Q267" i="2" s="1"/>
  <c r="P268" i="2"/>
  <c r="Q268" i="2" s="1"/>
  <c r="P269" i="2"/>
  <c r="Q269" i="2" s="1"/>
  <c r="P270" i="2"/>
  <c r="Q270" i="2" s="1"/>
  <c r="P271" i="2"/>
  <c r="Q271" i="2" s="1"/>
  <c r="P272" i="2"/>
  <c r="Q272" i="2" s="1"/>
  <c r="P273" i="2"/>
  <c r="Q273" i="2" s="1"/>
  <c r="P274" i="2"/>
  <c r="Q274" i="2" s="1"/>
  <c r="P275" i="2"/>
  <c r="Q275" i="2" s="1"/>
  <c r="P276" i="2"/>
  <c r="Q276" i="2" s="1"/>
  <c r="P277" i="2"/>
  <c r="Q277" i="2" s="1"/>
  <c r="P278" i="2"/>
  <c r="Q278" i="2" s="1"/>
  <c r="P279" i="2"/>
  <c r="Q279" i="2" s="1"/>
  <c r="P280" i="2"/>
  <c r="Q280" i="2" s="1"/>
  <c r="P281" i="2"/>
  <c r="Q281" i="2" s="1"/>
  <c r="P282" i="2"/>
  <c r="Q282" i="2" s="1"/>
  <c r="P283" i="2"/>
  <c r="Q283" i="2" s="1"/>
  <c r="P284" i="2"/>
  <c r="Q284" i="2" s="1"/>
  <c r="P285" i="2"/>
  <c r="Q285" i="2" s="1"/>
  <c r="P286" i="2"/>
  <c r="Q286" i="2" s="1"/>
  <c r="P287" i="2"/>
  <c r="Q287" i="2" s="1"/>
  <c r="P288" i="2"/>
  <c r="Q288" i="2" s="1"/>
  <c r="P289" i="2"/>
  <c r="Q289" i="2" s="1"/>
  <c r="P290" i="2"/>
  <c r="Q290" i="2" s="1"/>
  <c r="P291" i="2"/>
  <c r="Q291" i="2" s="1"/>
  <c r="P292" i="2"/>
  <c r="Q292" i="2" s="1"/>
  <c r="P293" i="2"/>
  <c r="Q293" i="2" s="1"/>
  <c r="P294" i="2"/>
  <c r="Q294" i="2" s="1"/>
  <c r="P295" i="2"/>
  <c r="Q295" i="2" s="1"/>
  <c r="P296" i="2"/>
  <c r="Q296" i="2" s="1"/>
  <c r="P297" i="2"/>
  <c r="Q297" i="2" s="1"/>
  <c r="P298" i="2"/>
  <c r="Q298" i="2" s="1"/>
  <c r="P299" i="2"/>
  <c r="Q299" i="2" s="1"/>
  <c r="P300" i="2"/>
  <c r="Q300" i="2" s="1"/>
  <c r="P301" i="2"/>
  <c r="Q301" i="2" s="1"/>
  <c r="P302" i="2"/>
  <c r="Q302" i="2" s="1"/>
  <c r="P303" i="2"/>
  <c r="Q303" i="2" s="1"/>
  <c r="P304" i="2"/>
  <c r="Q304" i="2" s="1"/>
  <c r="P305" i="2"/>
  <c r="Q305" i="2" s="1"/>
  <c r="P306" i="2"/>
  <c r="Q306" i="2" s="1"/>
  <c r="P307" i="2"/>
  <c r="Q307" i="2" s="1"/>
  <c r="P308" i="2"/>
  <c r="Q308" i="2" s="1"/>
  <c r="P309" i="2"/>
  <c r="Q309" i="2" s="1"/>
  <c r="P310" i="2"/>
  <c r="Q310" i="2" s="1"/>
  <c r="P311" i="2"/>
  <c r="Q311" i="2" s="1"/>
  <c r="P312" i="2"/>
  <c r="Q312" i="2" s="1"/>
  <c r="P313" i="2"/>
  <c r="Q313" i="2" s="1"/>
  <c r="P314" i="2"/>
  <c r="Q314" i="2" s="1"/>
  <c r="P315" i="2"/>
  <c r="Q315" i="2" s="1"/>
  <c r="P316" i="2"/>
  <c r="Q316" i="2" s="1"/>
  <c r="P317" i="2"/>
  <c r="Q317" i="2" s="1"/>
  <c r="P318" i="2"/>
  <c r="Q318" i="2" s="1"/>
  <c r="P319" i="2"/>
  <c r="Q319" i="2" s="1"/>
  <c r="P320" i="2"/>
  <c r="Q320" i="2" s="1"/>
  <c r="P321" i="2"/>
  <c r="Q321" i="2" s="1"/>
  <c r="P322" i="2"/>
  <c r="Q322" i="2" s="1"/>
  <c r="P323" i="2"/>
  <c r="Q323" i="2" s="1"/>
  <c r="P324" i="2"/>
  <c r="Q324" i="2" s="1"/>
  <c r="P325" i="2"/>
  <c r="Q325" i="2" s="1"/>
  <c r="P326" i="2"/>
  <c r="Q326" i="2" s="1"/>
  <c r="P327" i="2"/>
  <c r="Q327" i="2" s="1"/>
  <c r="P328" i="2"/>
  <c r="Q328" i="2" s="1"/>
  <c r="P329" i="2"/>
  <c r="Q329" i="2" s="1"/>
  <c r="P330" i="2"/>
  <c r="Q330" i="2" s="1"/>
  <c r="P331" i="2"/>
  <c r="Q331" i="2" s="1"/>
  <c r="P332" i="2"/>
  <c r="Q332" i="2" s="1"/>
  <c r="P333" i="2"/>
  <c r="Q333" i="2" s="1"/>
  <c r="P334" i="2"/>
  <c r="Q334" i="2" s="1"/>
  <c r="P335" i="2"/>
  <c r="Q335" i="2" s="1"/>
  <c r="P336" i="2"/>
  <c r="Q336" i="2" s="1"/>
  <c r="P337" i="2"/>
  <c r="Q337" i="2" s="1"/>
  <c r="P338" i="2"/>
  <c r="Q338" i="2" s="1"/>
  <c r="P339" i="2"/>
  <c r="Q339" i="2" s="1"/>
  <c r="P340" i="2"/>
  <c r="Q340" i="2" s="1"/>
  <c r="P341" i="2"/>
  <c r="Q341" i="2" s="1"/>
  <c r="P342" i="2"/>
  <c r="Q342" i="2" s="1"/>
  <c r="P343" i="2"/>
  <c r="Q343" i="2" s="1"/>
  <c r="P344" i="2"/>
  <c r="Q344" i="2" s="1"/>
  <c r="P345" i="2"/>
  <c r="Q345" i="2" s="1"/>
  <c r="P346" i="2"/>
  <c r="Q346" i="2" s="1"/>
  <c r="P347" i="2"/>
  <c r="Q347" i="2" s="1"/>
  <c r="P348" i="2"/>
  <c r="Q348" i="2" s="1"/>
  <c r="P349" i="2"/>
  <c r="Q349" i="2" s="1"/>
  <c r="P350" i="2"/>
  <c r="Q350" i="2" s="1"/>
  <c r="P351" i="2"/>
  <c r="Q351" i="2" s="1"/>
  <c r="P352" i="2"/>
  <c r="Q352" i="2" s="1"/>
  <c r="P353" i="2"/>
  <c r="Q353" i="2" s="1"/>
  <c r="P354" i="2"/>
  <c r="Q354" i="2" s="1"/>
  <c r="P355" i="2"/>
  <c r="Q355" i="2" s="1"/>
  <c r="P356" i="2"/>
  <c r="Q356" i="2" s="1"/>
  <c r="P357" i="2"/>
  <c r="Q357" i="2" s="1"/>
  <c r="P358" i="2"/>
  <c r="Q358" i="2" s="1"/>
  <c r="P359" i="2"/>
  <c r="Q359" i="2" s="1"/>
  <c r="P360" i="2"/>
  <c r="Q360" i="2" s="1"/>
  <c r="P361" i="2"/>
  <c r="Q361" i="2" s="1"/>
  <c r="P362" i="2"/>
  <c r="Q362" i="2" s="1"/>
  <c r="P363" i="2"/>
  <c r="Q363" i="2" s="1"/>
  <c r="P364" i="2"/>
  <c r="Q364" i="2" s="1"/>
  <c r="P365" i="2"/>
  <c r="Q365" i="2" s="1"/>
  <c r="P366" i="2"/>
  <c r="Q366" i="2" s="1"/>
  <c r="P367" i="2"/>
  <c r="Q367" i="2" s="1"/>
  <c r="P368" i="2"/>
  <c r="Q368" i="2" s="1"/>
  <c r="P369" i="2"/>
  <c r="Q369" i="2" s="1"/>
  <c r="P370" i="2"/>
  <c r="Q370" i="2" s="1"/>
  <c r="P371" i="2"/>
  <c r="Q371" i="2" s="1"/>
  <c r="P372" i="2"/>
  <c r="Q372" i="2" s="1"/>
  <c r="P373" i="2"/>
  <c r="Q373" i="2" s="1"/>
  <c r="P374" i="2"/>
  <c r="Q374" i="2" s="1"/>
  <c r="P375" i="2"/>
  <c r="Q375" i="2" s="1"/>
  <c r="P376" i="2"/>
  <c r="Q376" i="2" s="1"/>
  <c r="P377" i="2"/>
  <c r="Q377" i="2" s="1"/>
  <c r="P378" i="2"/>
  <c r="Q378" i="2" s="1"/>
  <c r="P379" i="2"/>
  <c r="Q379" i="2" s="1"/>
  <c r="P380" i="2"/>
  <c r="Q380" i="2" s="1"/>
  <c r="P381" i="2"/>
  <c r="Q381" i="2" s="1"/>
  <c r="P382" i="2"/>
  <c r="Q382" i="2" s="1"/>
  <c r="P383" i="2"/>
  <c r="Q383" i="2" s="1"/>
  <c r="P384" i="2"/>
  <c r="Q384" i="2" s="1"/>
  <c r="P385" i="2"/>
  <c r="Q385" i="2" s="1"/>
  <c r="P386" i="2"/>
  <c r="Q386" i="2" s="1"/>
  <c r="P387" i="2"/>
  <c r="Q387" i="2" s="1"/>
  <c r="P388" i="2"/>
  <c r="Q388" i="2" s="1"/>
  <c r="P389" i="2"/>
  <c r="Q389" i="2" s="1"/>
  <c r="P390" i="2"/>
  <c r="Q390" i="2" s="1"/>
  <c r="P391" i="2"/>
  <c r="Q391" i="2" s="1"/>
  <c r="P392" i="2"/>
  <c r="Q392" i="2" s="1"/>
  <c r="P393" i="2"/>
  <c r="Q393" i="2" s="1"/>
  <c r="P394" i="2"/>
  <c r="Q394" i="2" s="1"/>
  <c r="P395" i="2"/>
  <c r="Q395" i="2" s="1"/>
  <c r="P396" i="2"/>
  <c r="Q396" i="2" s="1"/>
  <c r="P397" i="2"/>
  <c r="Q397" i="2" s="1"/>
  <c r="P398" i="2"/>
  <c r="Q398" i="2" s="1"/>
  <c r="P399" i="2"/>
  <c r="Q399" i="2" s="1"/>
  <c r="P400" i="2"/>
  <c r="Q400" i="2" s="1"/>
  <c r="P401" i="2"/>
  <c r="Q401" i="2" s="1"/>
  <c r="P402" i="2"/>
  <c r="Q402" i="2" s="1"/>
  <c r="P403" i="2"/>
  <c r="Q403" i="2" s="1"/>
  <c r="P404" i="2"/>
  <c r="Q404" i="2" s="1"/>
  <c r="P405" i="2"/>
  <c r="Q405" i="2" s="1"/>
  <c r="P406" i="2"/>
  <c r="Q406" i="2" s="1"/>
  <c r="P407" i="2"/>
  <c r="Q407" i="2" s="1"/>
  <c r="P408" i="2"/>
  <c r="Q408" i="2" s="1"/>
  <c r="P409" i="2"/>
  <c r="Q409" i="2" s="1"/>
  <c r="P410" i="2"/>
  <c r="Q410" i="2" s="1"/>
  <c r="P411" i="2"/>
  <c r="Q411" i="2" s="1"/>
  <c r="P412" i="2"/>
  <c r="Q412" i="2" s="1"/>
  <c r="P413" i="2"/>
  <c r="Q413" i="2" s="1"/>
  <c r="P414" i="2"/>
  <c r="Q414" i="2" s="1"/>
  <c r="P415" i="2"/>
  <c r="Q415" i="2" s="1"/>
  <c r="P416" i="2"/>
  <c r="Q416" i="2" s="1"/>
  <c r="P417" i="2"/>
  <c r="Q417" i="2" s="1"/>
  <c r="P418" i="2"/>
  <c r="Q418" i="2" s="1"/>
  <c r="P419" i="2"/>
  <c r="Q419" i="2" s="1"/>
  <c r="P420" i="2"/>
  <c r="Q420" i="2" s="1"/>
  <c r="P421" i="2"/>
  <c r="Q421" i="2" s="1"/>
  <c r="P422" i="2"/>
  <c r="Q422" i="2" s="1"/>
  <c r="P423" i="2"/>
  <c r="Q423" i="2" s="1"/>
  <c r="P424" i="2"/>
  <c r="Q424" i="2" s="1"/>
  <c r="P425" i="2"/>
  <c r="Q425" i="2" s="1"/>
  <c r="P426" i="2"/>
  <c r="Q426" i="2" s="1"/>
  <c r="P427" i="2"/>
  <c r="Q427" i="2" s="1"/>
  <c r="P428" i="2"/>
  <c r="Q428" i="2" s="1"/>
  <c r="P429" i="2"/>
  <c r="Q429" i="2" s="1"/>
  <c r="P430" i="2"/>
  <c r="Q430" i="2" s="1"/>
  <c r="P431" i="2"/>
  <c r="Q431" i="2" s="1"/>
  <c r="P432" i="2"/>
  <c r="Q432" i="2" s="1"/>
  <c r="P433" i="2"/>
  <c r="Q433" i="2" s="1"/>
  <c r="P434" i="2"/>
  <c r="Q434" i="2" s="1"/>
  <c r="P435" i="2"/>
  <c r="Q435" i="2" s="1"/>
  <c r="P436" i="2"/>
  <c r="Q436" i="2" s="1"/>
  <c r="P437" i="2"/>
  <c r="Q437" i="2" s="1"/>
  <c r="P438" i="2"/>
  <c r="Q438" i="2" s="1"/>
  <c r="P439" i="2"/>
  <c r="Q439" i="2" s="1"/>
  <c r="P440" i="2"/>
  <c r="Q440" i="2" s="1"/>
  <c r="P441" i="2"/>
  <c r="Q441" i="2" s="1"/>
  <c r="P442" i="2"/>
  <c r="Q442" i="2" s="1"/>
  <c r="P443" i="2"/>
  <c r="Q443" i="2" s="1"/>
  <c r="P444" i="2"/>
  <c r="Q444" i="2" s="1"/>
  <c r="P445" i="2"/>
  <c r="Q445" i="2" s="1"/>
  <c r="P446" i="2"/>
  <c r="Q446" i="2" s="1"/>
  <c r="P447" i="2"/>
  <c r="Q447" i="2" s="1"/>
  <c r="P448" i="2"/>
  <c r="Q448" i="2" s="1"/>
  <c r="P449" i="2"/>
  <c r="Q449" i="2" s="1"/>
  <c r="P450" i="2"/>
  <c r="Q450" i="2" s="1"/>
  <c r="P451" i="2"/>
  <c r="Q451" i="2" s="1"/>
  <c r="P452" i="2"/>
  <c r="Q452" i="2" s="1"/>
  <c r="P453" i="2"/>
  <c r="Q453" i="2" s="1"/>
  <c r="P454" i="2"/>
  <c r="Q454" i="2" s="1"/>
  <c r="P455" i="2"/>
  <c r="Q455" i="2" s="1"/>
  <c r="P456" i="2"/>
  <c r="Q456" i="2" s="1"/>
  <c r="P457" i="2"/>
  <c r="Q457" i="2" s="1"/>
  <c r="P458" i="2"/>
  <c r="Q458" i="2" s="1"/>
  <c r="P459" i="2"/>
  <c r="Q459" i="2" s="1"/>
  <c r="P460" i="2"/>
  <c r="Q460" i="2" s="1"/>
  <c r="P461" i="2"/>
  <c r="Q461" i="2" s="1"/>
  <c r="P462" i="2"/>
  <c r="Q462" i="2" s="1"/>
  <c r="P463" i="2"/>
  <c r="Q463" i="2" s="1"/>
  <c r="P464" i="2"/>
  <c r="Q464" i="2" s="1"/>
  <c r="P465" i="2"/>
  <c r="Q465" i="2" s="1"/>
  <c r="P466" i="2"/>
  <c r="Q466" i="2" s="1"/>
  <c r="P467" i="2"/>
  <c r="Q467" i="2" s="1"/>
  <c r="P468" i="2"/>
  <c r="Q468" i="2" s="1"/>
  <c r="P469" i="2"/>
  <c r="Q469" i="2" s="1"/>
  <c r="P470" i="2"/>
  <c r="Q470" i="2" s="1"/>
  <c r="P471" i="2"/>
  <c r="Q471" i="2" s="1"/>
  <c r="P472" i="2"/>
  <c r="Q472" i="2" s="1"/>
  <c r="P473" i="2"/>
  <c r="Q473" i="2" s="1"/>
  <c r="P474" i="2"/>
  <c r="Q474" i="2" s="1"/>
  <c r="P475" i="2"/>
  <c r="Q475" i="2" s="1"/>
  <c r="P476" i="2"/>
  <c r="Q476" i="2" s="1"/>
  <c r="P477" i="2"/>
  <c r="Q477" i="2" s="1"/>
  <c r="P478" i="2"/>
  <c r="Q478" i="2" s="1"/>
  <c r="P479" i="2"/>
  <c r="Q479" i="2" s="1"/>
  <c r="P480" i="2"/>
  <c r="Q480" i="2" s="1"/>
  <c r="P481" i="2"/>
  <c r="Q481" i="2" s="1"/>
  <c r="P482" i="2"/>
  <c r="Q482" i="2" s="1"/>
  <c r="P483" i="2"/>
  <c r="Q483" i="2" s="1"/>
  <c r="P484" i="2"/>
  <c r="Q484" i="2" s="1"/>
  <c r="P485" i="2"/>
  <c r="Q485" i="2" s="1"/>
  <c r="P486" i="2"/>
  <c r="Q486" i="2" s="1"/>
  <c r="P487" i="2"/>
  <c r="Q487" i="2" s="1"/>
  <c r="P488" i="2"/>
  <c r="Q488" i="2" s="1"/>
  <c r="P489" i="2"/>
  <c r="Q489" i="2" s="1"/>
  <c r="P490" i="2"/>
  <c r="Q490" i="2" s="1"/>
  <c r="P491" i="2"/>
  <c r="Q491" i="2" s="1"/>
  <c r="P492" i="2"/>
  <c r="Q492" i="2" s="1"/>
  <c r="P493" i="2"/>
  <c r="Q493" i="2" s="1"/>
  <c r="P494" i="2"/>
  <c r="Q494" i="2" s="1"/>
  <c r="P495" i="2"/>
  <c r="Q495" i="2" s="1"/>
  <c r="P496" i="2"/>
  <c r="Q496" i="2" s="1"/>
  <c r="P497" i="2"/>
  <c r="Q497" i="2" s="1"/>
  <c r="P498" i="2"/>
  <c r="Q498" i="2" s="1"/>
  <c r="P499" i="2"/>
  <c r="Q499" i="2" s="1"/>
  <c r="P500" i="2"/>
  <c r="Q500" i="2" s="1"/>
  <c r="P501" i="2"/>
  <c r="Q501" i="2" s="1"/>
  <c r="P502" i="2"/>
  <c r="Q502" i="2" s="1"/>
  <c r="P503" i="2"/>
  <c r="Q503" i="2" s="1"/>
  <c r="P504" i="2"/>
  <c r="Q504" i="2" s="1"/>
  <c r="C8" i="7"/>
  <c r="B3" i="1" s="1"/>
  <c r="M11" i="4" l="1"/>
  <c r="Q9" i="2"/>
  <c r="M6" i="4"/>
  <c r="M8" i="4"/>
  <c r="M9" i="4"/>
  <c r="M5" i="4"/>
  <c r="M7" i="4"/>
  <c r="M10" i="4"/>
  <c r="L14" i="3"/>
  <c r="I20" i="6" s="1"/>
  <c r="L12" i="3"/>
  <c r="L11" i="3"/>
  <c r="L10" i="3"/>
  <c r="L7" i="3"/>
  <c r="L6" i="3"/>
  <c r="Q8" i="2"/>
  <c r="Q10" i="2"/>
  <c r="Q11" i="2"/>
  <c r="Q6" i="2"/>
  <c r="Q12" i="2"/>
  <c r="Q7" i="2"/>
  <c r="Q5" i="2"/>
  <c r="M24" i="1"/>
  <c r="L24" i="1"/>
  <c r="M23" i="1"/>
  <c r="L23" i="1"/>
  <c r="M22" i="1"/>
  <c r="L22" i="1"/>
  <c r="M21" i="1"/>
  <c r="L21" i="1"/>
  <c r="M20" i="1"/>
  <c r="L20" i="1"/>
  <c r="M19" i="1"/>
  <c r="L19" i="1"/>
  <c r="H34" i="6"/>
  <c r="I34" i="6"/>
  <c r="F34" i="6"/>
  <c r="B34" i="6"/>
  <c r="G34" i="6"/>
  <c r="G33" i="6"/>
  <c r="H33" i="6"/>
  <c r="B33" i="6"/>
  <c r="I33" i="6"/>
  <c r="F33" i="6"/>
  <c r="G32" i="6"/>
  <c r="H32" i="6"/>
  <c r="B32" i="6"/>
  <c r="I32" i="6"/>
  <c r="F32" i="6"/>
  <c r="F31" i="6"/>
  <c r="I31" i="6"/>
  <c r="B31" i="6"/>
  <c r="H31" i="6"/>
  <c r="G31" i="6"/>
  <c r="D27" i="6"/>
  <c r="C27" i="6"/>
  <c r="F27" i="6"/>
  <c r="B27" i="6"/>
  <c r="I27" i="6"/>
  <c r="H27" i="6"/>
  <c r="B26" i="6"/>
  <c r="C26" i="6"/>
  <c r="D26" i="6"/>
  <c r="F26" i="6"/>
  <c r="H26" i="6"/>
  <c r="I26" i="6"/>
  <c r="H25" i="6"/>
  <c r="I25" i="6"/>
  <c r="D25" i="6"/>
  <c r="C25" i="6"/>
  <c r="B25" i="6"/>
  <c r="F25" i="6"/>
  <c r="H24" i="6"/>
  <c r="B24" i="6"/>
  <c r="C24" i="6"/>
  <c r="F24" i="6"/>
  <c r="I24" i="6"/>
  <c r="D24" i="6"/>
  <c r="F23" i="6"/>
  <c r="C23" i="6"/>
  <c r="D23" i="6"/>
  <c r="H23" i="6"/>
  <c r="I23" i="6"/>
  <c r="B23" i="6"/>
  <c r="B22" i="6"/>
  <c r="I22" i="6"/>
  <c r="H22" i="6"/>
  <c r="F22" i="6"/>
  <c r="D22" i="6"/>
  <c r="C22" i="6"/>
  <c r="B21" i="6"/>
  <c r="D21" i="6"/>
  <c r="F21" i="6"/>
  <c r="H21" i="6"/>
  <c r="I21" i="6"/>
  <c r="C21" i="6"/>
  <c r="B20" i="6"/>
  <c r="H20" i="6"/>
  <c r="F20" i="6"/>
  <c r="D20" i="6"/>
  <c r="C20" i="6"/>
  <c r="B15" i="6"/>
  <c r="D11" i="6"/>
  <c r="D12" i="6"/>
  <c r="D10" i="6"/>
  <c r="D9" i="6"/>
  <c r="B4" i="6"/>
  <c r="D6" i="6"/>
  <c r="D8" i="6"/>
  <c r="D7" i="6"/>
  <c r="F15" i="6"/>
  <c r="H15" i="6"/>
  <c r="T7" i="2"/>
  <c r="T13" i="2"/>
  <c r="W13" i="2" s="1"/>
  <c r="T12" i="2"/>
  <c r="T8" i="2"/>
  <c r="T10" i="2"/>
  <c r="T11" i="2"/>
  <c r="T9" i="2"/>
  <c r="T6" i="2"/>
  <c r="S6" i="2"/>
  <c r="T5" i="2"/>
  <c r="D15" i="6" s="1"/>
  <c r="V6" i="2"/>
  <c r="J6" i="1"/>
  <c r="O22" i="1"/>
  <c r="N22" i="1" s="1"/>
  <c r="O14" i="1"/>
  <c r="N14" i="1" s="1"/>
  <c r="O12" i="1"/>
  <c r="N12" i="1" s="1"/>
  <c r="O18" i="1"/>
  <c r="N18" i="1" s="1"/>
  <c r="O11" i="1"/>
  <c r="N11" i="1" s="1"/>
  <c r="O19" i="1"/>
  <c r="N19" i="1" s="1"/>
  <c r="U13" i="2"/>
  <c r="U12" i="2"/>
  <c r="U7" i="2"/>
  <c r="W5" i="2"/>
  <c r="B16" i="6" s="1"/>
  <c r="O15" i="1" l="1"/>
  <c r="N15" i="1" s="1"/>
  <c r="O17" i="1"/>
  <c r="N17" i="1" s="1"/>
  <c r="O20" i="1"/>
  <c r="N20" i="1" s="1"/>
  <c r="O13" i="1"/>
  <c r="N13" i="1" s="1"/>
  <c r="O16" i="1"/>
  <c r="N16" i="1" s="1"/>
  <c r="O21" i="1"/>
  <c r="N21" i="1" s="1"/>
  <c r="H6" i="1"/>
  <c r="F6" i="1"/>
  <c r="W7" i="2"/>
  <c r="W12" i="2"/>
  <c r="W10" i="2"/>
  <c r="W8" i="2"/>
  <c r="W11" i="2"/>
  <c r="W9" i="2"/>
  <c r="W6" i="2"/>
  <c r="U9" i="2"/>
  <c r="U8" i="2"/>
  <c r="U6" i="2"/>
  <c r="I22" i="1"/>
  <c r="E22" i="1"/>
  <c r="C22" i="1"/>
  <c r="B22" i="1"/>
  <c r="H22" i="1"/>
  <c r="I14" i="1"/>
  <c r="E14" i="1"/>
  <c r="C14" i="1"/>
  <c r="B14" i="1"/>
  <c r="H14" i="1"/>
  <c r="I12" i="1"/>
  <c r="E12" i="1"/>
  <c r="C12" i="1"/>
  <c r="B12" i="1"/>
  <c r="H12" i="1"/>
  <c r="C18" i="1"/>
  <c r="B18" i="1"/>
  <c r="E18" i="1"/>
  <c r="H18" i="1"/>
  <c r="I18" i="1"/>
  <c r="I11" i="1"/>
  <c r="E11" i="1"/>
  <c r="C11" i="1"/>
  <c r="B11" i="1"/>
  <c r="H11" i="1"/>
  <c r="C19" i="1"/>
  <c r="I19" i="1"/>
  <c r="E19" i="1"/>
  <c r="H19" i="1"/>
  <c r="B19" i="1"/>
  <c r="L11" i="1"/>
  <c r="P11" i="1" s="1"/>
  <c r="L14" i="1"/>
  <c r="L12" i="1"/>
  <c r="L15" i="1"/>
  <c r="U5" i="2"/>
  <c r="L13" i="1"/>
  <c r="I15" i="1" l="1"/>
  <c r="E15" i="1"/>
  <c r="C15" i="1"/>
  <c r="B15" i="1"/>
  <c r="H15" i="1"/>
  <c r="E17" i="1"/>
  <c r="H17" i="1"/>
  <c r="I17" i="1"/>
  <c r="C17" i="1"/>
  <c r="B17" i="1"/>
  <c r="I20" i="1"/>
  <c r="E20" i="1"/>
  <c r="C20" i="1"/>
  <c r="B20" i="1"/>
  <c r="H20" i="1"/>
  <c r="I13" i="1"/>
  <c r="E13" i="1"/>
  <c r="C13" i="1"/>
  <c r="B13" i="1"/>
  <c r="H13" i="1"/>
  <c r="B16" i="1"/>
  <c r="I16" i="1"/>
  <c r="E16" i="1"/>
  <c r="C16" i="1"/>
  <c r="H16" i="1"/>
  <c r="I21" i="1"/>
  <c r="E21" i="1"/>
  <c r="C21" i="1"/>
  <c r="B21" i="1"/>
  <c r="H21" i="1"/>
  <c r="M11" i="1"/>
  <c r="K11" i="1"/>
  <c r="P12" i="1"/>
  <c r="K12" i="1" l="1"/>
  <c r="M12" i="1"/>
  <c r="P13" i="1"/>
  <c r="M13" i="1" l="1"/>
  <c r="K13" i="1"/>
  <c r="P14" i="1"/>
  <c r="P15" i="1" s="1"/>
  <c r="K14" i="1" l="1"/>
  <c r="M14" i="1"/>
  <c r="K15" i="1"/>
  <c r="M15" i="1"/>
</calcChain>
</file>

<file path=xl/sharedStrings.xml><?xml version="1.0" encoding="utf-8"?>
<sst xmlns="http://schemas.openxmlformats.org/spreadsheetml/2006/main" count="387" uniqueCount="244">
  <si>
    <t>Setări</t>
  </si>
  <si>
    <t>Listele din meniuri și pragurile de alertă. Etapele oportunităților au o probabilitate de câștig, folosită pentru valoarea ponderată.</t>
  </si>
  <si>
    <t>Firma</t>
  </si>
  <si>
    <t>Exemplu Instalații SRL</t>
  </si>
  <si>
    <t>Anul vânzărilor</t>
  </si>
  <si>
    <t>Alertă: zile fără contact</t>
  </si>
  <si>
    <t>Alertă: client activ fără vânzări (zile)</t>
  </si>
  <si>
    <t>Data de referință (implicit azi)</t>
  </si>
  <si>
    <t>Tip client</t>
  </si>
  <si>
    <t>Potențial</t>
  </si>
  <si>
    <t>Activ</t>
  </si>
  <si>
    <t>Inactiv</t>
  </si>
  <si>
    <t>Pierdut</t>
  </si>
  <si>
    <t>Sursa</t>
  </si>
  <si>
    <t>Recomandare</t>
  </si>
  <si>
    <t>Site</t>
  </si>
  <si>
    <t>Telefon</t>
  </si>
  <si>
    <t>Târg / eveniment</t>
  </si>
  <si>
    <t>LinkedIn</t>
  </si>
  <si>
    <t>Altă sursă</t>
  </si>
  <si>
    <t>Tip activitate</t>
  </si>
  <si>
    <t>Apel</t>
  </si>
  <si>
    <t>E-mail</t>
  </si>
  <si>
    <t>Întâlnire</t>
  </si>
  <si>
    <t>Ofertă trimisă</t>
  </si>
  <si>
    <t>Comandă</t>
  </si>
  <si>
    <t>Reclamație</t>
  </si>
  <si>
    <t>Altele</t>
  </si>
  <si>
    <t>Responsabili</t>
  </si>
  <si>
    <t>Maria Stoica</t>
  </si>
  <si>
    <t>Andrei Toma</t>
  </si>
  <si>
    <t>Dan Ilie</t>
  </si>
  <si>
    <t>Da / Nu</t>
  </si>
  <si>
    <t>Da</t>
  </si>
  <si>
    <t>Nu</t>
  </si>
  <si>
    <t>Etapa oportunității</t>
  </si>
  <si>
    <t>Probabilitate</t>
  </si>
  <si>
    <t>Contact inițial</t>
  </si>
  <si>
    <t>Nevoie confirmată</t>
  </si>
  <si>
    <t>Negociere</t>
  </si>
  <si>
    <t>Câștigată</t>
  </si>
  <si>
    <t>Pierdută</t>
  </si>
  <si>
    <t>Datele de contact ale persoanelor sunt date personale: păstrează fișierul într-un loc protejat și folosește-le doar în scopul relației comerciale.</t>
  </si>
  <si>
    <t>Baza de date a clienților</t>
  </si>
  <si>
    <t>Un rând pentru fiecare client sau client potențial. Ultimul contact, următoarea acțiune, vânzările și alertele se calculează din celelalte foi.</t>
  </si>
  <si>
    <t>Cod</t>
  </si>
  <si>
    <t>Firmă / nume</t>
  </si>
  <si>
    <t>CIF / CNP</t>
  </si>
  <si>
    <t>Persoană de contact</t>
  </si>
  <si>
    <t>Funcția</t>
  </si>
  <si>
    <t>Oraș</t>
  </si>
  <si>
    <t>Responsabil</t>
  </si>
  <si>
    <t>Condiții de plată</t>
  </si>
  <si>
    <t>Acord pentru comunicări comerciale</t>
  </si>
  <si>
    <t>Data primului contact</t>
  </si>
  <si>
    <t>Ultimul contact</t>
  </si>
  <si>
    <t>Zile de la ultimul contact</t>
  </si>
  <si>
    <t>Următoarea acțiune</t>
  </si>
  <si>
    <t>Vânzări în an (fără TVA)</t>
  </si>
  <si>
    <t>Ultima vânzare</t>
  </si>
  <si>
    <t>Clasa ABC</t>
  </si>
  <si>
    <t>Oportunități deschise (ponderat)</t>
  </si>
  <si>
    <t>Alertă</t>
  </si>
  <si>
    <t>C001</t>
  </si>
  <si>
    <t>Exemplu Construct SRL</t>
  </si>
  <si>
    <t>RO23456789</t>
  </si>
  <si>
    <t>Director tehnic</t>
  </si>
  <si>
    <t>0722 111 222</t>
  </si>
  <si>
    <t>office@exemplu-construct.ro</t>
  </si>
  <si>
    <t>Câmpina</t>
  </si>
  <si>
    <t>OP la 15 zile</t>
  </si>
  <si>
    <t>C002</t>
  </si>
  <si>
    <t>Electro Plus SRL</t>
  </si>
  <si>
    <t>RO34567890</t>
  </si>
  <si>
    <t>Achiziții</t>
  </si>
  <si>
    <t>0244 222 333</t>
  </si>
  <si>
    <t>achizitii@electroplus.ro</t>
  </si>
  <si>
    <t>Ploiești</t>
  </si>
  <si>
    <t>OP la 30 zile</t>
  </si>
  <si>
    <t>C003</t>
  </si>
  <si>
    <t>Casa Verde SRL</t>
  </si>
  <si>
    <t>RO67890123</t>
  </si>
  <si>
    <t>Elena Dinu</t>
  </si>
  <si>
    <t>Administrator</t>
  </si>
  <si>
    <t>0733 444 555</t>
  </si>
  <si>
    <t>office@casaverde.ro</t>
  </si>
  <si>
    <t>Bucov</t>
  </si>
  <si>
    <t>Plată în avans</t>
  </si>
  <si>
    <t>C004</t>
  </si>
  <si>
    <t>Montaj Expert SRL</t>
  </si>
  <si>
    <t>RO56789012</t>
  </si>
  <si>
    <t>Șef șantier</t>
  </si>
  <si>
    <t>0744 333 444</t>
  </si>
  <si>
    <t>C005</t>
  </si>
  <si>
    <t>Instal Rapid SRL</t>
  </si>
  <si>
    <t>RO45678901</t>
  </si>
  <si>
    <t>Sorin Neagu</t>
  </si>
  <si>
    <t>Director</t>
  </si>
  <si>
    <t>0755 666 777</t>
  </si>
  <si>
    <t>contact@instalrapid.ro</t>
  </si>
  <si>
    <t>La livrare</t>
  </si>
  <si>
    <t>C006</t>
  </si>
  <si>
    <t>Hotel Prahova SRL</t>
  </si>
  <si>
    <t>RO12121212</t>
  </si>
  <si>
    <t>Irina Matei</t>
  </si>
  <si>
    <t>Director general</t>
  </si>
  <si>
    <t>0766 121 212</t>
  </si>
  <si>
    <t>irina.matei@hotelprahova.ro</t>
  </si>
  <si>
    <t>Sinaia</t>
  </si>
  <si>
    <t>C007</t>
  </si>
  <si>
    <t>Primăria Comunei Bucov</t>
  </si>
  <si>
    <t>2845511</t>
  </si>
  <si>
    <t>Vlad Pop</t>
  </si>
  <si>
    <t>Achiziții publice</t>
  </si>
  <si>
    <t>0244 275 000</t>
  </si>
  <si>
    <t>achizitii@primariabucov.ro</t>
  </si>
  <si>
    <t>C008</t>
  </si>
  <si>
    <t>Office Center Ploiești SRL</t>
  </si>
  <si>
    <t>RO31313131</t>
  </si>
  <si>
    <t>Laura Pop</t>
  </si>
  <si>
    <t>Diriginte de șantier</t>
  </si>
  <si>
    <t>0722 313 131</t>
  </si>
  <si>
    <t>laura.pop@officecenter.ro</t>
  </si>
  <si>
    <t>Conform contract</t>
  </si>
  <si>
    <t>C009</t>
  </si>
  <si>
    <t>Popescu Ion</t>
  </si>
  <si>
    <t>1720315290016</t>
  </si>
  <si>
    <t>Istoricul contactelor</t>
  </si>
  <si>
    <t>Fiecare apel, e-mail sau întâlnire, cu ce s-a discutat și pasul următor. Când pasul e făcut, scrie „Da” la „Realizat” și adaugă contactul nou.</t>
  </si>
  <si>
    <t>Data</t>
  </si>
  <si>
    <t>Cod client</t>
  </si>
  <si>
    <t>Client</t>
  </si>
  <si>
    <t>Tip</t>
  </si>
  <si>
    <t>Ce s-a discutat</t>
  </si>
  <si>
    <t>Ce are nevoie clientul</t>
  </si>
  <si>
    <t>Pasul următor</t>
  </si>
  <si>
    <t>Data pasului următor</t>
  </si>
  <si>
    <t>Realizat</t>
  </si>
  <si>
    <t>Status</t>
  </si>
  <si>
    <t>Verificare</t>
  </si>
  <si>
    <t>Prezentare la târgul HoReCa; renovează 40 de camere în 2027</t>
  </si>
  <si>
    <t>Instalații electrice și iluminat LED pe etaje</t>
  </si>
  <si>
    <t>Trimite referințe de lucrări similare</t>
  </si>
  <si>
    <t>Trimise 3 referințe și prezentarea firmei</t>
  </si>
  <si>
    <t>Așteaptă bugetul pe 2027</t>
  </si>
  <si>
    <t>Sună pentru vizită în hotel</t>
  </si>
  <si>
    <t>Licitație pentru iluminatul public, anunț estimat în noiembrie</t>
  </si>
  <si>
    <t>Iluminat stradal LED, 120 de stâlpi</t>
  </si>
  <si>
    <t>Pregătește documentele de calificare</t>
  </si>
  <si>
    <t>Livrare incompletă la comanda 301</t>
  </si>
  <si>
    <t>Completarea livrării cu urgență</t>
  </si>
  <si>
    <t>Livrează diferența și confirmă în scris</t>
  </si>
  <si>
    <t>Comanda 315 pentru materiale electrice</t>
  </si>
  <si>
    <t>Livrare până la 1 octombrie</t>
  </si>
  <si>
    <t>Confirmă livrarea și emite factura</t>
  </si>
  <si>
    <t>Discuție despre contractul-cadru pe 2027</t>
  </si>
  <si>
    <t>Prețuri fixe pe 12 luni la cablu și aparataj</t>
  </si>
  <si>
    <t>Trimite oferta pentru contractul-cadru</t>
  </si>
  <si>
    <t>Măsurători comune pentru situația de lucrări nr. 1</t>
  </si>
  <si>
    <t>Acceptarea situației</t>
  </si>
  <si>
    <t>Trimite situația nr. 2 la final de lună</t>
  </si>
  <si>
    <t>Interes pentru tablouri electrice pentru un bloc nou</t>
  </si>
  <si>
    <t>Ofertă pentru 24 de tablouri</t>
  </si>
  <si>
    <t>Vizită pe șantier cu proiectul</t>
  </si>
  <si>
    <t>Nemulțumire la prețul manoperei din factura EXF 1201</t>
  </si>
  <si>
    <t>Reducere de preț</t>
  </si>
  <si>
    <t>Emite factura storno pentru manoperă</t>
  </si>
  <si>
    <t>Trimisă factura storno EXF 1213 și explicația</t>
  </si>
  <si>
    <t>Confirmare de la client</t>
  </si>
  <si>
    <t>Sună pentru confirmare</t>
  </si>
  <si>
    <t>Comandă mică de siguranțe automate</t>
  </si>
  <si>
    <t>Livrare rapidă</t>
  </si>
  <si>
    <t>Oportunități de vânzare</t>
  </si>
  <si>
    <t>Fiecare ofertă sau proiect în discuție, cu etapa și data estimată de închidere. Valoarea ponderată = valoarea × probabilitatea etapei.</t>
  </si>
  <si>
    <t>Nr.</t>
  </si>
  <si>
    <t>Descriere</t>
  </si>
  <si>
    <t>Valoare estimată (fără TVA)</t>
  </si>
  <si>
    <t>Etapa</t>
  </si>
  <si>
    <t>Valoare ponderată</t>
  </si>
  <si>
    <t>Data estimată a închiderii</t>
  </si>
  <si>
    <t>Oferta nr.</t>
  </si>
  <si>
    <t>Motivul pierderii</t>
  </si>
  <si>
    <t>Contract-cadru 2027 pentru cablu și aparataj</t>
  </si>
  <si>
    <t>OF-061</t>
  </si>
  <si>
    <t>Tablouri electrice pentru bloc nou (24 buc.)</t>
  </si>
  <si>
    <t>Renovare instalații electrice, 40 de camere</t>
  </si>
  <si>
    <t>Iluminat public LED, 120 de stâlpi</t>
  </si>
  <si>
    <t>Renovare birouri, et. 2</t>
  </si>
  <si>
    <t>OF-052</t>
  </si>
  <si>
    <t>Instalație fotovoltaică pentru sediu</t>
  </si>
  <si>
    <t>OF-055</t>
  </si>
  <si>
    <t>Preț mai mic la concurență</t>
  </si>
  <si>
    <t>Mentenanță anuală instalații</t>
  </si>
  <si>
    <t>OF-058</t>
  </si>
  <si>
    <t>Vânzări pe clienți</t>
  </si>
  <si>
    <t>Facturile emise (valoare fără TVA), pentru vânzările pe client, clasificarea ABC și data ultimei vânzări. Poți copia aici datele din jurnalul de vânzări.</t>
  </si>
  <si>
    <t>Factura</t>
  </si>
  <si>
    <t>Valoare (fără TVA)</t>
  </si>
  <si>
    <t>EXF 1101</t>
  </si>
  <si>
    <t>EXF 1112</t>
  </si>
  <si>
    <t>EXF 1125</t>
  </si>
  <si>
    <t>EXF 1138</t>
  </si>
  <si>
    <t>EXF 1150</t>
  </si>
  <si>
    <t>EXF 1162</t>
  </si>
  <si>
    <t>EXC 1301</t>
  </si>
  <si>
    <t>EXF 1201</t>
  </si>
  <si>
    <t>EXF 1202</t>
  </si>
  <si>
    <t>EXF 1203</t>
  </si>
  <si>
    <t>EXF 1204</t>
  </si>
  <si>
    <t>EXF 1206</t>
  </si>
  <si>
    <t>EXF 1213</t>
  </si>
  <si>
    <t>Cod client:</t>
  </si>
  <si>
    <t>← scrie codul clientului</t>
  </si>
  <si>
    <t>FIȘA CLIENTULUI</t>
  </si>
  <si>
    <t>CIF / CNP:</t>
  </si>
  <si>
    <t>Persoană de contact:</t>
  </si>
  <si>
    <t>Telefon / e-mail:</t>
  </si>
  <si>
    <t>Oraș / sursa:</t>
  </si>
  <si>
    <t>Responsabil:</t>
  </si>
  <si>
    <t>Condiții de plată:</t>
  </si>
  <si>
    <t>Client din:</t>
  </si>
  <si>
    <t>Vânzări în an</t>
  </si>
  <si>
    <t>ULTIMELE CONTACTE</t>
  </si>
  <si>
    <t>Până la</t>
  </si>
  <si>
    <t>OPORTUNITĂȚI DESCHISE</t>
  </si>
  <si>
    <t>Valoare</t>
  </si>
  <si>
    <t>Închidere</t>
  </si>
  <si>
    <t>Oferta</t>
  </si>
  <si>
    <t>Panou comercial</t>
  </si>
  <si>
    <t>Ce ai de făcut azi și cum arată vânzările. Totul se actualizează din celelalte foi.</t>
  </si>
  <si>
    <t>Clienți activi</t>
  </si>
  <si>
    <t>Clienți potențiali</t>
  </si>
  <si>
    <t>Acțiuni întârziate</t>
  </si>
  <si>
    <t>Acțiuni pentru azi</t>
  </si>
  <si>
    <t>Rata de câștig</t>
  </si>
  <si>
    <t>DE FĂCUT (cele mai vechi primele)</t>
  </si>
  <si>
    <t>Termen</t>
  </si>
  <si>
    <t>TOP CLIENȚI (vânzări în an)</t>
  </si>
  <si>
    <t>Vânzări</t>
  </si>
  <si>
    <t>Clasa</t>
  </si>
  <si>
    <t>OPORTUNITĂȚI PE ETAPE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</si>
  <si>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</si>
  <si>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</si>
  <si>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modelexcel.ro/baza-de-date-clienti-excel/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</si>
</sst>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0D47A1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2"/>
      <color theme="1"/>
      <name val="Calibri"/>
      <family val="2"/>
    </font>
    <font>
      <sz val="10"/>
      <color rgb="FFFFFFFF"/>
      <name val="Calibri"/>
      <family val="2"/>
    </font>
    <font>
      <sz val="10"/>
      <color rgb="FF5D6B64"/>
      <name val="Calibri"/>
      <family val="2"/>
    </font>
    <font>
      <b/>
      <sz val="13"/>
      <color rgb="FF0D47A1"/>
      <name val="Calibri"/>
      <family val="2"/>
    </font>
    <font>
      <b/>
      <sz val="10"/>
      <color rgb="FFB4322A"/>
      <name val="Calibri"/>
      <family val="2"/>
    </font>
    <font>
      <b/>
      <sz val="10"/>
      <color rgb="FF0D47A1"/>
      <name val="Calibri"/>
      <family val="2"/>
    </font>
    <font>
      <b/>
      <sz val="17"/>
      <color rgb="FF0D47A1"/>
      <name val="Calibri"/>
      <family val="2"/>
    </font>
    <font>
      <b/>
      <sz val="17"/>
      <color rgb="FFB4322A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AFF"/>
        <bgColor indexed="64"/>
      </patternFill>
    </fill>
    <fill>
      <patternFill patternType="solid">
        <fgColor rgb="FF0D47A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3F2FD"/>
        <bgColor indexed="64"/>
      </patternFill>
    </fill>
  </fills>
  <borders count="14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 style="thin">
        <color rgb="FF0D47A1"/>
      </left>
      <right/>
      <top style="thin">
        <color rgb="FF0D47A1"/>
      </top>
      <bottom/>
      <diagonal/>
    </border>
    <border>
      <left/>
      <right style="thin">
        <color rgb="FF0D47A1"/>
      </right>
      <top style="thin">
        <color rgb="FF0D47A1"/>
      </top>
      <bottom/>
      <diagonal/>
    </border>
    <border>
      <left style="thin">
        <color rgb="FF0D47A1"/>
      </left>
      <right/>
      <top/>
      <bottom style="thin">
        <color rgb="FF0D47A1"/>
      </bottom>
      <diagonal/>
    </border>
    <border>
      <left/>
      <right style="thin">
        <color rgb="FF0D47A1"/>
      </right>
      <top/>
      <bottom style="thin">
        <color rgb="FF0D47A1"/>
      </bottom>
      <diagonal/>
    </border>
    <border>
      <left style="thin">
        <color rgb="FF0D47A1"/>
      </left>
      <right/>
      <top/>
      <bottom/>
      <diagonal/>
    </border>
    <border>
      <left/>
      <right/>
      <top style="thin">
        <color rgb="FF0D47A1"/>
      </top>
      <bottom/>
      <diagonal/>
    </border>
    <border>
      <left/>
      <right style="thin">
        <color rgb="FF0D47A1"/>
      </right>
      <top/>
      <bottom/>
      <diagonal/>
    </border>
    <border>
      <left style="thin">
        <color rgb="FF0D47A1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 style="thin">
        <color rgb="FFD2DCD9"/>
      </left>
      <right style="thin">
        <color rgb="FF0D47A1"/>
      </right>
      <top style="thin">
        <color rgb="FFD2DCD9"/>
      </top>
      <bottom style="thin">
        <color rgb="FFD2DCD9"/>
      </bottom>
      <diagonal/>
    </border>
    <border>
      <left style="thin">
        <color rgb="FF0D47A1"/>
      </left>
      <right style="thin">
        <color rgb="FFD2DCD9"/>
      </right>
      <top style="thin">
        <color rgb="FFD2DCD9"/>
      </top>
      <bottom style="thin">
        <color rgb="FF0D47A1"/>
      </bottom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0D47A1"/>
      </bottom>
      <diagonal/>
    </border>
    <border>
      <left style="thin">
        <color rgb="FFD2DCD9"/>
      </left>
      <right style="thin">
        <color rgb="FF0D47A1"/>
      </right>
      <top style="thin">
        <color rgb="FFD2DCD9"/>
      </top>
      <bottom style="thin">
        <color rgb="FF0D47A1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9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9" fontId="1" fillId="2" borderId="1" xfId="0" applyNumberFormat="1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 vertical="top"/>
    </xf>
    <xf numFmtId="0" fontId="4" fillId="2" borderId="1" xfId="0" quotePrefix="1" applyFont="1" applyFill="1" applyBorder="1" applyAlignment="1">
      <alignment vertical="top" wrapText="1"/>
    </xf>
    <xf numFmtId="0" fontId="1" fillId="2" borderId="1" xfId="0" quotePrefix="1" applyFont="1" applyFill="1" applyBorder="1" applyAlignment="1">
      <alignment vertical="top"/>
    </xf>
    <xf numFmtId="0" fontId="1" fillId="2" borderId="1" xfId="0" quotePrefix="1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horizontal="center" vertical="top"/>
    </xf>
    <xf numFmtId="14" fontId="1" fillId="4" borderId="1" xfId="0" applyNumberFormat="1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4" fontId="1" fillId="4" borderId="1" xfId="0" applyNumberFormat="1" applyFont="1" applyFill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9" fontId="1" fillId="0" borderId="1" xfId="0" applyNumberFormat="1" applyFont="1" applyBorder="1" applyAlignment="1">
      <alignment horizontal="center" vertical="top"/>
    </xf>
    <xf numFmtId="4" fontId="1" fillId="0" borderId="1" xfId="0" applyNumberFormat="1" applyFont="1" applyBorder="1" applyAlignment="1">
      <alignment vertical="top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4" fontId="1" fillId="2" borderId="1" xfId="0" applyNumberFormat="1" applyFont="1" applyFill="1" applyBorder="1"/>
    <xf numFmtId="0" fontId="6" fillId="0" borderId="1" xfId="0" applyFont="1" applyBorder="1"/>
    <xf numFmtId="0" fontId="7" fillId="5" borderId="0" xfId="0" applyFont="1" applyFill="1" applyAlignment="1">
      <alignment horizontal="center"/>
    </xf>
    <xf numFmtId="0" fontId="8" fillId="0" borderId="0" xfId="0" applyFont="1"/>
    <xf numFmtId="0" fontId="12" fillId="0" borderId="0" xfId="0" applyFont="1"/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4" fontId="1" fillId="0" borderId="1" xfId="0" applyNumberFormat="1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0" fontId="1" fillId="0" borderId="6" xfId="0" applyFont="1" applyBorder="1"/>
    <xf numFmtId="0" fontId="1" fillId="0" borderId="8" xfId="0" applyFont="1" applyBorder="1"/>
    <xf numFmtId="0" fontId="12" fillId="0" borderId="6" xfId="0" applyFont="1" applyBorder="1"/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4" fontId="1" fillId="0" borderId="12" xfId="0" applyNumberFormat="1" applyFont="1" applyBorder="1" applyAlignment="1">
      <alignment wrapText="1"/>
    </xf>
    <xf numFmtId="14" fontId="1" fillId="0" borderId="12" xfId="0" applyNumberFormat="1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3" fontId="13" fillId="5" borderId="4" xfId="0" applyNumberFormat="1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4" fontId="13" fillId="5" borderId="4" xfId="0" applyNumberFormat="1" applyFont="1" applyFill="1" applyBorder="1" applyAlignment="1">
      <alignment horizontal="center" wrapText="1"/>
    </xf>
    <xf numFmtId="9" fontId="13" fillId="5" borderId="4" xfId="0" applyNumberFormat="1" applyFont="1" applyFill="1" applyBorder="1" applyAlignment="1">
      <alignment horizontal="center" wrapText="1"/>
    </xf>
    <xf numFmtId="3" fontId="14" fillId="5" borderId="4" xfId="0" applyNumberFormat="1" applyFont="1" applyFill="1" applyBorder="1" applyAlignment="1">
      <alignment horizontal="center"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5" fillId="3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wrapText="1"/>
    </xf>
    <xf numFmtId="0" fontId="9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1" fillId="0" borderId="2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9" fillId="0" borderId="6" xfId="0" applyFont="1" applyBorder="1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8" xfId="0" applyFont="1" applyBorder="1" applyAlignment="1">
      <alignment vertical="top" wrapText="1"/>
    </xf>
    <xf numFmtId="4" fontId="10" fillId="5" borderId="4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8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12">
    <dxf>
      <font>
        <b/>
        <i val="0"/>
        <color rgb="FFFFFFFF"/>
      </font>
      <fill>
        <patternFill>
          <bgColor rgb="FFB4322A"/>
        </patternFill>
      </fill>
    </dxf>
    <dxf>
      <font>
        <strike/>
        <color rgb="FF5D6B64"/>
      </font>
    </dxf>
    <dxf>
      <font>
        <b/>
        <i val="0"/>
        <color rgb="FF327D2E"/>
      </font>
    </dxf>
    <dxf>
      <font>
        <color rgb="FF327D2E"/>
      </font>
    </dxf>
    <dxf>
      <font>
        <b/>
        <i val="0"/>
        <color rgb="FFC06000"/>
      </font>
      <fill>
        <patternFill>
          <bgColor rgb="FFFFEB9C"/>
        </patternFill>
      </fill>
    </dxf>
    <dxf>
      <font>
        <b/>
        <i val="0"/>
        <color rgb="FFFFFFFF"/>
      </font>
      <fill>
        <patternFill>
          <bgColor rgb="FFB4322A"/>
        </patternFill>
      </fill>
    </dxf>
    <dxf>
      <font>
        <b/>
        <i val="0"/>
        <color rgb="FFC06000"/>
      </font>
    </dxf>
    <dxf>
      <font>
        <b/>
        <i val="0"/>
        <color rgb="FFFFFFFF"/>
      </font>
      <fill>
        <patternFill>
          <bgColor rgb="FF327D2E"/>
        </patternFill>
      </fill>
    </dxf>
    <dxf>
      <font>
        <b/>
        <i val="0"/>
        <color rgb="FFFFFFFF"/>
      </font>
      <fill>
        <patternFill>
          <bgColor rgb="FFB4322A"/>
        </patternFill>
      </fill>
    </dxf>
    <dxf>
      <fill>
        <patternFill>
          <bgColor rgb="FFFFE68C"/>
        </patternFill>
      </fill>
    </dxf>
    <dxf>
      <font>
        <b/>
        <i val="0"/>
        <color rgb="FFC06000"/>
      </font>
      <fill>
        <patternFill>
          <bgColor rgb="FFFFEB9C"/>
        </patternFill>
      </fill>
    </dxf>
    <dxf>
      <font>
        <b/>
        <i val="0"/>
        <color rgb="FFFFFFFF"/>
      </font>
      <fill>
        <patternFill>
          <bgColor rgb="FFB4322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baza-de-date-clienti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09850-680A-4408-B3CF-39208980C235}">
  <dimension ref="B1:P24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10.7109375" style="1" customWidth="1"/>
    <col min="3" max="3" width="11.7109375" style="1" customWidth="1"/>
    <col min="4" max="4" width="12.7109375" style="1" customWidth="1"/>
    <col min="5" max="6" width="11.7109375" style="1" customWidth="1"/>
    <col min="7" max="7" width="14.7109375" style="1" customWidth="1"/>
    <col min="8" max="8" width="13.7109375" style="1" customWidth="1"/>
    <col min="9" max="9" width="11.7109375" style="1" customWidth="1"/>
    <col min="10" max="10" width="3.7109375" style="1" customWidth="1"/>
    <col min="11" max="11" width="26.7109375" style="1" customWidth="1"/>
    <col min="12" max="12" width="13.7109375" style="1" customWidth="1"/>
    <col min="13" max="13" width="7.7109375" style="1" customWidth="1"/>
    <col min="14" max="16384" width="11.42578125" style="1"/>
  </cols>
  <sheetData>
    <row r="1" spans="2:16" ht="21" x14ac:dyDescent="0.35">
      <c r="B1" s="2" t="s">
        <v>228</v>
      </c>
    </row>
    <row r="2" spans="2:16" x14ac:dyDescent="0.2">
      <c r="B2" s="3" t="s">
        <v>229</v>
      </c>
    </row>
    <row r="3" spans="2:16" x14ac:dyDescent="0.2">
      <c r="B3" s="4" t="str">
        <f ca="1">Firma&amp;"   ·   "&amp;RIGHT("0"&amp;DAY(AziC),2)&amp;"."&amp;RIGHT("0"&amp;MONTH(AziC),2)&amp;"."&amp;YEAR(AziC)</f>
        <v>Exemplu Instalații SRL   ·   14.10.2026</v>
      </c>
    </row>
    <row r="5" spans="2:16" ht="27.95" customHeight="1" x14ac:dyDescent="0.2">
      <c r="B5" s="60" t="s">
        <v>230</v>
      </c>
      <c r="C5" s="61"/>
      <c r="D5" s="60" t="s">
        <v>231</v>
      </c>
      <c r="E5" s="61"/>
      <c r="F5" s="60" t="s">
        <v>232</v>
      </c>
      <c r="G5" s="61"/>
      <c r="H5" s="60" t="s">
        <v>233</v>
      </c>
      <c r="I5" s="61"/>
      <c r="J5" s="60" t="s">
        <v>61</v>
      </c>
      <c r="K5" s="61"/>
      <c r="L5" s="60" t="s">
        <v>234</v>
      </c>
      <c r="M5" s="61"/>
    </row>
    <row r="6" spans="2:16" ht="30" customHeight="1" x14ac:dyDescent="0.35">
      <c r="B6" s="62">
        <f>COUNTIF(Clienți!$L$5:$L$504,"Activ")</f>
        <v>6</v>
      </c>
      <c r="C6" s="63"/>
      <c r="D6" s="62">
        <f>COUNTIF(Clienți!$L$5:$L$504,"Potențial")</f>
        <v>2</v>
      </c>
      <c r="E6" s="63"/>
      <c r="F6" s="66">
        <f ca="1">COUNTIF(Activități!$L$5:$L$1504,"Întârziat")</f>
        <v>2</v>
      </c>
      <c r="G6" s="63"/>
      <c r="H6" s="62">
        <f ca="1">COUNTIF(Activități!$L$5:$L$1504,"Azi")</f>
        <v>1</v>
      </c>
      <c r="I6" s="63"/>
      <c r="J6" s="64">
        <f>SUMIFS(Oportunități!$I$5:$I$304,Oportunități!$G$5:$G$304,"&lt;&gt;Câștigată",Oportunități!$G$5:$G$304,"&lt;&gt;Pierdută")</f>
        <v>103000</v>
      </c>
      <c r="K6" s="63"/>
      <c r="L6" s="65">
        <f>IFERROR(COUNTIF(Oportunități!$G$5:$G$304,"Câștigată")/(COUNTIF(Oportunități!$G$5:$G$304,"Câștigată")+COUNTIF(Oportunități!$G$5:$G$304,"Pierdută")),0)</f>
        <v>0.5</v>
      </c>
      <c r="M6" s="63"/>
    </row>
    <row r="9" spans="2:16" x14ac:dyDescent="0.2">
      <c r="B9" s="37" t="s">
        <v>235</v>
      </c>
      <c r="K9" s="37" t="s">
        <v>237</v>
      </c>
    </row>
    <row r="10" spans="2:16" x14ac:dyDescent="0.2">
      <c r="B10" s="8" t="s">
        <v>236</v>
      </c>
      <c r="C10" s="59" t="s">
        <v>131</v>
      </c>
      <c r="D10" s="59"/>
      <c r="E10" s="59" t="s">
        <v>135</v>
      </c>
      <c r="F10" s="59"/>
      <c r="G10" s="59"/>
      <c r="H10" s="8" t="s">
        <v>51</v>
      </c>
      <c r="I10" s="8" t="s">
        <v>138</v>
      </c>
      <c r="K10" s="8" t="s">
        <v>131</v>
      </c>
      <c r="L10" s="8" t="s">
        <v>238</v>
      </c>
      <c r="M10" s="8" t="s">
        <v>239</v>
      </c>
    </row>
    <row r="11" spans="2:16" x14ac:dyDescent="0.2">
      <c r="B11" s="55">
        <f ca="1">IF($N11=0,"",INDEX(Activități!$I$5:$I$1504,$N11))</f>
        <v>46280</v>
      </c>
      <c r="C11" s="58" t="str">
        <f ca="1">IF($N11=0,"",INDEX(Activități!$D$5:$D$1504,$N11))</f>
        <v>Hotel Prahova SRL</v>
      </c>
      <c r="D11" s="58"/>
      <c r="E11" s="58" t="str">
        <f ca="1">IF($N11=0,"",INDEX(Activități!$H$5:$H$1504,$N11))</f>
        <v>Sună pentru vizită în hotel</v>
      </c>
      <c r="F11" s="58"/>
      <c r="G11" s="58"/>
      <c r="H11" s="32" t="str">
        <f ca="1">IF($N11=0,"",INDEX(Activități!$J$5:$J$1504,$N11))</f>
        <v>Andrei Toma</v>
      </c>
      <c r="I11" s="56" t="str">
        <f ca="1">IF($N11=0,"",INDEX(Activități!$L$5:$L$1504,$N11))</f>
        <v>Întârziat</v>
      </c>
      <c r="K11" s="32" t="str">
        <f>IF(P11=0,"",INDEX(Clienți!$C$5:$C$504,P11))</f>
        <v>Office Center Ploiești SRL</v>
      </c>
      <c r="L11" s="57">
        <f>IFERROR(LARGE(Clienți!$S$5:$S$504,1),"")</f>
        <v>42120</v>
      </c>
      <c r="M11" s="56" t="str">
        <f>IF(P11=0,"",INDEX(Clienți!$U$5:$U$504,P11))</f>
        <v>A</v>
      </c>
      <c r="N11" s="36">
        <f t="shared" ref="N11:N22" ca="1" si="0">IF(O11=0,0,ROUND(MOD(O11,1)*1000000,0)-4)</f>
        <v>2</v>
      </c>
      <c r="O11" s="36">
        <f ca="1">IFERROR(_xlfn.AGGREGATE(15,6,(Activități!$I$5:$I$1504+ROW(Activități!$I$5:$I$1504)/1000000)/((Activități!$L$5:$L$1504="Întârziat")+(Activități!$L$5:$L$1504="Azi")+(Activități!$L$5:$L$1504="Planificat")),1),0)</f>
        <v>46280.000006000002</v>
      </c>
      <c r="P11" s="36">
        <f>IF(N(L11)&lt;=0,0,_xlfn.AGGREGATE(15,6,(ROW(Clienți!$S$5:$S$504)-4)/((Clienți!$S$5:$S$504=L11)*(COUNTIF($P$10:P10,ROW(Clienți!$S$5:$S$504)-4)=0)),1))</f>
        <v>8</v>
      </c>
    </row>
    <row r="12" spans="2:16" x14ac:dyDescent="0.2">
      <c r="B12" s="55">
        <f ca="1">IF($N12=0,"",INDEX(Activități!$I$5:$I$1504,$N12))</f>
        <v>46304</v>
      </c>
      <c r="C12" s="58" t="str">
        <f ca="1">IF($N12=0,"",INDEX(Activități!$D$5:$D$1504,$N12))</f>
        <v>Electro Plus SRL</v>
      </c>
      <c r="D12" s="58"/>
      <c r="E12" s="58" t="str">
        <f ca="1">IF($N12=0,"",INDEX(Activități!$H$5:$H$1504,$N12))</f>
        <v>Trimite oferta pentru contractul-cadru</v>
      </c>
      <c r="F12" s="58"/>
      <c r="G12" s="58"/>
      <c r="H12" s="32" t="str">
        <f ca="1">IF($N12=0,"",INDEX(Activități!$J$5:$J$1504,$N12))</f>
        <v>Andrei Toma</v>
      </c>
      <c r="I12" s="56" t="str">
        <f ca="1">IF($N12=0,"",INDEX(Activități!$L$5:$L$1504,$N12))</f>
        <v>Întârziat</v>
      </c>
      <c r="K12" s="32" t="str">
        <f>IF(P12=0,"",INDEX(Clienți!$C$5:$C$504,P12))</f>
        <v>Montaj Expert SRL</v>
      </c>
      <c r="L12" s="57">
        <f>IFERROR(LARGE(Clienți!$S$5:$S$504,2),"")</f>
        <v>27000</v>
      </c>
      <c r="M12" s="56" t="str">
        <f>IF(P12=0,"",INDEX(Clienți!$U$5:$U$504,P12))</f>
        <v>A</v>
      </c>
      <c r="N12" s="36">
        <f t="shared" ca="1" si="0"/>
        <v>6</v>
      </c>
      <c r="O12" s="36">
        <f ca="1">IFERROR(_xlfn.AGGREGATE(15,6,(Activități!$I$5:$I$1504+ROW(Activități!$I$5:$I$1504)/1000000)/((Activități!$L$5:$L$1504="Întârziat")+(Activități!$L$5:$L$1504="Azi")+(Activități!$L$5:$L$1504="Planificat")),2),0)</f>
        <v>46304.000010000003</v>
      </c>
      <c r="P12" s="36">
        <f>IF(N(L12)&lt;=0,0,_xlfn.AGGREGATE(15,6,(ROW(Clienți!$S$5:$S$504)-4)/((Clienți!$S$5:$S$504=L12)*(COUNTIF($P$10:P11,ROW(Clienți!$S$5:$S$504)-4)=0)),1))</f>
        <v>4</v>
      </c>
    </row>
    <row r="13" spans="2:16" x14ac:dyDescent="0.2">
      <c r="B13" s="55">
        <f ca="1">IF($N13=0,"",INDEX(Activități!$I$5:$I$1504,$N13))</f>
        <v>46309</v>
      </c>
      <c r="C13" s="58" t="str">
        <f ca="1">IF($N13=0,"",INDEX(Activități!$D$5:$D$1504,$N13))</f>
        <v>Montaj Expert SRL</v>
      </c>
      <c r="D13" s="58"/>
      <c r="E13" s="58" t="str">
        <f ca="1">IF($N13=0,"",INDEX(Activități!$H$5:$H$1504,$N13))</f>
        <v>Vizită pe șantier cu proiectul</v>
      </c>
      <c r="F13" s="58"/>
      <c r="G13" s="58"/>
      <c r="H13" s="32" t="str">
        <f ca="1">IF($N13=0,"",INDEX(Activități!$J$5:$J$1504,$N13))</f>
        <v>Andrei Toma</v>
      </c>
      <c r="I13" s="56" t="str">
        <f ca="1">IF($N13=0,"",INDEX(Activități!$L$5:$L$1504,$N13))</f>
        <v>Azi</v>
      </c>
      <c r="K13" s="32" t="str">
        <f>IF(P13=0,"",INDEX(Clienți!$C$5:$C$504,P13))</f>
        <v>Electro Plus SRL</v>
      </c>
      <c r="L13" s="57">
        <f>IFERROR(LARGE(Clienți!$S$5:$S$504,3),"")</f>
        <v>26500</v>
      </c>
      <c r="M13" s="56" t="str">
        <f>IF(P13=0,"",INDEX(Clienți!$U$5:$U$504,P13))</f>
        <v>A</v>
      </c>
      <c r="N13" s="36">
        <f t="shared" ca="1" si="0"/>
        <v>8</v>
      </c>
      <c r="O13" s="36">
        <f ca="1">IFERROR(_xlfn.AGGREGATE(15,6,(Activități!$I$5:$I$1504+ROW(Activități!$I$5:$I$1504)/1000000)/((Activități!$L$5:$L$1504="Întârziat")+(Activități!$L$5:$L$1504="Azi")+(Activități!$L$5:$L$1504="Planificat")),3),0)</f>
        <v>46309.000011999997</v>
      </c>
      <c r="P13" s="36">
        <f>IF(N(L13)&lt;=0,0,_xlfn.AGGREGATE(15,6,(ROW(Clienți!$S$5:$S$504)-4)/((Clienți!$S$5:$S$504=L13)*(COUNTIF($P$10:P12,ROW(Clienți!$S$5:$S$504)-4)=0)),1))</f>
        <v>2</v>
      </c>
    </row>
    <row r="14" spans="2:16" x14ac:dyDescent="0.2">
      <c r="B14" s="55">
        <f ca="1">IF($N14=0,"",INDEX(Activități!$I$5:$I$1504,$N14))</f>
        <v>46311</v>
      </c>
      <c r="C14" s="58" t="str">
        <f ca="1">IF($N14=0,"",INDEX(Activități!$D$5:$D$1504,$N14))</f>
        <v>Exemplu Construct SRL</v>
      </c>
      <c r="D14" s="58"/>
      <c r="E14" s="58" t="str">
        <f ca="1">IF($N14=0,"",INDEX(Activități!$H$5:$H$1504,$N14))</f>
        <v>Sună pentru confirmare</v>
      </c>
      <c r="F14" s="58"/>
      <c r="G14" s="58"/>
      <c r="H14" s="32" t="str">
        <f ca="1">IF($N14=0,"",INDEX(Activități!$J$5:$J$1504,$N14))</f>
        <v>Maria Stoica</v>
      </c>
      <c r="I14" s="56" t="str">
        <f ca="1">IF($N14=0,"",INDEX(Activități!$L$5:$L$1504,$N14))</f>
        <v>Planificat</v>
      </c>
      <c r="K14" s="32" t="str">
        <f>IF(P14=0,"",INDEX(Clienți!$C$5:$C$504,P14))</f>
        <v>Exemplu Construct SRL</v>
      </c>
      <c r="L14" s="57">
        <f>IFERROR(LARGE(Clienți!$S$5:$S$504,4),"")</f>
        <v>21747</v>
      </c>
      <c r="M14" s="56" t="str">
        <f>IF(P14=0,"",INDEX(Clienți!$U$5:$U$504,P14))</f>
        <v>B</v>
      </c>
      <c r="N14" s="36">
        <f t="shared" ca="1" si="0"/>
        <v>10</v>
      </c>
      <c r="O14" s="36">
        <f ca="1">IFERROR(_xlfn.AGGREGATE(15,6,(Activități!$I$5:$I$1504+ROW(Activități!$I$5:$I$1504)/1000000)/((Activități!$L$5:$L$1504="Întârziat")+(Activități!$L$5:$L$1504="Azi")+(Activități!$L$5:$L$1504="Planificat")),4),0)</f>
        <v>46311.000013999997</v>
      </c>
      <c r="P14" s="36">
        <f>IF(N(L14)&lt;=0,0,_xlfn.AGGREGATE(15,6,(ROW(Clienți!$S$5:$S$504)-4)/((Clienți!$S$5:$S$504=L14)*(COUNTIF($P$10:P13,ROW(Clienți!$S$5:$S$504)-4)=0)),1))</f>
        <v>1</v>
      </c>
    </row>
    <row r="15" spans="2:16" x14ac:dyDescent="0.2">
      <c r="B15" s="55">
        <f ca="1">IF($N15=0,"",INDEX(Activități!$I$5:$I$1504,$N15))</f>
        <v>46325</v>
      </c>
      <c r="C15" s="58" t="str">
        <f ca="1">IF($N15=0,"",INDEX(Activități!$D$5:$D$1504,$N15))</f>
        <v>Primăria Comunei Bucov</v>
      </c>
      <c r="D15" s="58"/>
      <c r="E15" s="58" t="str">
        <f ca="1">IF($N15=0,"",INDEX(Activități!$H$5:$H$1504,$N15))</f>
        <v>Pregătește documentele de calificare</v>
      </c>
      <c r="F15" s="58"/>
      <c r="G15" s="58"/>
      <c r="H15" s="32" t="str">
        <f ca="1">IF($N15=0,"",INDEX(Activități!$J$5:$J$1504,$N15))</f>
        <v>Dan Ilie</v>
      </c>
      <c r="I15" s="56" t="str">
        <f ca="1">IF($N15=0,"",INDEX(Activități!$L$5:$L$1504,$N15))</f>
        <v>Planificat</v>
      </c>
      <c r="K15" s="32" t="str">
        <f>IF(P15=0,"",INDEX(Clienți!$C$5:$C$504,P15))</f>
        <v>Casa Verde SRL</v>
      </c>
      <c r="L15" s="57">
        <f>IFERROR(LARGE(Clienți!$S$5:$S$504,5),"")</f>
        <v>9800</v>
      </c>
      <c r="M15" s="56" t="str">
        <f>IF(P15=0,"",INDEX(Clienți!$U$5:$U$504,P15))</f>
        <v>C</v>
      </c>
      <c r="N15" s="36">
        <f t="shared" ca="1" si="0"/>
        <v>3</v>
      </c>
      <c r="O15" s="36">
        <f ca="1">IFERROR(_xlfn.AGGREGATE(15,6,(Activități!$I$5:$I$1504+ROW(Activități!$I$5:$I$1504)/1000000)/((Activități!$L$5:$L$1504="Întârziat")+(Activități!$L$5:$L$1504="Azi")+(Activități!$L$5:$L$1504="Planificat")),5),0)</f>
        <v>46325.000007000002</v>
      </c>
      <c r="P15" s="36">
        <f>IF(N(L15)&lt;=0,0,_xlfn.AGGREGATE(15,6,(ROW(Clienți!$S$5:$S$504)-4)/((Clienți!$S$5:$S$504=L15)*(COUNTIF($P$10:P14,ROW(Clienți!$S$5:$S$504)-4)=0)),1))</f>
        <v>3</v>
      </c>
    </row>
    <row r="16" spans="2:16" x14ac:dyDescent="0.2">
      <c r="B16" s="55">
        <f ca="1">IF($N16=0,"",INDEX(Activități!$I$5:$I$1504,$N16))</f>
        <v>46326</v>
      </c>
      <c r="C16" s="58" t="str">
        <f ca="1">IF($N16=0,"",INDEX(Activități!$D$5:$D$1504,$N16))</f>
        <v>Office Center Ploiești SRL</v>
      </c>
      <c r="D16" s="58"/>
      <c r="E16" s="58" t="str">
        <f ca="1">IF($N16=0,"",INDEX(Activități!$H$5:$H$1504,$N16))</f>
        <v>Trimite situația nr. 2 la final de lună</v>
      </c>
      <c r="F16" s="58"/>
      <c r="G16" s="58"/>
      <c r="H16" s="32" t="str">
        <f ca="1">IF($N16=0,"",INDEX(Activități!$J$5:$J$1504,$N16))</f>
        <v>Dan Ilie</v>
      </c>
      <c r="I16" s="56" t="str">
        <f ca="1">IF($N16=0,"",INDEX(Activități!$L$5:$L$1504,$N16))</f>
        <v>Planificat</v>
      </c>
      <c r="N16" s="36">
        <f t="shared" ca="1" si="0"/>
        <v>7</v>
      </c>
      <c r="O16" s="36">
        <f ca="1">IFERROR(_xlfn.AGGREGATE(15,6,(Activități!$I$5:$I$1504+ROW(Activități!$I$5:$I$1504)/1000000)/((Activități!$L$5:$L$1504="Întârziat")+(Activități!$L$5:$L$1504="Azi")+(Activități!$L$5:$L$1504="Planificat")),6),0)</f>
        <v>46326.000010999996</v>
      </c>
    </row>
    <row r="17" spans="2:15" x14ac:dyDescent="0.2">
      <c r="B17" s="55" t="str">
        <f ca="1">IF($N17=0,"",INDEX(Activități!$I$5:$I$1504,$N17))</f>
        <v/>
      </c>
      <c r="C17" s="58" t="str">
        <f ca="1">IF($N17=0,"",INDEX(Activități!$D$5:$D$1504,$N17))</f>
        <v/>
      </c>
      <c r="D17" s="58"/>
      <c r="E17" s="58" t="str">
        <f ca="1">IF($N17=0,"",INDEX(Activități!$H$5:$H$1504,$N17))</f>
        <v/>
      </c>
      <c r="F17" s="58"/>
      <c r="G17" s="58"/>
      <c r="H17" s="32" t="str">
        <f ca="1">IF($N17=0,"",INDEX(Activități!$J$5:$J$1504,$N17))</f>
        <v/>
      </c>
      <c r="I17" s="56" t="str">
        <f ca="1">IF($N17=0,"",INDEX(Activități!$L$5:$L$1504,$N17))</f>
        <v/>
      </c>
      <c r="K17" s="37" t="s">
        <v>240</v>
      </c>
      <c r="N17" s="36">
        <f t="shared" ca="1" si="0"/>
        <v>0</v>
      </c>
      <c r="O17" s="36">
        <f ca="1">IFERROR(_xlfn.AGGREGATE(15,6,(Activități!$I$5:$I$1504+ROW(Activități!$I$5:$I$1504)/1000000)/((Activități!$L$5:$L$1504="Întârziat")+(Activități!$L$5:$L$1504="Azi")+(Activități!$L$5:$L$1504="Planificat")),7),0)</f>
        <v>0</v>
      </c>
    </row>
    <row r="18" spans="2:15" x14ac:dyDescent="0.2">
      <c r="B18" s="55" t="str">
        <f ca="1">IF($N18=0,"",INDEX(Activități!$I$5:$I$1504,$N18))</f>
        <v/>
      </c>
      <c r="C18" s="58" t="str">
        <f ca="1">IF($N18=0,"",INDEX(Activități!$D$5:$D$1504,$N18))</f>
        <v/>
      </c>
      <c r="D18" s="58"/>
      <c r="E18" s="58" t="str">
        <f ca="1">IF($N18=0,"",INDEX(Activități!$H$5:$H$1504,$N18))</f>
        <v/>
      </c>
      <c r="F18" s="58"/>
      <c r="G18" s="58"/>
      <c r="H18" s="32" t="str">
        <f ca="1">IF($N18=0,"",INDEX(Activități!$J$5:$J$1504,$N18))</f>
        <v/>
      </c>
      <c r="I18" s="56" t="str">
        <f ca="1">IF($N18=0,"",INDEX(Activități!$L$5:$L$1504,$N18))</f>
        <v/>
      </c>
      <c r="K18" s="8" t="s">
        <v>177</v>
      </c>
      <c r="L18" s="8" t="s">
        <v>225</v>
      </c>
      <c r="M18" s="8" t="s">
        <v>174</v>
      </c>
      <c r="N18" s="36">
        <f t="shared" ca="1" si="0"/>
        <v>0</v>
      </c>
      <c r="O18" s="36">
        <f ca="1">IFERROR(_xlfn.AGGREGATE(15,6,(Activități!$I$5:$I$1504+ROW(Activități!$I$5:$I$1504)/1000000)/((Activități!$L$5:$L$1504="Întârziat")+(Activități!$L$5:$L$1504="Azi")+(Activități!$L$5:$L$1504="Planificat")),8),0)</f>
        <v>0</v>
      </c>
    </row>
    <row r="19" spans="2:15" x14ac:dyDescent="0.2">
      <c r="B19" s="55" t="str">
        <f ca="1">IF($N19=0,"",INDEX(Activități!$I$5:$I$1504,$N19))</f>
        <v/>
      </c>
      <c r="C19" s="58" t="str">
        <f ca="1">IF($N19=0,"",INDEX(Activități!$D$5:$D$1504,$N19))</f>
        <v/>
      </c>
      <c r="D19" s="58"/>
      <c r="E19" s="58" t="str">
        <f ca="1">IF($N19=0,"",INDEX(Activități!$H$5:$H$1504,$N19))</f>
        <v/>
      </c>
      <c r="F19" s="58"/>
      <c r="G19" s="58"/>
      <c r="H19" s="32" t="str">
        <f ca="1">IF($N19=0,"",INDEX(Activități!$J$5:$J$1504,$N19))</f>
        <v/>
      </c>
      <c r="I19" s="56" t="str">
        <f ca="1">IF($N19=0,"",INDEX(Activități!$L$5:$L$1504,$N19))</f>
        <v/>
      </c>
      <c r="K19" s="32" t="str">
        <f>INDEX(ListaEtape,1)</f>
        <v>Contact inițial</v>
      </c>
      <c r="L19" s="57">
        <f>SUMIFS(Oportunități!$F$5:$F$304,Oportunități!$G$5:$G$304,K19)</f>
        <v>330000</v>
      </c>
      <c r="M19" s="56">
        <f>COUNTIF(Oportunități!$G$5:$G$304,K19)</f>
        <v>2</v>
      </c>
      <c r="N19" s="36">
        <f t="shared" ca="1" si="0"/>
        <v>0</v>
      </c>
      <c r="O19" s="36">
        <f ca="1">IFERROR(_xlfn.AGGREGATE(15,6,(Activități!$I$5:$I$1504+ROW(Activități!$I$5:$I$1504)/1000000)/((Activități!$L$5:$L$1504="Întârziat")+(Activități!$L$5:$L$1504="Azi")+(Activități!$L$5:$L$1504="Planificat")),9),0)</f>
        <v>0</v>
      </c>
    </row>
    <row r="20" spans="2:15" x14ac:dyDescent="0.2">
      <c r="B20" s="55" t="str">
        <f ca="1">IF($N20=0,"",INDEX(Activități!$I$5:$I$1504,$N20))</f>
        <v/>
      </c>
      <c r="C20" s="58" t="str">
        <f ca="1">IF($N20=0,"",INDEX(Activități!$D$5:$D$1504,$N20))</f>
        <v/>
      </c>
      <c r="D20" s="58"/>
      <c r="E20" s="58" t="str">
        <f ca="1">IF($N20=0,"",INDEX(Activități!$H$5:$H$1504,$N20))</f>
        <v/>
      </c>
      <c r="F20" s="58"/>
      <c r="G20" s="58"/>
      <c r="H20" s="32" t="str">
        <f ca="1">IF($N20=0,"",INDEX(Activități!$J$5:$J$1504,$N20))</f>
        <v/>
      </c>
      <c r="I20" s="56" t="str">
        <f ca="1">IF($N20=0,"",INDEX(Activități!$L$5:$L$1504,$N20))</f>
        <v/>
      </c>
      <c r="K20" s="32" t="str">
        <f>INDEX(ListaEtape,2)</f>
        <v>Nevoie confirmată</v>
      </c>
      <c r="L20" s="57">
        <f>SUMIFS(Oportunități!$F$5:$F$304,Oportunități!$G$5:$G$304,K20)</f>
        <v>38000</v>
      </c>
      <c r="M20" s="56">
        <f>COUNTIF(Oportunități!$G$5:$G$304,K20)</f>
        <v>1</v>
      </c>
      <c r="N20" s="36">
        <f t="shared" ca="1" si="0"/>
        <v>0</v>
      </c>
      <c r="O20" s="36">
        <f ca="1">IFERROR(_xlfn.AGGREGATE(15,6,(Activități!$I$5:$I$1504+ROW(Activități!$I$5:$I$1504)/1000000)/((Activități!$L$5:$L$1504="Întârziat")+(Activități!$L$5:$L$1504="Azi")+(Activități!$L$5:$L$1504="Planificat")),10),0)</f>
        <v>0</v>
      </c>
    </row>
    <row r="21" spans="2:15" x14ac:dyDescent="0.2">
      <c r="B21" s="55" t="str">
        <f ca="1">IF($N21=0,"",INDEX(Activități!$I$5:$I$1504,$N21))</f>
        <v/>
      </c>
      <c r="C21" s="58" t="str">
        <f ca="1">IF($N21=0,"",INDEX(Activități!$D$5:$D$1504,$N21))</f>
        <v/>
      </c>
      <c r="D21" s="58"/>
      <c r="E21" s="58" t="str">
        <f ca="1">IF($N21=0,"",INDEX(Activități!$H$5:$H$1504,$N21))</f>
        <v/>
      </c>
      <c r="F21" s="58"/>
      <c r="G21" s="58"/>
      <c r="H21" s="32" t="str">
        <f ca="1">IF($N21=0,"",INDEX(Activități!$J$5:$J$1504,$N21))</f>
        <v/>
      </c>
      <c r="I21" s="56" t="str">
        <f ca="1">IF($N21=0,"",INDEX(Activități!$L$5:$L$1504,$N21))</f>
        <v/>
      </c>
      <c r="K21" s="32" t="str">
        <f>INDEX(ListaEtape,3)</f>
        <v>Ofertă trimisă</v>
      </c>
      <c r="L21" s="57">
        <f>SUMIFS(Oportunități!$F$5:$F$304,Oportunități!$G$5:$G$304,K21)</f>
        <v>85000</v>
      </c>
      <c r="M21" s="56">
        <f>COUNTIF(Oportunități!$G$5:$G$304,K21)</f>
        <v>1</v>
      </c>
      <c r="N21" s="36">
        <f t="shared" ca="1" si="0"/>
        <v>0</v>
      </c>
      <c r="O21" s="36">
        <f ca="1">IFERROR(_xlfn.AGGREGATE(15,6,(Activități!$I$5:$I$1504+ROW(Activități!$I$5:$I$1504)/1000000)/((Activități!$L$5:$L$1504="Întârziat")+(Activități!$L$5:$L$1504="Azi")+(Activități!$L$5:$L$1504="Planificat")),11),0)</f>
        <v>0</v>
      </c>
    </row>
    <row r="22" spans="2:15" x14ac:dyDescent="0.2">
      <c r="B22" s="55" t="str">
        <f ca="1">IF($N22=0,"",INDEX(Activități!$I$5:$I$1504,$N22))</f>
        <v/>
      </c>
      <c r="C22" s="58" t="str">
        <f ca="1">IF($N22=0,"",INDEX(Activități!$D$5:$D$1504,$N22))</f>
        <v/>
      </c>
      <c r="D22" s="58"/>
      <c r="E22" s="58" t="str">
        <f ca="1">IF($N22=0,"",INDEX(Activități!$H$5:$H$1504,$N22))</f>
        <v/>
      </c>
      <c r="F22" s="58"/>
      <c r="G22" s="58"/>
      <c r="H22" s="32" t="str">
        <f ca="1">IF($N22=0,"",INDEX(Activități!$J$5:$J$1504,$N22))</f>
        <v/>
      </c>
      <c r="I22" s="56" t="str">
        <f ca="1">IF($N22=0,"",INDEX(Activități!$L$5:$L$1504,$N22))</f>
        <v/>
      </c>
      <c r="K22" s="32" t="str">
        <f>INDEX(ListaEtape,4)</f>
        <v>Negociere</v>
      </c>
      <c r="L22" s="57">
        <f>SUMIFS(Oportunități!$F$5:$F$304,Oportunități!$G$5:$G$304,K22)</f>
        <v>24000</v>
      </c>
      <c r="M22" s="56">
        <f>COUNTIF(Oportunități!$G$5:$G$304,K22)</f>
        <v>1</v>
      </c>
      <c r="N22" s="36">
        <f t="shared" ca="1" si="0"/>
        <v>0</v>
      </c>
      <c r="O22" s="36">
        <f ca="1">IFERROR(_xlfn.AGGREGATE(15,6,(Activități!$I$5:$I$1504+ROW(Activități!$I$5:$I$1504)/1000000)/((Activități!$L$5:$L$1504="Întârziat")+(Activități!$L$5:$L$1504="Azi")+(Activități!$L$5:$L$1504="Planificat")),12),0)</f>
        <v>0</v>
      </c>
    </row>
    <row r="23" spans="2:15" x14ac:dyDescent="0.2">
      <c r="K23" s="32" t="str">
        <f>INDEX(ListaEtape,5)</f>
        <v>Câștigată</v>
      </c>
      <c r="L23" s="57">
        <f>SUMIFS(Oportunități!$F$5:$F$304,Oportunități!$G$5:$G$304,K23)</f>
        <v>198395</v>
      </c>
      <c r="M23" s="56">
        <f>COUNTIF(Oportunități!$G$5:$G$304,K23)</f>
        <v>1</v>
      </c>
    </row>
    <row r="24" spans="2:15" x14ac:dyDescent="0.2">
      <c r="K24" s="32" t="str">
        <f>INDEX(ListaEtape,6)</f>
        <v>Pierdută</v>
      </c>
      <c r="L24" s="57">
        <f>SUMIFS(Oportunități!$F$5:$F$304,Oportunități!$G$5:$G$304,K24)</f>
        <v>46000</v>
      </c>
      <c r="M24" s="56">
        <f>COUNTIF(Oportunități!$G$5:$G$304,K24)</f>
        <v>1</v>
      </c>
    </row>
  </sheetData>
  <mergeCells count="38">
    <mergeCell ref="B5:C5"/>
    <mergeCell ref="B6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C10:D10"/>
    <mergeCell ref="E10:G10"/>
    <mergeCell ref="C11:D11"/>
    <mergeCell ref="E11:G11"/>
    <mergeCell ref="C12:D12"/>
    <mergeCell ref="E12:G12"/>
    <mergeCell ref="C13:D13"/>
    <mergeCell ref="E13:G13"/>
    <mergeCell ref="C14:D14"/>
    <mergeCell ref="E14:G14"/>
    <mergeCell ref="C15:D15"/>
    <mergeCell ref="E15:G15"/>
    <mergeCell ref="C16:D16"/>
    <mergeCell ref="E16:G16"/>
    <mergeCell ref="C17:D17"/>
    <mergeCell ref="E17:G17"/>
    <mergeCell ref="C18:D18"/>
    <mergeCell ref="E18:G18"/>
    <mergeCell ref="C22:D22"/>
    <mergeCell ref="E22:G22"/>
    <mergeCell ref="C19:D19"/>
    <mergeCell ref="E19:G19"/>
    <mergeCell ref="C20:D20"/>
    <mergeCell ref="E20:G20"/>
    <mergeCell ref="C21:D21"/>
    <mergeCell ref="E21:G21"/>
  </mergeCells>
  <conditionalFormatting sqref="I11:I22">
    <cfRule type="cellIs" dxfId="11" priority="1" stopIfTrue="1" operator="equal">
      <formula>"Întârziat"</formula>
    </cfRule>
    <cfRule type="cellIs" dxfId="10" priority="2" stopIfTrue="1" operator="equal">
      <formula>"Azi"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D938-2DD1-4DA6-9F3D-BD17B7812017}">
  <dimension ref="B1:ZZ1000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1" sqref="B1"/>
    </sheetView>
  </sheetViews>
  <sheetFormatPr baseColWidth="10" defaultRowHeight="12.75" x14ac:dyDescent="0.2"/>
  <cols>
    <col min="1" max="1" width="2.7109375" style="1" customWidth="1"/>
    <col min="2" max="2" width="7.7109375" style="1" customWidth="1"/>
    <col min="3" max="3" width="22.7109375" style="1" customWidth="1"/>
    <col min="4" max="4" width="12.7109375" style="1" customWidth="1"/>
    <col min="5" max="5" width="14.7109375" style="1" customWidth="1"/>
    <col min="6" max="7" width="13.7109375" style="1" customWidth="1"/>
    <col min="8" max="8" width="22.7109375" style="1" customWidth="1"/>
    <col min="9" max="9" width="10.7109375" style="1" customWidth="1"/>
    <col min="10" max="11" width="12.7109375" style="1" customWidth="1"/>
    <col min="12" max="12" width="10.7109375" style="1" customWidth="1"/>
    <col min="13" max="13" width="12.7109375" style="1" customWidth="1"/>
    <col min="14" max="14" width="11.7109375" style="1" customWidth="1"/>
    <col min="15" max="16" width="10.7109375" style="1" customWidth="1"/>
    <col min="17" max="17" width="9.7109375" style="1" customWidth="1"/>
    <col min="18" max="18" width="10.7109375" style="1" customWidth="1"/>
    <col min="19" max="19" width="12.7109375" style="1" customWidth="1"/>
    <col min="20" max="20" width="10.7109375" style="1" customWidth="1"/>
    <col min="21" max="21" width="7.7109375" style="1" customWidth="1"/>
    <col min="22" max="22" width="12.7109375" style="1" customWidth="1"/>
    <col min="23" max="23" width="32.7109375" style="1" customWidth="1"/>
    <col min="24" max="16384" width="11.42578125" style="1"/>
  </cols>
  <sheetData>
    <row r="1" spans="2:23" ht="21" x14ac:dyDescent="0.35">
      <c r="B1" s="2" t="s">
        <v>43</v>
      </c>
    </row>
    <row r="2" spans="2:23" x14ac:dyDescent="0.2">
      <c r="B2" s="3" t="s">
        <v>44</v>
      </c>
    </row>
    <row r="4" spans="2:23" ht="44.1" customHeight="1" x14ac:dyDescent="0.2">
      <c r="B4" s="8" t="s">
        <v>45</v>
      </c>
      <c r="C4" s="8" t="s">
        <v>46</v>
      </c>
      <c r="D4" s="8" t="s">
        <v>47</v>
      </c>
      <c r="E4" s="8" t="s">
        <v>48</v>
      </c>
      <c r="F4" s="8" t="s">
        <v>49</v>
      </c>
      <c r="G4" s="8" t="s">
        <v>16</v>
      </c>
      <c r="H4" s="8" t="s">
        <v>22</v>
      </c>
      <c r="I4" s="8" t="s">
        <v>50</v>
      </c>
      <c r="J4" s="8" t="s">
        <v>13</v>
      </c>
      <c r="K4" s="8" t="s">
        <v>51</v>
      </c>
      <c r="L4" s="8" t="s">
        <v>8</v>
      </c>
      <c r="M4" s="8" t="s">
        <v>52</v>
      </c>
      <c r="N4" s="8" t="s">
        <v>53</v>
      </c>
      <c r="O4" s="8" t="s">
        <v>54</v>
      </c>
      <c r="P4" s="8" t="s">
        <v>55</v>
      </c>
      <c r="Q4" s="8" t="s">
        <v>56</v>
      </c>
      <c r="R4" s="8" t="s">
        <v>57</v>
      </c>
      <c r="S4" s="8" t="s">
        <v>58</v>
      </c>
      <c r="T4" s="8" t="s">
        <v>59</v>
      </c>
      <c r="U4" s="8" t="s">
        <v>60</v>
      </c>
      <c r="V4" s="8" t="s">
        <v>61</v>
      </c>
      <c r="W4" s="8" t="s">
        <v>62</v>
      </c>
    </row>
    <row r="5" spans="2:23" ht="25.5" x14ac:dyDescent="0.2">
      <c r="B5" s="11" t="s">
        <v>63</v>
      </c>
      <c r="C5" s="12" t="s">
        <v>64</v>
      </c>
      <c r="D5" s="11" t="s">
        <v>65</v>
      </c>
      <c r="E5" s="13" t="s">
        <v>31</v>
      </c>
      <c r="F5" s="13" t="s">
        <v>66</v>
      </c>
      <c r="G5" s="13" t="s">
        <v>67</v>
      </c>
      <c r="H5" s="14" t="s">
        <v>68</v>
      </c>
      <c r="I5" s="13" t="s">
        <v>69</v>
      </c>
      <c r="J5" s="13" t="s">
        <v>14</v>
      </c>
      <c r="K5" s="13" t="s">
        <v>29</v>
      </c>
      <c r="L5" s="11" t="s">
        <v>10</v>
      </c>
      <c r="M5" s="13" t="s">
        <v>70</v>
      </c>
      <c r="N5" s="11" t="s">
        <v>33</v>
      </c>
      <c r="O5" s="15">
        <f>DATE(2024,3,12)</f>
        <v>45363</v>
      </c>
      <c r="P5" s="16">
        <f>IF(B5="","",IFERROR(_xlfn.AGGREGATE(14,6,Activități!$B$5:$B$1504/(Activități!$C$5:$C$1504=B5),1),""))</f>
        <v>46307</v>
      </c>
      <c r="Q5" s="17">
        <f t="shared" ref="Q5:Q68" ca="1" si="0">IF(ISNUMBER(P5),AziC-P5,"")</f>
        <v>2</v>
      </c>
      <c r="R5" s="16">
        <f>IF(B5="","",IFERROR(_xlfn.AGGREGATE(15,6,Activități!$I$5:$I$1504/((Activități!$C$5:$C$1504=B5)*(Activități!$K$5:$K$1504&lt;&gt;"Da")*ISNUMBER(Activități!$I$5:$I$1504)),1),""))</f>
        <v>46311</v>
      </c>
      <c r="S5" s="18">
        <f>IF(B5="","",SUMIFS(Vânzări!$F$5:$F$2004,Vânzări!$C$5:$C$2004,B5,Vânzări!$B$5:$B$2004,"&gt;="&amp;DATE(AnV,1,1),Vânzări!$B$5:$B$2004,"&lt;="&amp;DATE(AnV,12,31)))</f>
        <v>21747</v>
      </c>
      <c r="T5" s="16">
        <f>IF(B5="","",IFERROR(_xlfn.AGGREGATE(14,6,Vânzări!$B$5:$B$2004/(Vânzări!$C$5:$C$2004=B5),1),""))</f>
        <v>46307</v>
      </c>
      <c r="U5" s="17" t="str">
        <f t="shared" ref="U5:U68" si="1">IF(OR(B5="",N(S5)&lt;=0),"–",IF(SUMIF($S$5:$S$504,"&gt;="&amp;S5)/SUM($S$5:$S$504)&lt;=0.8,"A",IF(SUMIF($S$5:$S$504,"&gt;="&amp;S5)/SUM($S$5:$S$504)&lt;=0.95,"B","C")))</f>
        <v>B</v>
      </c>
      <c r="V5" s="18">
        <f>IF(B5="","",SUMIFS(Oportunități!$I$5:$I$304,Oportunități!$C$5:$C$304,B5,Oportunități!$G$5:$G$304,"&lt;&gt;Câștigată",Oportunități!$G$5:$G$304,"&lt;&gt;Pierdută"))</f>
        <v>18000</v>
      </c>
      <c r="W5" s="19" t="str">
        <f t="shared" ref="W5:W68" ca="1" si="2">IF(B5="","",TRIM(IF(COUNTIF($B$5:$B$504,B5)&gt;1,"Cod dublat. ","")&amp;IF(AND(OR(L5="Activ",L5="Potențial"),OR(NOT(ISNUMBER(Q5)),N(Q5)&gt;ZileFaraContact)),IF(ISNUMBER(Q5),"Fără contact de "&amp;Q5&amp;" zile. ","Niciun contact înregistrat. "),"")&amp;IF(AND(ISNUMBER(R5),R5&lt;AziC),"Acțiune întârziată ("&amp;RIGHT("0"&amp;DAY(R5),2)&amp;"."&amp;RIGHT("0"&amp;MONTH(R5),2)&amp;"."&amp;YEAR(R5)&amp;"). ","")&amp;IF(AND(L5="Activ",OR(NOT(ISNUMBER(T5)),AziC-N(T5)&gt;ZileFaraVanzari)),"Activ, fără vânzări de peste "&amp;ZileFaraVanzari&amp;" de zile. ","")&amp;IF(AND(L5&lt;&gt;"Inactiv",L5&lt;&gt;"Pierdut",G5="",H5=""),"Lipsesc telefonul și e-mailul. ","")))</f>
        <v/>
      </c>
    </row>
    <row r="6" spans="2:23" x14ac:dyDescent="0.2">
      <c r="B6" s="11" t="s">
        <v>71</v>
      </c>
      <c r="C6" s="12" t="s">
        <v>72</v>
      </c>
      <c r="D6" s="11" t="s">
        <v>73</v>
      </c>
      <c r="E6" s="13" t="s">
        <v>29</v>
      </c>
      <c r="F6" s="13" t="s">
        <v>74</v>
      </c>
      <c r="G6" s="13" t="s">
        <v>75</v>
      </c>
      <c r="H6" s="14" t="s">
        <v>76</v>
      </c>
      <c r="I6" s="13" t="s">
        <v>77</v>
      </c>
      <c r="J6" s="13" t="s">
        <v>17</v>
      </c>
      <c r="K6" s="13" t="s">
        <v>30</v>
      </c>
      <c r="L6" s="11" t="s">
        <v>10</v>
      </c>
      <c r="M6" s="13" t="s">
        <v>78</v>
      </c>
      <c r="N6" s="11" t="s">
        <v>33</v>
      </c>
      <c r="O6" s="15">
        <f>DATE(2023,10,5)</f>
        <v>45204</v>
      </c>
      <c r="P6" s="16">
        <f>IF(B6="","",IFERROR(_xlfn.AGGREGATE(14,6,Activități!$B$5:$B$1504/(Activități!$C$5:$C$1504=B6),1),""))</f>
        <v>46296</v>
      </c>
      <c r="Q6" s="17">
        <f t="shared" ca="1" si="0"/>
        <v>13</v>
      </c>
      <c r="R6" s="16">
        <f>IF(B6="","",IFERROR(_xlfn.AGGREGATE(15,6,Activități!$I$5:$I$1504/((Activități!$C$5:$C$1504=B6)*(Activități!$K$5:$K$1504&lt;&gt;"Da")*ISNUMBER(Activități!$I$5:$I$1504)),1),""))</f>
        <v>46304</v>
      </c>
      <c r="S6" s="18">
        <f>IF(B6="","",SUMIFS(Vânzări!$F$5:$F$2004,Vânzări!$C$5:$C$2004,B6,Vânzări!$B$5:$B$2004,"&gt;="&amp;DATE(AnV,1,1),Vânzări!$B$5:$B$2004,"&lt;="&amp;DATE(AnV,12,31)))</f>
        <v>26500</v>
      </c>
      <c r="T6" s="16">
        <f>IF(B6="","",IFERROR(_xlfn.AGGREGATE(14,6,Vânzări!$B$5:$B$2004/(Vânzări!$C$5:$C$2004=B6),1),""))</f>
        <v>46297</v>
      </c>
      <c r="U6" s="17" t="str">
        <f t="shared" si="1"/>
        <v>A</v>
      </c>
      <c r="V6" s="18">
        <f>IF(B6="","",SUMIFS(Oportunități!$I$5:$I$304,Oportunități!$C$5:$C$304,B6,Oportunități!$G$5:$G$304,"&lt;&gt;Câștigată",Oportunități!$G$5:$G$304,"&lt;&gt;Pierdută"))</f>
        <v>42500</v>
      </c>
      <c r="W6" s="19" t="str">
        <f t="shared" ca="1" si="2"/>
        <v>Acțiune întârziată (09.10.2026).</v>
      </c>
    </row>
    <row r="7" spans="2:23" x14ac:dyDescent="0.2">
      <c r="B7" s="11" t="s">
        <v>79</v>
      </c>
      <c r="C7" s="12" t="s">
        <v>80</v>
      </c>
      <c r="D7" s="11" t="s">
        <v>81</v>
      </c>
      <c r="E7" s="13" t="s">
        <v>82</v>
      </c>
      <c r="F7" s="13" t="s">
        <v>83</v>
      </c>
      <c r="G7" s="13" t="s">
        <v>84</v>
      </c>
      <c r="H7" s="14" t="s">
        <v>85</v>
      </c>
      <c r="I7" s="13" t="s">
        <v>86</v>
      </c>
      <c r="J7" s="13" t="s">
        <v>15</v>
      </c>
      <c r="K7" s="13" t="s">
        <v>29</v>
      </c>
      <c r="L7" s="11" t="s">
        <v>10</v>
      </c>
      <c r="M7" s="13" t="s">
        <v>87</v>
      </c>
      <c r="N7" s="11" t="s">
        <v>33</v>
      </c>
      <c r="O7" s="15">
        <f>DATE(2025,5,20)</f>
        <v>45797</v>
      </c>
      <c r="P7" s="16">
        <f>IF(B7="","",IFERROR(_xlfn.AGGREGATE(14,6,Activități!$B$5:$B$1504/(Activități!$C$5:$C$1504=B7),1),""))</f>
        <v>46287</v>
      </c>
      <c r="Q7" s="17">
        <f t="shared" ca="1" si="0"/>
        <v>22</v>
      </c>
      <c r="R7" s="16" t="str">
        <f>IF(B7="","",IFERROR(_xlfn.AGGREGATE(15,6,Activități!$I$5:$I$1504/((Activități!$C$5:$C$1504=B7)*(Activități!$K$5:$K$1504&lt;&gt;"Da")*ISNUMBER(Activități!$I$5:$I$1504)),1),""))</f>
        <v/>
      </c>
      <c r="S7" s="18">
        <f>IF(B7="","",SUMIFS(Vânzări!$F$5:$F$2004,Vânzări!$C$5:$C$2004,B7,Vânzări!$B$5:$B$2004,"&gt;="&amp;DATE(AnV,1,1),Vânzări!$B$5:$B$2004,"&lt;="&amp;DATE(AnV,12,31)))</f>
        <v>9800</v>
      </c>
      <c r="T7" s="16">
        <f>IF(B7="","",IFERROR(_xlfn.AGGREGATE(14,6,Vânzări!$B$5:$B$2004/(Vânzări!$C$5:$C$2004=B7),1),""))</f>
        <v>46300</v>
      </c>
      <c r="U7" s="17" t="str">
        <f t="shared" si="1"/>
        <v>C</v>
      </c>
      <c r="V7" s="18">
        <f>IF(B7="","",SUMIFS(Oportunități!$I$5:$I$304,Oportunități!$C$5:$C$304,B7,Oportunități!$G$5:$G$304,"&lt;&gt;Câștigată",Oportunități!$G$5:$G$304,"&lt;&gt;Pierdută"))</f>
        <v>0</v>
      </c>
      <c r="W7" s="19" t="str">
        <f t="shared" ca="1" si="2"/>
        <v/>
      </c>
    </row>
    <row r="8" spans="2:23" x14ac:dyDescent="0.2">
      <c r="B8" s="11" t="s">
        <v>88</v>
      </c>
      <c r="C8" s="12" t="s">
        <v>89</v>
      </c>
      <c r="D8" s="11" t="s">
        <v>90</v>
      </c>
      <c r="E8" s="13" t="s">
        <v>30</v>
      </c>
      <c r="F8" s="13" t="s">
        <v>91</v>
      </c>
      <c r="G8" s="13" t="s">
        <v>92</v>
      </c>
      <c r="H8" s="20"/>
      <c r="I8" s="13" t="s">
        <v>77</v>
      </c>
      <c r="J8" s="13" t="s">
        <v>14</v>
      </c>
      <c r="K8" s="13" t="s">
        <v>30</v>
      </c>
      <c r="L8" s="11" t="s">
        <v>10</v>
      </c>
      <c r="M8" s="13" t="s">
        <v>70</v>
      </c>
      <c r="N8" s="11" t="s">
        <v>34</v>
      </c>
      <c r="O8" s="15">
        <f>DATE(2022,2,14)</f>
        <v>44606</v>
      </c>
      <c r="P8" s="16">
        <f>IF(B8="","",IFERROR(_xlfn.AGGREGATE(14,6,Activități!$B$5:$B$1504/(Activități!$C$5:$C$1504=B8),1),""))</f>
        <v>46300</v>
      </c>
      <c r="Q8" s="17">
        <f t="shared" ca="1" si="0"/>
        <v>9</v>
      </c>
      <c r="R8" s="16">
        <f>IF(B8="","",IFERROR(_xlfn.AGGREGATE(15,6,Activități!$I$5:$I$1504/((Activități!$C$5:$C$1504=B8)*(Activități!$K$5:$K$1504&lt;&gt;"Da")*ISNUMBER(Activități!$I$5:$I$1504)),1),""))</f>
        <v>46309</v>
      </c>
      <c r="S8" s="18">
        <f>IF(B8="","",SUMIFS(Vânzări!$F$5:$F$2004,Vânzări!$C$5:$C$2004,B8,Vânzări!$B$5:$B$2004,"&gt;="&amp;DATE(AnV,1,1),Vânzări!$B$5:$B$2004,"&lt;="&amp;DATE(AnV,12,31)))</f>
        <v>27000</v>
      </c>
      <c r="T8" s="16">
        <f>IF(B8="","",IFERROR(_xlfn.AGGREGATE(14,6,Vânzări!$B$5:$B$2004/(Vânzări!$C$5:$C$2004=B8),1),""))</f>
        <v>46303</v>
      </c>
      <c r="U8" s="17" t="str">
        <f t="shared" si="1"/>
        <v>A</v>
      </c>
      <c r="V8" s="18">
        <f>IF(B8="","",SUMIFS(Oportunități!$I$5:$I$304,Oportunități!$C$5:$C$304,B8,Oportunități!$G$5:$G$304,"&lt;&gt;Câștigată",Oportunități!$G$5:$G$304,"&lt;&gt;Pierdută"))</f>
        <v>9500</v>
      </c>
      <c r="W8" s="19" t="str">
        <f t="shared" ca="1" si="2"/>
        <v/>
      </c>
    </row>
    <row r="9" spans="2:23" x14ac:dyDescent="0.2">
      <c r="B9" s="11" t="s">
        <v>93</v>
      </c>
      <c r="C9" s="12" t="s">
        <v>94</v>
      </c>
      <c r="D9" s="11" t="s">
        <v>95</v>
      </c>
      <c r="E9" s="13" t="s">
        <v>96</v>
      </c>
      <c r="F9" s="13" t="s">
        <v>97</v>
      </c>
      <c r="G9" s="13" t="s">
        <v>98</v>
      </c>
      <c r="H9" s="14" t="s">
        <v>99</v>
      </c>
      <c r="I9" s="13" t="s">
        <v>77</v>
      </c>
      <c r="J9" s="13" t="s">
        <v>16</v>
      </c>
      <c r="K9" s="13" t="s">
        <v>29</v>
      </c>
      <c r="L9" s="11" t="s">
        <v>10</v>
      </c>
      <c r="M9" s="13" t="s">
        <v>100</v>
      </c>
      <c r="N9" s="11" t="s">
        <v>33</v>
      </c>
      <c r="O9" s="15">
        <f>DATE(2025,1,9)</f>
        <v>45666</v>
      </c>
      <c r="P9" s="16">
        <f>IF(B9="","",IFERROR(_xlfn.AGGREGATE(14,6,Activități!$B$5:$B$1504/(Activități!$C$5:$C$1504=B9),1),""))</f>
        <v>46307</v>
      </c>
      <c r="Q9" s="17">
        <f t="shared" ca="1" si="0"/>
        <v>2</v>
      </c>
      <c r="R9" s="16" t="str">
        <f>IF(B9="","",IFERROR(_xlfn.AGGREGATE(15,6,Activități!$I$5:$I$1504/((Activități!$C$5:$C$1504=B9)*(Activități!$K$5:$K$1504&lt;&gt;"Da")*ISNUMBER(Activități!$I$5:$I$1504)),1),""))</f>
        <v/>
      </c>
      <c r="S9" s="18">
        <f>IF(B9="","",SUMIFS(Vânzări!$F$5:$F$2004,Vânzări!$C$5:$C$2004,B9,Vânzări!$B$5:$B$2004,"&gt;="&amp;DATE(AnV,1,1),Vânzări!$B$5:$B$2004,"&lt;="&amp;DATE(AnV,12,31)))</f>
        <v>4200</v>
      </c>
      <c r="T9" s="16">
        <f>IF(B9="","",IFERROR(_xlfn.AGGREGATE(14,6,Vânzări!$B$5:$B$2004/(Vânzări!$C$5:$C$2004=B9),1),""))</f>
        <v>46086</v>
      </c>
      <c r="U9" s="17" t="str">
        <f t="shared" si="1"/>
        <v>C</v>
      </c>
      <c r="V9" s="18">
        <f>IF(B9="","",SUMIFS(Oportunități!$I$5:$I$304,Oportunități!$C$5:$C$304,B9,Oportunități!$G$5:$G$304,"&lt;&gt;Câștigată",Oportunități!$G$5:$G$304,"&lt;&gt;Pierdută"))</f>
        <v>0</v>
      </c>
      <c r="W9" s="19" t="str">
        <f t="shared" ca="1" si="2"/>
        <v>Activ, fără vânzări de peste 90 de zile.</v>
      </c>
    </row>
    <row r="10" spans="2:23" ht="25.5" x14ac:dyDescent="0.2">
      <c r="B10" s="11" t="s">
        <v>101</v>
      </c>
      <c r="C10" s="12" t="s">
        <v>102</v>
      </c>
      <c r="D10" s="11" t="s">
        <v>103</v>
      </c>
      <c r="E10" s="13" t="s">
        <v>104</v>
      </c>
      <c r="F10" s="13" t="s">
        <v>105</v>
      </c>
      <c r="G10" s="13" t="s">
        <v>106</v>
      </c>
      <c r="H10" s="14" t="s">
        <v>107</v>
      </c>
      <c r="I10" s="13" t="s">
        <v>108</v>
      </c>
      <c r="J10" s="13" t="s">
        <v>18</v>
      </c>
      <c r="K10" s="13" t="s">
        <v>30</v>
      </c>
      <c r="L10" s="11" t="s">
        <v>9</v>
      </c>
      <c r="M10" s="21"/>
      <c r="N10" s="11" t="s">
        <v>33</v>
      </c>
      <c r="O10" s="15">
        <f>DATE(2026,8,20)</f>
        <v>46254</v>
      </c>
      <c r="P10" s="16">
        <f>IF(B10="","",IFERROR(_xlfn.AGGREGATE(14,6,Activități!$B$5:$B$1504/(Activități!$C$5:$C$1504=B10),1),""))</f>
        <v>46261</v>
      </c>
      <c r="Q10" s="17">
        <f t="shared" ca="1" si="0"/>
        <v>48</v>
      </c>
      <c r="R10" s="16">
        <f>IF(B10="","",IFERROR(_xlfn.AGGREGATE(15,6,Activități!$I$5:$I$1504/((Activități!$C$5:$C$1504=B10)*(Activități!$K$5:$K$1504&lt;&gt;"Da")*ISNUMBER(Activități!$I$5:$I$1504)),1),""))</f>
        <v>46280</v>
      </c>
      <c r="S10" s="18">
        <f>IF(B10="","",SUMIFS(Vânzări!$F$5:$F$2004,Vânzări!$C$5:$C$2004,B10,Vânzări!$B$5:$B$2004,"&gt;="&amp;DATE(AnV,1,1),Vânzări!$B$5:$B$2004,"&lt;="&amp;DATE(AnV,12,31)))</f>
        <v>0</v>
      </c>
      <c r="T10" s="16" t="str">
        <f>IF(B10="","",IFERROR(_xlfn.AGGREGATE(14,6,Vânzări!$B$5:$B$2004/(Vânzări!$C$5:$C$2004=B10),1),""))</f>
        <v/>
      </c>
      <c r="U10" s="17" t="str">
        <f t="shared" si="1"/>
        <v>–</v>
      </c>
      <c r="V10" s="18">
        <f>IF(B10="","",SUMIFS(Oportunități!$I$5:$I$304,Oportunități!$C$5:$C$304,B10,Oportunități!$G$5:$G$304,"&lt;&gt;Câștigată",Oportunități!$G$5:$G$304,"&lt;&gt;Pierdută"))</f>
        <v>12000</v>
      </c>
      <c r="W10" s="19" t="str">
        <f t="shared" ca="1" si="2"/>
        <v>Fără contact de 48 zile. Acțiune întârziată (15.09.2026).</v>
      </c>
    </row>
    <row r="11" spans="2:23" ht="25.5" x14ac:dyDescent="0.2">
      <c r="B11" s="11" t="s">
        <v>109</v>
      </c>
      <c r="C11" s="12" t="s">
        <v>110</v>
      </c>
      <c r="D11" s="11" t="s">
        <v>111</v>
      </c>
      <c r="E11" s="13" t="s">
        <v>112</v>
      </c>
      <c r="F11" s="13" t="s">
        <v>113</v>
      </c>
      <c r="G11" s="13" t="s">
        <v>114</v>
      </c>
      <c r="H11" s="14" t="s">
        <v>115</v>
      </c>
      <c r="I11" s="13" t="s">
        <v>86</v>
      </c>
      <c r="J11" s="13" t="s">
        <v>19</v>
      </c>
      <c r="K11" s="13" t="s">
        <v>31</v>
      </c>
      <c r="L11" s="11" t="s">
        <v>9</v>
      </c>
      <c r="M11" s="21"/>
      <c r="N11" s="11" t="s">
        <v>34</v>
      </c>
      <c r="O11" s="15">
        <f>DATE(2026,9,15)</f>
        <v>46280</v>
      </c>
      <c r="P11" s="16">
        <f>IF(B11="","",IFERROR(_xlfn.AGGREGATE(14,6,Activități!$B$5:$B$1504/(Activități!$C$5:$C$1504=B11),1),""))</f>
        <v>46280</v>
      </c>
      <c r="Q11" s="17">
        <f t="shared" ca="1" si="0"/>
        <v>29</v>
      </c>
      <c r="R11" s="16">
        <f>IF(B11="","",IFERROR(_xlfn.AGGREGATE(15,6,Activități!$I$5:$I$1504/((Activități!$C$5:$C$1504=B11)*(Activități!$K$5:$K$1504&lt;&gt;"Da")*ISNUMBER(Activități!$I$5:$I$1504)),1),""))</f>
        <v>46325</v>
      </c>
      <c r="S11" s="18">
        <f>IF(B11="","",SUMIFS(Vânzări!$F$5:$F$2004,Vânzări!$C$5:$C$2004,B11,Vânzări!$B$5:$B$2004,"&gt;="&amp;DATE(AnV,1,1),Vânzări!$B$5:$B$2004,"&lt;="&amp;DATE(AnV,12,31)))</f>
        <v>0</v>
      </c>
      <c r="T11" s="16" t="str">
        <f>IF(B11="","",IFERROR(_xlfn.AGGREGATE(14,6,Vânzări!$B$5:$B$2004/(Vânzări!$C$5:$C$2004=B11),1),""))</f>
        <v/>
      </c>
      <c r="U11" s="17" t="str">
        <f t="shared" si="1"/>
        <v>–</v>
      </c>
      <c r="V11" s="18">
        <f>IF(B11="","",SUMIFS(Oportunități!$I$5:$I$304,Oportunități!$C$5:$C$304,B11,Oportunități!$G$5:$G$304,"&lt;&gt;Câștigată",Oportunități!$G$5:$G$304,"&lt;&gt;Pierdută"))</f>
        <v>21000</v>
      </c>
      <c r="W11" s="19" t="str">
        <f t="shared" ca="1" si="2"/>
        <v/>
      </c>
    </row>
    <row r="12" spans="2:23" x14ac:dyDescent="0.2">
      <c r="B12" s="11" t="s">
        <v>116</v>
      </c>
      <c r="C12" s="12" t="s">
        <v>117</v>
      </c>
      <c r="D12" s="11" t="s">
        <v>118</v>
      </c>
      <c r="E12" s="13" t="s">
        <v>119</v>
      </c>
      <c r="F12" s="13" t="s">
        <v>120</v>
      </c>
      <c r="G12" s="13" t="s">
        <v>121</v>
      </c>
      <c r="H12" s="14" t="s">
        <v>122</v>
      </c>
      <c r="I12" s="13" t="s">
        <v>77</v>
      </c>
      <c r="J12" s="13" t="s">
        <v>14</v>
      </c>
      <c r="K12" s="13" t="s">
        <v>31</v>
      </c>
      <c r="L12" s="11" t="s">
        <v>10</v>
      </c>
      <c r="M12" s="13" t="s">
        <v>123</v>
      </c>
      <c r="N12" s="11" t="s">
        <v>33</v>
      </c>
      <c r="O12" s="15">
        <f>DATE(2026,7,1)</f>
        <v>46204</v>
      </c>
      <c r="P12" s="16">
        <f>IF(B12="","",IFERROR(_xlfn.AGGREGATE(14,6,Activități!$B$5:$B$1504/(Activități!$C$5:$C$1504=B12),1),""))</f>
        <v>46297</v>
      </c>
      <c r="Q12" s="17">
        <f t="shared" ca="1" si="0"/>
        <v>12</v>
      </c>
      <c r="R12" s="16">
        <f>IF(B12="","",IFERROR(_xlfn.AGGREGATE(15,6,Activități!$I$5:$I$1504/((Activități!$C$5:$C$1504=B12)*(Activități!$K$5:$K$1504&lt;&gt;"Da")*ISNUMBER(Activități!$I$5:$I$1504)),1),""))</f>
        <v>46326</v>
      </c>
      <c r="S12" s="18">
        <f>IF(B12="","",SUMIFS(Vânzări!$F$5:$F$2004,Vânzări!$C$5:$C$2004,B12,Vânzări!$B$5:$B$2004,"&gt;="&amp;DATE(AnV,1,1),Vânzări!$B$5:$B$2004,"&lt;="&amp;DATE(AnV,12,31)))</f>
        <v>42120</v>
      </c>
      <c r="T12" s="16">
        <f>IF(B12="","",IFERROR(_xlfn.AGGREGATE(14,6,Vânzări!$B$5:$B$2004/(Vânzări!$C$5:$C$2004=B12),1),""))</f>
        <v>46295</v>
      </c>
      <c r="U12" s="17" t="str">
        <f t="shared" si="1"/>
        <v>A</v>
      </c>
      <c r="V12" s="18">
        <f>IF(B12="","",SUMIFS(Oportunități!$I$5:$I$304,Oportunități!$C$5:$C$304,B12,Oportunități!$G$5:$G$304,"&lt;&gt;Câștigată",Oportunități!$G$5:$G$304,"&lt;&gt;Pierdută"))</f>
        <v>0</v>
      </c>
      <c r="W12" s="19" t="str">
        <f t="shared" ca="1" si="2"/>
        <v/>
      </c>
    </row>
    <row r="13" spans="2:23" x14ac:dyDescent="0.2">
      <c r="B13" s="11" t="s">
        <v>124</v>
      </c>
      <c r="C13" s="12" t="s">
        <v>125</v>
      </c>
      <c r="D13" s="11" t="s">
        <v>126</v>
      </c>
      <c r="E13" s="21"/>
      <c r="F13" s="21"/>
      <c r="G13" s="21"/>
      <c r="H13" s="20"/>
      <c r="I13" s="13" t="s">
        <v>77</v>
      </c>
      <c r="J13" s="13" t="s">
        <v>16</v>
      </c>
      <c r="K13" s="13" t="s">
        <v>29</v>
      </c>
      <c r="L13" s="11" t="s">
        <v>11</v>
      </c>
      <c r="M13" s="21"/>
      <c r="N13" s="11" t="s">
        <v>34</v>
      </c>
      <c r="O13" s="15">
        <f>DATE(2026,10,6)</f>
        <v>46301</v>
      </c>
      <c r="P13" s="16" t="str">
        <f>IF(B13="","",IFERROR(_xlfn.AGGREGATE(14,6,Activități!$B$5:$B$1504/(Activități!$C$5:$C$1504=B13),1),""))</f>
        <v/>
      </c>
      <c r="Q13" s="17" t="str">
        <f t="shared" si="0"/>
        <v/>
      </c>
      <c r="R13" s="16" t="str">
        <f>IF(B13="","",IFERROR(_xlfn.AGGREGATE(15,6,Activități!$I$5:$I$1504/((Activități!$C$5:$C$1504=B13)*(Activități!$K$5:$K$1504&lt;&gt;"Da")*ISNUMBER(Activități!$I$5:$I$1504)),1),""))</f>
        <v/>
      </c>
      <c r="S13" s="18">
        <f>IF(B13="","",SUMIFS(Vânzări!$F$5:$F$2004,Vânzări!$C$5:$C$2004,B13,Vânzări!$B$5:$B$2004,"&gt;="&amp;DATE(AnV,1,1),Vânzări!$B$5:$B$2004,"&lt;="&amp;DATE(AnV,12,31)))</f>
        <v>820</v>
      </c>
      <c r="T13" s="16">
        <f>IF(B13="","",IFERROR(_xlfn.AGGREGATE(14,6,Vânzări!$B$5:$B$2004/(Vânzări!$C$5:$C$2004=B13),1),""))</f>
        <v>46301</v>
      </c>
      <c r="U13" s="17" t="str">
        <f t="shared" si="1"/>
        <v>C</v>
      </c>
      <c r="V13" s="18">
        <f>IF(B13="","",SUMIFS(Oportunități!$I$5:$I$304,Oportunități!$C$5:$C$304,B13,Oportunități!$G$5:$G$304,"&lt;&gt;Câștigată",Oportunități!$G$5:$G$304,"&lt;&gt;Pierdută"))</f>
        <v>0</v>
      </c>
      <c r="W13" s="19" t="str">
        <f t="shared" ca="1" si="2"/>
        <v/>
      </c>
    </row>
    <row r="14" spans="2:23" x14ac:dyDescent="0.2">
      <c r="B14" s="22"/>
      <c r="C14" s="23"/>
      <c r="D14" s="22"/>
      <c r="E14" s="21"/>
      <c r="F14" s="21"/>
      <c r="G14" s="21"/>
      <c r="H14" s="20"/>
      <c r="I14" s="21"/>
      <c r="J14" s="21"/>
      <c r="K14" s="21"/>
      <c r="L14" s="22"/>
      <c r="M14" s="21"/>
      <c r="N14" s="22"/>
      <c r="O14" s="15"/>
      <c r="P14" s="16" t="str">
        <f>IF(B14="","",IFERROR(_xlfn.AGGREGATE(14,6,Activități!$B$5:$B$1504/(Activități!$C$5:$C$1504=B14),1),""))</f>
        <v/>
      </c>
      <c r="Q14" s="17" t="str">
        <f t="shared" si="0"/>
        <v/>
      </c>
      <c r="R14" s="16" t="str">
        <f>IF(B14="","",IFERROR(_xlfn.AGGREGATE(15,6,Activități!$I$5:$I$1504/((Activități!$C$5:$C$1504=B14)*(Activități!$K$5:$K$1504&lt;&gt;"Da")*ISNUMBER(Activități!$I$5:$I$1504)),1),""))</f>
        <v/>
      </c>
      <c r="S14" s="18" t="str">
        <f>IF(B14="","",SUMIFS(Vânzări!$F$5:$F$2004,Vânzări!$C$5:$C$2004,B14,Vânzări!$B$5:$B$2004,"&gt;="&amp;DATE(AnV,1,1),Vânzări!$B$5:$B$2004,"&lt;="&amp;DATE(AnV,12,31)))</f>
        <v/>
      </c>
      <c r="T14" s="16" t="str">
        <f>IF(B14="","",IFERROR(_xlfn.AGGREGATE(14,6,Vânzări!$B$5:$B$2004/(Vânzări!$C$5:$C$2004=B14),1),""))</f>
        <v/>
      </c>
      <c r="U14" s="17" t="str">
        <f t="shared" si="1"/>
        <v>–</v>
      </c>
      <c r="V14" s="18" t="str">
        <f>IF(B14="","",SUMIFS(Oportunități!$I$5:$I$304,Oportunități!$C$5:$C$304,B14,Oportunități!$G$5:$G$304,"&lt;&gt;Câștigată",Oportunități!$G$5:$G$304,"&lt;&gt;Pierdută"))</f>
        <v/>
      </c>
      <c r="W14" s="19" t="str">
        <f t="shared" si="2"/>
        <v/>
      </c>
    </row>
    <row r="15" spans="2:23" x14ac:dyDescent="0.2">
      <c r="B15" s="22"/>
      <c r="C15" s="23"/>
      <c r="D15" s="22"/>
      <c r="E15" s="21"/>
      <c r="F15" s="21"/>
      <c r="G15" s="21"/>
      <c r="H15" s="20"/>
      <c r="I15" s="21"/>
      <c r="J15" s="21"/>
      <c r="K15" s="21"/>
      <c r="L15" s="22"/>
      <c r="M15" s="21"/>
      <c r="N15" s="22"/>
      <c r="O15" s="15"/>
      <c r="P15" s="16" t="str">
        <f>IF(B15="","",IFERROR(_xlfn.AGGREGATE(14,6,Activități!$B$5:$B$1504/(Activități!$C$5:$C$1504=B15),1),""))</f>
        <v/>
      </c>
      <c r="Q15" s="17" t="str">
        <f t="shared" si="0"/>
        <v/>
      </c>
      <c r="R15" s="16" t="str">
        <f>IF(B15="","",IFERROR(_xlfn.AGGREGATE(15,6,Activități!$I$5:$I$1504/((Activități!$C$5:$C$1504=B15)*(Activități!$K$5:$K$1504&lt;&gt;"Da")*ISNUMBER(Activități!$I$5:$I$1504)),1),""))</f>
        <v/>
      </c>
      <c r="S15" s="18" t="str">
        <f>IF(B15="","",SUMIFS(Vânzări!$F$5:$F$2004,Vânzări!$C$5:$C$2004,B15,Vânzări!$B$5:$B$2004,"&gt;="&amp;DATE(AnV,1,1),Vânzări!$B$5:$B$2004,"&lt;="&amp;DATE(AnV,12,31)))</f>
        <v/>
      </c>
      <c r="T15" s="16" t="str">
        <f>IF(B15="","",IFERROR(_xlfn.AGGREGATE(14,6,Vânzări!$B$5:$B$2004/(Vânzări!$C$5:$C$2004=B15),1),""))</f>
        <v/>
      </c>
      <c r="U15" s="17" t="str">
        <f t="shared" si="1"/>
        <v>–</v>
      </c>
      <c r="V15" s="18" t="str">
        <f>IF(B15="","",SUMIFS(Oportunități!$I$5:$I$304,Oportunități!$C$5:$C$304,B15,Oportunități!$G$5:$G$304,"&lt;&gt;Câștigată",Oportunități!$G$5:$G$304,"&lt;&gt;Pierdută"))</f>
        <v/>
      </c>
      <c r="W15" s="19" t="str">
        <f t="shared" si="2"/>
        <v/>
      </c>
    </row>
    <row r="16" spans="2:23" x14ac:dyDescent="0.2">
      <c r="B16" s="22"/>
      <c r="C16" s="23"/>
      <c r="D16" s="22"/>
      <c r="E16" s="21"/>
      <c r="F16" s="21"/>
      <c r="G16" s="21"/>
      <c r="H16" s="20"/>
      <c r="I16" s="21"/>
      <c r="J16" s="21"/>
      <c r="K16" s="21"/>
      <c r="L16" s="22"/>
      <c r="M16" s="21"/>
      <c r="N16" s="22"/>
      <c r="O16" s="15"/>
      <c r="P16" s="16" t="str">
        <f>IF(B16="","",IFERROR(_xlfn.AGGREGATE(14,6,Activități!$B$5:$B$1504/(Activități!$C$5:$C$1504=B16),1),""))</f>
        <v/>
      </c>
      <c r="Q16" s="17" t="str">
        <f t="shared" si="0"/>
        <v/>
      </c>
      <c r="R16" s="16" t="str">
        <f>IF(B16="","",IFERROR(_xlfn.AGGREGATE(15,6,Activități!$I$5:$I$1504/((Activități!$C$5:$C$1504=B16)*(Activități!$K$5:$K$1504&lt;&gt;"Da")*ISNUMBER(Activități!$I$5:$I$1504)),1),""))</f>
        <v/>
      </c>
      <c r="S16" s="18" t="str">
        <f>IF(B16="","",SUMIFS(Vânzări!$F$5:$F$2004,Vânzări!$C$5:$C$2004,B16,Vânzări!$B$5:$B$2004,"&gt;="&amp;DATE(AnV,1,1),Vânzări!$B$5:$B$2004,"&lt;="&amp;DATE(AnV,12,31)))</f>
        <v/>
      </c>
      <c r="T16" s="16" t="str">
        <f>IF(B16="","",IFERROR(_xlfn.AGGREGATE(14,6,Vânzări!$B$5:$B$2004/(Vânzări!$C$5:$C$2004=B16),1),""))</f>
        <v/>
      </c>
      <c r="U16" s="17" t="str">
        <f t="shared" si="1"/>
        <v>–</v>
      </c>
      <c r="V16" s="18" t="str">
        <f>IF(B16="","",SUMIFS(Oportunități!$I$5:$I$304,Oportunități!$C$5:$C$304,B16,Oportunități!$G$5:$G$304,"&lt;&gt;Câștigată",Oportunități!$G$5:$G$304,"&lt;&gt;Pierdută"))</f>
        <v/>
      </c>
      <c r="W16" s="19" t="str">
        <f t="shared" si="2"/>
        <v/>
      </c>
    </row>
    <row r="17" spans="2:23" x14ac:dyDescent="0.2">
      <c r="B17" s="22"/>
      <c r="C17" s="23"/>
      <c r="D17" s="22"/>
      <c r="E17" s="21"/>
      <c r="F17" s="21"/>
      <c r="G17" s="21"/>
      <c r="H17" s="20"/>
      <c r="I17" s="21"/>
      <c r="J17" s="21"/>
      <c r="K17" s="21"/>
      <c r="L17" s="22"/>
      <c r="M17" s="21"/>
      <c r="N17" s="22"/>
      <c r="O17" s="15"/>
      <c r="P17" s="16" t="str">
        <f>IF(B17="","",IFERROR(_xlfn.AGGREGATE(14,6,Activități!$B$5:$B$1504/(Activități!$C$5:$C$1504=B17),1),""))</f>
        <v/>
      </c>
      <c r="Q17" s="17" t="str">
        <f t="shared" si="0"/>
        <v/>
      </c>
      <c r="R17" s="16" t="str">
        <f>IF(B17="","",IFERROR(_xlfn.AGGREGATE(15,6,Activități!$I$5:$I$1504/((Activități!$C$5:$C$1504=B17)*(Activități!$K$5:$K$1504&lt;&gt;"Da")*ISNUMBER(Activități!$I$5:$I$1504)),1),""))</f>
        <v/>
      </c>
      <c r="S17" s="18" t="str">
        <f>IF(B17="","",SUMIFS(Vânzări!$F$5:$F$2004,Vânzări!$C$5:$C$2004,B17,Vânzări!$B$5:$B$2004,"&gt;="&amp;DATE(AnV,1,1),Vânzări!$B$5:$B$2004,"&lt;="&amp;DATE(AnV,12,31)))</f>
        <v/>
      </c>
      <c r="T17" s="16" t="str">
        <f>IF(B17="","",IFERROR(_xlfn.AGGREGATE(14,6,Vânzări!$B$5:$B$2004/(Vânzări!$C$5:$C$2004=B17),1),""))</f>
        <v/>
      </c>
      <c r="U17" s="17" t="str">
        <f t="shared" si="1"/>
        <v>–</v>
      </c>
      <c r="V17" s="18" t="str">
        <f>IF(B17="","",SUMIFS(Oportunități!$I$5:$I$304,Oportunități!$C$5:$C$304,B17,Oportunități!$G$5:$G$304,"&lt;&gt;Câștigată",Oportunități!$G$5:$G$304,"&lt;&gt;Pierdută"))</f>
        <v/>
      </c>
      <c r="W17" s="19" t="str">
        <f t="shared" si="2"/>
        <v/>
      </c>
    </row>
    <row r="18" spans="2:23" x14ac:dyDescent="0.2">
      <c r="B18" s="22"/>
      <c r="C18" s="23"/>
      <c r="D18" s="22"/>
      <c r="E18" s="21"/>
      <c r="F18" s="21"/>
      <c r="G18" s="21"/>
      <c r="H18" s="20"/>
      <c r="I18" s="21"/>
      <c r="J18" s="21"/>
      <c r="K18" s="21"/>
      <c r="L18" s="22"/>
      <c r="M18" s="21"/>
      <c r="N18" s="22"/>
      <c r="O18" s="15"/>
      <c r="P18" s="16" t="str">
        <f>IF(B18="","",IFERROR(_xlfn.AGGREGATE(14,6,Activități!$B$5:$B$1504/(Activități!$C$5:$C$1504=B18),1),""))</f>
        <v/>
      </c>
      <c r="Q18" s="17" t="str">
        <f t="shared" si="0"/>
        <v/>
      </c>
      <c r="R18" s="16" t="str">
        <f>IF(B18="","",IFERROR(_xlfn.AGGREGATE(15,6,Activități!$I$5:$I$1504/((Activități!$C$5:$C$1504=B18)*(Activități!$K$5:$K$1504&lt;&gt;"Da")*ISNUMBER(Activități!$I$5:$I$1504)),1),""))</f>
        <v/>
      </c>
      <c r="S18" s="18" t="str">
        <f>IF(B18="","",SUMIFS(Vânzări!$F$5:$F$2004,Vânzări!$C$5:$C$2004,B18,Vânzări!$B$5:$B$2004,"&gt;="&amp;DATE(AnV,1,1),Vânzări!$B$5:$B$2004,"&lt;="&amp;DATE(AnV,12,31)))</f>
        <v/>
      </c>
      <c r="T18" s="16" t="str">
        <f>IF(B18="","",IFERROR(_xlfn.AGGREGATE(14,6,Vânzări!$B$5:$B$2004/(Vânzări!$C$5:$C$2004=B18),1),""))</f>
        <v/>
      </c>
      <c r="U18" s="17" t="str">
        <f t="shared" si="1"/>
        <v>–</v>
      </c>
      <c r="V18" s="18" t="str">
        <f>IF(B18="","",SUMIFS(Oportunități!$I$5:$I$304,Oportunități!$C$5:$C$304,B18,Oportunități!$G$5:$G$304,"&lt;&gt;Câștigată",Oportunități!$G$5:$G$304,"&lt;&gt;Pierdută"))</f>
        <v/>
      </c>
      <c r="W18" s="19" t="str">
        <f t="shared" si="2"/>
        <v/>
      </c>
    </row>
    <row r="19" spans="2:23" x14ac:dyDescent="0.2">
      <c r="B19" s="22"/>
      <c r="C19" s="23"/>
      <c r="D19" s="22"/>
      <c r="E19" s="21"/>
      <c r="F19" s="21"/>
      <c r="G19" s="21"/>
      <c r="H19" s="20"/>
      <c r="I19" s="21"/>
      <c r="J19" s="21"/>
      <c r="K19" s="21"/>
      <c r="L19" s="22"/>
      <c r="M19" s="21"/>
      <c r="N19" s="22"/>
      <c r="O19" s="15"/>
      <c r="P19" s="16" t="str">
        <f>IF(B19="","",IFERROR(_xlfn.AGGREGATE(14,6,Activități!$B$5:$B$1504/(Activități!$C$5:$C$1504=B19),1),""))</f>
        <v/>
      </c>
      <c r="Q19" s="17" t="str">
        <f t="shared" si="0"/>
        <v/>
      </c>
      <c r="R19" s="16" t="str">
        <f>IF(B19="","",IFERROR(_xlfn.AGGREGATE(15,6,Activități!$I$5:$I$1504/((Activități!$C$5:$C$1504=B19)*(Activități!$K$5:$K$1504&lt;&gt;"Da")*ISNUMBER(Activități!$I$5:$I$1504)),1),""))</f>
        <v/>
      </c>
      <c r="S19" s="18" t="str">
        <f>IF(B19="","",SUMIFS(Vânzări!$F$5:$F$2004,Vânzări!$C$5:$C$2004,B19,Vânzări!$B$5:$B$2004,"&gt;="&amp;DATE(AnV,1,1),Vânzări!$B$5:$B$2004,"&lt;="&amp;DATE(AnV,12,31)))</f>
        <v/>
      </c>
      <c r="T19" s="16" t="str">
        <f>IF(B19="","",IFERROR(_xlfn.AGGREGATE(14,6,Vânzări!$B$5:$B$2004/(Vânzări!$C$5:$C$2004=B19),1),""))</f>
        <v/>
      </c>
      <c r="U19" s="17" t="str">
        <f t="shared" si="1"/>
        <v>–</v>
      </c>
      <c r="V19" s="18" t="str">
        <f>IF(B19="","",SUMIFS(Oportunități!$I$5:$I$304,Oportunități!$C$5:$C$304,B19,Oportunități!$G$5:$G$304,"&lt;&gt;Câștigată",Oportunități!$G$5:$G$304,"&lt;&gt;Pierdută"))</f>
        <v/>
      </c>
      <c r="W19" s="19" t="str">
        <f t="shared" si="2"/>
        <v/>
      </c>
    </row>
    <row r="20" spans="2:23" x14ac:dyDescent="0.2">
      <c r="B20" s="22"/>
      <c r="C20" s="23"/>
      <c r="D20" s="22"/>
      <c r="E20" s="21"/>
      <c r="F20" s="21"/>
      <c r="G20" s="21"/>
      <c r="H20" s="20"/>
      <c r="I20" s="21"/>
      <c r="J20" s="21"/>
      <c r="K20" s="21"/>
      <c r="L20" s="22"/>
      <c r="M20" s="21"/>
      <c r="N20" s="22"/>
      <c r="O20" s="15"/>
      <c r="P20" s="16" t="str">
        <f>IF(B20="","",IFERROR(_xlfn.AGGREGATE(14,6,Activități!$B$5:$B$1504/(Activități!$C$5:$C$1504=B20),1),""))</f>
        <v/>
      </c>
      <c r="Q20" s="17" t="str">
        <f t="shared" si="0"/>
        <v/>
      </c>
      <c r="R20" s="16" t="str">
        <f>IF(B20="","",IFERROR(_xlfn.AGGREGATE(15,6,Activități!$I$5:$I$1504/((Activități!$C$5:$C$1504=B20)*(Activități!$K$5:$K$1504&lt;&gt;"Da")*ISNUMBER(Activități!$I$5:$I$1504)),1),""))</f>
        <v/>
      </c>
      <c r="S20" s="18" t="str">
        <f>IF(B20="","",SUMIFS(Vânzări!$F$5:$F$2004,Vânzări!$C$5:$C$2004,B20,Vânzări!$B$5:$B$2004,"&gt;="&amp;DATE(AnV,1,1),Vânzări!$B$5:$B$2004,"&lt;="&amp;DATE(AnV,12,31)))</f>
        <v/>
      </c>
      <c r="T20" s="16" t="str">
        <f>IF(B20="","",IFERROR(_xlfn.AGGREGATE(14,6,Vânzări!$B$5:$B$2004/(Vânzări!$C$5:$C$2004=B20),1),""))</f>
        <v/>
      </c>
      <c r="U20" s="17" t="str">
        <f t="shared" si="1"/>
        <v>–</v>
      </c>
      <c r="V20" s="18" t="str">
        <f>IF(B20="","",SUMIFS(Oportunități!$I$5:$I$304,Oportunități!$C$5:$C$304,B20,Oportunități!$G$5:$G$304,"&lt;&gt;Câștigată",Oportunități!$G$5:$G$304,"&lt;&gt;Pierdută"))</f>
        <v/>
      </c>
      <c r="W20" s="19" t="str">
        <f t="shared" si="2"/>
        <v/>
      </c>
    </row>
    <row r="21" spans="2:23" x14ac:dyDescent="0.2">
      <c r="B21" s="22"/>
      <c r="C21" s="23"/>
      <c r="D21" s="22"/>
      <c r="E21" s="21"/>
      <c r="F21" s="21"/>
      <c r="G21" s="21"/>
      <c r="H21" s="20"/>
      <c r="I21" s="21"/>
      <c r="J21" s="21"/>
      <c r="K21" s="21"/>
      <c r="L21" s="22"/>
      <c r="M21" s="21"/>
      <c r="N21" s="22"/>
      <c r="O21" s="15"/>
      <c r="P21" s="16" t="str">
        <f>IF(B21="","",IFERROR(_xlfn.AGGREGATE(14,6,Activități!$B$5:$B$1504/(Activități!$C$5:$C$1504=B21),1),""))</f>
        <v/>
      </c>
      <c r="Q21" s="17" t="str">
        <f t="shared" si="0"/>
        <v/>
      </c>
      <c r="R21" s="16" t="str">
        <f>IF(B21="","",IFERROR(_xlfn.AGGREGATE(15,6,Activități!$I$5:$I$1504/((Activități!$C$5:$C$1504=B21)*(Activități!$K$5:$K$1504&lt;&gt;"Da")*ISNUMBER(Activități!$I$5:$I$1504)),1),""))</f>
        <v/>
      </c>
      <c r="S21" s="18" t="str">
        <f>IF(B21="","",SUMIFS(Vânzări!$F$5:$F$2004,Vânzări!$C$5:$C$2004,B21,Vânzări!$B$5:$B$2004,"&gt;="&amp;DATE(AnV,1,1),Vânzări!$B$5:$B$2004,"&lt;="&amp;DATE(AnV,12,31)))</f>
        <v/>
      </c>
      <c r="T21" s="16" t="str">
        <f>IF(B21="","",IFERROR(_xlfn.AGGREGATE(14,6,Vânzări!$B$5:$B$2004/(Vânzări!$C$5:$C$2004=B21),1),""))</f>
        <v/>
      </c>
      <c r="U21" s="17" t="str">
        <f t="shared" si="1"/>
        <v>–</v>
      </c>
      <c r="V21" s="18" t="str">
        <f>IF(B21="","",SUMIFS(Oportunități!$I$5:$I$304,Oportunități!$C$5:$C$304,B21,Oportunități!$G$5:$G$304,"&lt;&gt;Câștigată",Oportunități!$G$5:$G$304,"&lt;&gt;Pierdută"))</f>
        <v/>
      </c>
      <c r="W21" s="19" t="str">
        <f t="shared" si="2"/>
        <v/>
      </c>
    </row>
    <row r="22" spans="2:23" x14ac:dyDescent="0.2">
      <c r="B22" s="22"/>
      <c r="C22" s="23"/>
      <c r="D22" s="22"/>
      <c r="E22" s="21"/>
      <c r="F22" s="21"/>
      <c r="G22" s="21"/>
      <c r="H22" s="20"/>
      <c r="I22" s="21"/>
      <c r="J22" s="21"/>
      <c r="K22" s="21"/>
      <c r="L22" s="22"/>
      <c r="M22" s="21"/>
      <c r="N22" s="22"/>
      <c r="O22" s="15"/>
      <c r="P22" s="16" t="str">
        <f>IF(B22="","",IFERROR(_xlfn.AGGREGATE(14,6,Activități!$B$5:$B$1504/(Activități!$C$5:$C$1504=B22),1),""))</f>
        <v/>
      </c>
      <c r="Q22" s="17" t="str">
        <f t="shared" si="0"/>
        <v/>
      </c>
      <c r="R22" s="16" t="str">
        <f>IF(B22="","",IFERROR(_xlfn.AGGREGATE(15,6,Activități!$I$5:$I$1504/((Activități!$C$5:$C$1504=B22)*(Activități!$K$5:$K$1504&lt;&gt;"Da")*ISNUMBER(Activități!$I$5:$I$1504)),1),""))</f>
        <v/>
      </c>
      <c r="S22" s="18" t="str">
        <f>IF(B22="","",SUMIFS(Vânzări!$F$5:$F$2004,Vânzări!$C$5:$C$2004,B22,Vânzări!$B$5:$B$2004,"&gt;="&amp;DATE(AnV,1,1),Vânzări!$B$5:$B$2004,"&lt;="&amp;DATE(AnV,12,31)))</f>
        <v/>
      </c>
      <c r="T22" s="16" t="str">
        <f>IF(B22="","",IFERROR(_xlfn.AGGREGATE(14,6,Vânzări!$B$5:$B$2004/(Vânzări!$C$5:$C$2004=B22),1),""))</f>
        <v/>
      </c>
      <c r="U22" s="17" t="str">
        <f t="shared" si="1"/>
        <v>–</v>
      </c>
      <c r="V22" s="18" t="str">
        <f>IF(B22="","",SUMIFS(Oportunități!$I$5:$I$304,Oportunități!$C$5:$C$304,B22,Oportunități!$G$5:$G$304,"&lt;&gt;Câștigată",Oportunități!$G$5:$G$304,"&lt;&gt;Pierdută"))</f>
        <v/>
      </c>
      <c r="W22" s="19" t="str">
        <f t="shared" si="2"/>
        <v/>
      </c>
    </row>
    <row r="23" spans="2:23" x14ac:dyDescent="0.2">
      <c r="B23" s="22"/>
      <c r="C23" s="23"/>
      <c r="D23" s="22"/>
      <c r="E23" s="21"/>
      <c r="F23" s="21"/>
      <c r="G23" s="21"/>
      <c r="H23" s="20"/>
      <c r="I23" s="21"/>
      <c r="J23" s="21"/>
      <c r="K23" s="21"/>
      <c r="L23" s="22"/>
      <c r="M23" s="21"/>
      <c r="N23" s="22"/>
      <c r="O23" s="15"/>
      <c r="P23" s="16" t="str">
        <f>IF(B23="","",IFERROR(_xlfn.AGGREGATE(14,6,Activități!$B$5:$B$1504/(Activități!$C$5:$C$1504=B23),1),""))</f>
        <v/>
      </c>
      <c r="Q23" s="17" t="str">
        <f t="shared" si="0"/>
        <v/>
      </c>
      <c r="R23" s="16" t="str">
        <f>IF(B23="","",IFERROR(_xlfn.AGGREGATE(15,6,Activități!$I$5:$I$1504/((Activități!$C$5:$C$1504=B23)*(Activități!$K$5:$K$1504&lt;&gt;"Da")*ISNUMBER(Activități!$I$5:$I$1504)),1),""))</f>
        <v/>
      </c>
      <c r="S23" s="18" t="str">
        <f>IF(B23="","",SUMIFS(Vânzări!$F$5:$F$2004,Vânzări!$C$5:$C$2004,B23,Vânzări!$B$5:$B$2004,"&gt;="&amp;DATE(AnV,1,1),Vânzări!$B$5:$B$2004,"&lt;="&amp;DATE(AnV,12,31)))</f>
        <v/>
      </c>
      <c r="T23" s="16" t="str">
        <f>IF(B23="","",IFERROR(_xlfn.AGGREGATE(14,6,Vânzări!$B$5:$B$2004/(Vânzări!$C$5:$C$2004=B23),1),""))</f>
        <v/>
      </c>
      <c r="U23" s="17" t="str">
        <f t="shared" si="1"/>
        <v>–</v>
      </c>
      <c r="V23" s="18" t="str">
        <f>IF(B23="","",SUMIFS(Oportunități!$I$5:$I$304,Oportunități!$C$5:$C$304,B23,Oportunități!$G$5:$G$304,"&lt;&gt;Câștigată",Oportunități!$G$5:$G$304,"&lt;&gt;Pierdută"))</f>
        <v/>
      </c>
      <c r="W23" s="19" t="str">
        <f t="shared" si="2"/>
        <v/>
      </c>
    </row>
    <row r="24" spans="2:23" x14ac:dyDescent="0.2">
      <c r="B24" s="22"/>
      <c r="C24" s="23"/>
      <c r="D24" s="22"/>
      <c r="E24" s="21"/>
      <c r="F24" s="21"/>
      <c r="G24" s="21"/>
      <c r="H24" s="20"/>
      <c r="I24" s="21"/>
      <c r="J24" s="21"/>
      <c r="K24" s="21"/>
      <c r="L24" s="22"/>
      <c r="M24" s="21"/>
      <c r="N24" s="22"/>
      <c r="O24" s="15"/>
      <c r="P24" s="16" t="str">
        <f>IF(B24="","",IFERROR(_xlfn.AGGREGATE(14,6,Activități!$B$5:$B$1504/(Activități!$C$5:$C$1504=B24),1),""))</f>
        <v/>
      </c>
      <c r="Q24" s="17" t="str">
        <f t="shared" si="0"/>
        <v/>
      </c>
      <c r="R24" s="16" t="str">
        <f>IF(B24="","",IFERROR(_xlfn.AGGREGATE(15,6,Activități!$I$5:$I$1504/((Activități!$C$5:$C$1504=B24)*(Activități!$K$5:$K$1504&lt;&gt;"Da")*ISNUMBER(Activități!$I$5:$I$1504)),1),""))</f>
        <v/>
      </c>
      <c r="S24" s="18" t="str">
        <f>IF(B24="","",SUMIFS(Vânzări!$F$5:$F$2004,Vânzări!$C$5:$C$2004,B24,Vânzări!$B$5:$B$2004,"&gt;="&amp;DATE(AnV,1,1),Vânzări!$B$5:$B$2004,"&lt;="&amp;DATE(AnV,12,31)))</f>
        <v/>
      </c>
      <c r="T24" s="16" t="str">
        <f>IF(B24="","",IFERROR(_xlfn.AGGREGATE(14,6,Vânzări!$B$5:$B$2004/(Vânzări!$C$5:$C$2004=B24),1),""))</f>
        <v/>
      </c>
      <c r="U24" s="17" t="str">
        <f t="shared" si="1"/>
        <v>–</v>
      </c>
      <c r="V24" s="18" t="str">
        <f>IF(B24="","",SUMIFS(Oportunități!$I$5:$I$304,Oportunități!$C$5:$C$304,B24,Oportunități!$G$5:$G$304,"&lt;&gt;Câștigată",Oportunități!$G$5:$G$304,"&lt;&gt;Pierdută"))</f>
        <v/>
      </c>
      <c r="W24" s="19" t="str">
        <f t="shared" si="2"/>
        <v/>
      </c>
    </row>
    <row r="25" spans="2:23" x14ac:dyDescent="0.2">
      <c r="B25" s="22"/>
      <c r="C25" s="23"/>
      <c r="D25" s="22"/>
      <c r="E25" s="21"/>
      <c r="F25" s="21"/>
      <c r="G25" s="21"/>
      <c r="H25" s="20"/>
      <c r="I25" s="21"/>
      <c r="J25" s="21"/>
      <c r="K25" s="21"/>
      <c r="L25" s="22"/>
      <c r="M25" s="21"/>
      <c r="N25" s="22"/>
      <c r="O25" s="15"/>
      <c r="P25" s="16" t="str">
        <f>IF(B25="","",IFERROR(_xlfn.AGGREGATE(14,6,Activități!$B$5:$B$1504/(Activități!$C$5:$C$1504=B25),1),""))</f>
        <v/>
      </c>
      <c r="Q25" s="17" t="str">
        <f t="shared" si="0"/>
        <v/>
      </c>
      <c r="R25" s="16" t="str">
        <f>IF(B25="","",IFERROR(_xlfn.AGGREGATE(15,6,Activități!$I$5:$I$1504/((Activități!$C$5:$C$1504=B25)*(Activități!$K$5:$K$1504&lt;&gt;"Da")*ISNUMBER(Activități!$I$5:$I$1504)),1),""))</f>
        <v/>
      </c>
      <c r="S25" s="18" t="str">
        <f>IF(B25="","",SUMIFS(Vânzări!$F$5:$F$2004,Vânzări!$C$5:$C$2004,B25,Vânzări!$B$5:$B$2004,"&gt;="&amp;DATE(AnV,1,1),Vânzări!$B$5:$B$2004,"&lt;="&amp;DATE(AnV,12,31)))</f>
        <v/>
      </c>
      <c r="T25" s="16" t="str">
        <f>IF(B25="","",IFERROR(_xlfn.AGGREGATE(14,6,Vânzări!$B$5:$B$2004/(Vânzări!$C$5:$C$2004=B25),1),""))</f>
        <v/>
      </c>
      <c r="U25" s="17" t="str">
        <f t="shared" si="1"/>
        <v>–</v>
      </c>
      <c r="V25" s="18" t="str">
        <f>IF(B25="","",SUMIFS(Oportunități!$I$5:$I$304,Oportunități!$C$5:$C$304,B25,Oportunități!$G$5:$G$304,"&lt;&gt;Câștigată",Oportunități!$G$5:$G$304,"&lt;&gt;Pierdută"))</f>
        <v/>
      </c>
      <c r="W25" s="19" t="str">
        <f t="shared" si="2"/>
        <v/>
      </c>
    </row>
    <row r="26" spans="2:23" x14ac:dyDescent="0.2">
      <c r="B26" s="22"/>
      <c r="C26" s="23"/>
      <c r="D26" s="22"/>
      <c r="E26" s="21"/>
      <c r="F26" s="21"/>
      <c r="G26" s="21"/>
      <c r="H26" s="20"/>
      <c r="I26" s="21"/>
      <c r="J26" s="21"/>
      <c r="K26" s="21"/>
      <c r="L26" s="22"/>
      <c r="M26" s="21"/>
      <c r="N26" s="22"/>
      <c r="O26" s="15"/>
      <c r="P26" s="16" t="str">
        <f>IF(B26="","",IFERROR(_xlfn.AGGREGATE(14,6,Activități!$B$5:$B$1504/(Activități!$C$5:$C$1504=B26),1),""))</f>
        <v/>
      </c>
      <c r="Q26" s="17" t="str">
        <f t="shared" si="0"/>
        <v/>
      </c>
      <c r="R26" s="16" t="str">
        <f>IF(B26="","",IFERROR(_xlfn.AGGREGATE(15,6,Activități!$I$5:$I$1504/((Activități!$C$5:$C$1504=B26)*(Activități!$K$5:$K$1504&lt;&gt;"Da")*ISNUMBER(Activități!$I$5:$I$1504)),1),""))</f>
        <v/>
      </c>
      <c r="S26" s="18" t="str">
        <f>IF(B26="","",SUMIFS(Vânzări!$F$5:$F$2004,Vânzări!$C$5:$C$2004,B26,Vânzări!$B$5:$B$2004,"&gt;="&amp;DATE(AnV,1,1),Vânzări!$B$5:$B$2004,"&lt;="&amp;DATE(AnV,12,31)))</f>
        <v/>
      </c>
      <c r="T26" s="16" t="str">
        <f>IF(B26="","",IFERROR(_xlfn.AGGREGATE(14,6,Vânzări!$B$5:$B$2004/(Vânzări!$C$5:$C$2004=B26),1),""))</f>
        <v/>
      </c>
      <c r="U26" s="17" t="str">
        <f t="shared" si="1"/>
        <v>–</v>
      </c>
      <c r="V26" s="18" t="str">
        <f>IF(B26="","",SUMIFS(Oportunități!$I$5:$I$304,Oportunități!$C$5:$C$304,B26,Oportunități!$G$5:$G$304,"&lt;&gt;Câștigată",Oportunități!$G$5:$G$304,"&lt;&gt;Pierdută"))</f>
        <v/>
      </c>
      <c r="W26" s="19" t="str">
        <f t="shared" si="2"/>
        <v/>
      </c>
    </row>
    <row r="27" spans="2:23" x14ac:dyDescent="0.2">
      <c r="B27" s="22"/>
      <c r="C27" s="23"/>
      <c r="D27" s="22"/>
      <c r="E27" s="21"/>
      <c r="F27" s="21"/>
      <c r="G27" s="21"/>
      <c r="H27" s="20"/>
      <c r="I27" s="21"/>
      <c r="J27" s="21"/>
      <c r="K27" s="21"/>
      <c r="L27" s="22"/>
      <c r="M27" s="21"/>
      <c r="N27" s="22"/>
      <c r="O27" s="15"/>
      <c r="P27" s="16" t="str">
        <f>IF(B27="","",IFERROR(_xlfn.AGGREGATE(14,6,Activități!$B$5:$B$1504/(Activități!$C$5:$C$1504=B27),1),""))</f>
        <v/>
      </c>
      <c r="Q27" s="17" t="str">
        <f t="shared" si="0"/>
        <v/>
      </c>
      <c r="R27" s="16" t="str">
        <f>IF(B27="","",IFERROR(_xlfn.AGGREGATE(15,6,Activități!$I$5:$I$1504/((Activități!$C$5:$C$1504=B27)*(Activități!$K$5:$K$1504&lt;&gt;"Da")*ISNUMBER(Activități!$I$5:$I$1504)),1),""))</f>
        <v/>
      </c>
      <c r="S27" s="18" t="str">
        <f>IF(B27="","",SUMIFS(Vânzări!$F$5:$F$2004,Vânzări!$C$5:$C$2004,B27,Vânzări!$B$5:$B$2004,"&gt;="&amp;DATE(AnV,1,1),Vânzări!$B$5:$B$2004,"&lt;="&amp;DATE(AnV,12,31)))</f>
        <v/>
      </c>
      <c r="T27" s="16" t="str">
        <f>IF(B27="","",IFERROR(_xlfn.AGGREGATE(14,6,Vânzări!$B$5:$B$2004/(Vânzări!$C$5:$C$2004=B27),1),""))</f>
        <v/>
      </c>
      <c r="U27" s="17" t="str">
        <f t="shared" si="1"/>
        <v>–</v>
      </c>
      <c r="V27" s="18" t="str">
        <f>IF(B27="","",SUMIFS(Oportunități!$I$5:$I$304,Oportunități!$C$5:$C$304,B27,Oportunități!$G$5:$G$304,"&lt;&gt;Câștigată",Oportunități!$G$5:$G$304,"&lt;&gt;Pierdută"))</f>
        <v/>
      </c>
      <c r="W27" s="19" t="str">
        <f t="shared" si="2"/>
        <v/>
      </c>
    </row>
    <row r="28" spans="2:23" x14ac:dyDescent="0.2">
      <c r="B28" s="22"/>
      <c r="C28" s="23"/>
      <c r="D28" s="22"/>
      <c r="E28" s="21"/>
      <c r="F28" s="21"/>
      <c r="G28" s="21"/>
      <c r="H28" s="20"/>
      <c r="I28" s="21"/>
      <c r="J28" s="21"/>
      <c r="K28" s="21"/>
      <c r="L28" s="22"/>
      <c r="M28" s="21"/>
      <c r="N28" s="22"/>
      <c r="O28" s="15"/>
      <c r="P28" s="16" t="str">
        <f>IF(B28="","",IFERROR(_xlfn.AGGREGATE(14,6,Activități!$B$5:$B$1504/(Activități!$C$5:$C$1504=B28),1),""))</f>
        <v/>
      </c>
      <c r="Q28" s="17" t="str">
        <f t="shared" si="0"/>
        <v/>
      </c>
      <c r="R28" s="16" t="str">
        <f>IF(B28="","",IFERROR(_xlfn.AGGREGATE(15,6,Activități!$I$5:$I$1504/((Activități!$C$5:$C$1504=B28)*(Activități!$K$5:$K$1504&lt;&gt;"Da")*ISNUMBER(Activități!$I$5:$I$1504)),1),""))</f>
        <v/>
      </c>
      <c r="S28" s="18" t="str">
        <f>IF(B28="","",SUMIFS(Vânzări!$F$5:$F$2004,Vânzări!$C$5:$C$2004,B28,Vânzări!$B$5:$B$2004,"&gt;="&amp;DATE(AnV,1,1),Vânzări!$B$5:$B$2004,"&lt;="&amp;DATE(AnV,12,31)))</f>
        <v/>
      </c>
      <c r="T28" s="16" t="str">
        <f>IF(B28="","",IFERROR(_xlfn.AGGREGATE(14,6,Vânzări!$B$5:$B$2004/(Vânzări!$C$5:$C$2004=B28),1),""))</f>
        <v/>
      </c>
      <c r="U28" s="17" t="str">
        <f t="shared" si="1"/>
        <v>–</v>
      </c>
      <c r="V28" s="18" t="str">
        <f>IF(B28="","",SUMIFS(Oportunități!$I$5:$I$304,Oportunități!$C$5:$C$304,B28,Oportunități!$G$5:$G$304,"&lt;&gt;Câștigată",Oportunități!$G$5:$G$304,"&lt;&gt;Pierdută"))</f>
        <v/>
      </c>
      <c r="W28" s="19" t="str">
        <f t="shared" si="2"/>
        <v/>
      </c>
    </row>
    <row r="29" spans="2:23" x14ac:dyDescent="0.2">
      <c r="B29" s="22"/>
      <c r="C29" s="23"/>
      <c r="D29" s="22"/>
      <c r="E29" s="21"/>
      <c r="F29" s="21"/>
      <c r="G29" s="21"/>
      <c r="H29" s="20"/>
      <c r="I29" s="21"/>
      <c r="J29" s="21"/>
      <c r="K29" s="21"/>
      <c r="L29" s="22"/>
      <c r="M29" s="21"/>
      <c r="N29" s="22"/>
      <c r="O29" s="15"/>
      <c r="P29" s="16" t="str">
        <f>IF(B29="","",IFERROR(_xlfn.AGGREGATE(14,6,Activități!$B$5:$B$1504/(Activități!$C$5:$C$1504=B29),1),""))</f>
        <v/>
      </c>
      <c r="Q29" s="17" t="str">
        <f t="shared" si="0"/>
        <v/>
      </c>
      <c r="R29" s="16" t="str">
        <f>IF(B29="","",IFERROR(_xlfn.AGGREGATE(15,6,Activități!$I$5:$I$1504/((Activități!$C$5:$C$1504=B29)*(Activități!$K$5:$K$1504&lt;&gt;"Da")*ISNUMBER(Activități!$I$5:$I$1504)),1),""))</f>
        <v/>
      </c>
      <c r="S29" s="18" t="str">
        <f>IF(B29="","",SUMIFS(Vânzări!$F$5:$F$2004,Vânzări!$C$5:$C$2004,B29,Vânzări!$B$5:$B$2004,"&gt;="&amp;DATE(AnV,1,1),Vânzări!$B$5:$B$2004,"&lt;="&amp;DATE(AnV,12,31)))</f>
        <v/>
      </c>
      <c r="T29" s="16" t="str">
        <f>IF(B29="","",IFERROR(_xlfn.AGGREGATE(14,6,Vânzări!$B$5:$B$2004/(Vânzări!$C$5:$C$2004=B29),1),""))</f>
        <v/>
      </c>
      <c r="U29" s="17" t="str">
        <f t="shared" si="1"/>
        <v>–</v>
      </c>
      <c r="V29" s="18" t="str">
        <f>IF(B29="","",SUMIFS(Oportunități!$I$5:$I$304,Oportunități!$C$5:$C$304,B29,Oportunități!$G$5:$G$304,"&lt;&gt;Câștigată",Oportunități!$G$5:$G$304,"&lt;&gt;Pierdută"))</f>
        <v/>
      </c>
      <c r="W29" s="19" t="str">
        <f t="shared" si="2"/>
        <v/>
      </c>
    </row>
    <row r="30" spans="2:23" x14ac:dyDescent="0.2">
      <c r="B30" s="22"/>
      <c r="C30" s="23"/>
      <c r="D30" s="22"/>
      <c r="E30" s="21"/>
      <c r="F30" s="21"/>
      <c r="G30" s="21"/>
      <c r="H30" s="20"/>
      <c r="I30" s="21"/>
      <c r="J30" s="21"/>
      <c r="K30" s="21"/>
      <c r="L30" s="22"/>
      <c r="M30" s="21"/>
      <c r="N30" s="22"/>
      <c r="O30" s="15"/>
      <c r="P30" s="16" t="str">
        <f>IF(B30="","",IFERROR(_xlfn.AGGREGATE(14,6,Activități!$B$5:$B$1504/(Activități!$C$5:$C$1504=B30),1),""))</f>
        <v/>
      </c>
      <c r="Q30" s="17" t="str">
        <f t="shared" si="0"/>
        <v/>
      </c>
      <c r="R30" s="16" t="str">
        <f>IF(B30="","",IFERROR(_xlfn.AGGREGATE(15,6,Activități!$I$5:$I$1504/((Activități!$C$5:$C$1504=B30)*(Activități!$K$5:$K$1504&lt;&gt;"Da")*ISNUMBER(Activități!$I$5:$I$1504)),1),""))</f>
        <v/>
      </c>
      <c r="S30" s="18" t="str">
        <f>IF(B30="","",SUMIFS(Vânzări!$F$5:$F$2004,Vânzări!$C$5:$C$2004,B30,Vânzări!$B$5:$B$2004,"&gt;="&amp;DATE(AnV,1,1),Vânzări!$B$5:$B$2004,"&lt;="&amp;DATE(AnV,12,31)))</f>
        <v/>
      </c>
      <c r="T30" s="16" t="str">
        <f>IF(B30="","",IFERROR(_xlfn.AGGREGATE(14,6,Vânzări!$B$5:$B$2004/(Vânzări!$C$5:$C$2004=B30),1),""))</f>
        <v/>
      </c>
      <c r="U30" s="17" t="str">
        <f t="shared" si="1"/>
        <v>–</v>
      </c>
      <c r="V30" s="18" t="str">
        <f>IF(B30="","",SUMIFS(Oportunități!$I$5:$I$304,Oportunități!$C$5:$C$304,B30,Oportunități!$G$5:$G$304,"&lt;&gt;Câștigată",Oportunități!$G$5:$G$304,"&lt;&gt;Pierdută"))</f>
        <v/>
      </c>
      <c r="W30" s="19" t="str">
        <f t="shared" si="2"/>
        <v/>
      </c>
    </row>
    <row r="31" spans="2:23" x14ac:dyDescent="0.2">
      <c r="B31" s="22"/>
      <c r="C31" s="23"/>
      <c r="D31" s="22"/>
      <c r="E31" s="21"/>
      <c r="F31" s="21"/>
      <c r="G31" s="21"/>
      <c r="H31" s="20"/>
      <c r="I31" s="21"/>
      <c r="J31" s="21"/>
      <c r="K31" s="21"/>
      <c r="L31" s="22"/>
      <c r="M31" s="21"/>
      <c r="N31" s="22"/>
      <c r="O31" s="15"/>
      <c r="P31" s="16" t="str">
        <f>IF(B31="","",IFERROR(_xlfn.AGGREGATE(14,6,Activități!$B$5:$B$1504/(Activități!$C$5:$C$1504=B31),1),""))</f>
        <v/>
      </c>
      <c r="Q31" s="17" t="str">
        <f t="shared" si="0"/>
        <v/>
      </c>
      <c r="R31" s="16" t="str">
        <f>IF(B31="","",IFERROR(_xlfn.AGGREGATE(15,6,Activități!$I$5:$I$1504/((Activități!$C$5:$C$1504=B31)*(Activități!$K$5:$K$1504&lt;&gt;"Da")*ISNUMBER(Activități!$I$5:$I$1504)),1),""))</f>
        <v/>
      </c>
      <c r="S31" s="18" t="str">
        <f>IF(B31="","",SUMIFS(Vânzări!$F$5:$F$2004,Vânzări!$C$5:$C$2004,B31,Vânzări!$B$5:$B$2004,"&gt;="&amp;DATE(AnV,1,1),Vânzări!$B$5:$B$2004,"&lt;="&amp;DATE(AnV,12,31)))</f>
        <v/>
      </c>
      <c r="T31" s="16" t="str">
        <f>IF(B31="","",IFERROR(_xlfn.AGGREGATE(14,6,Vânzări!$B$5:$B$2004/(Vânzări!$C$5:$C$2004=B31),1),""))</f>
        <v/>
      </c>
      <c r="U31" s="17" t="str">
        <f t="shared" si="1"/>
        <v>–</v>
      </c>
      <c r="V31" s="18" t="str">
        <f>IF(B31="","",SUMIFS(Oportunități!$I$5:$I$304,Oportunități!$C$5:$C$304,B31,Oportunități!$G$5:$G$304,"&lt;&gt;Câștigată",Oportunități!$G$5:$G$304,"&lt;&gt;Pierdută"))</f>
        <v/>
      </c>
      <c r="W31" s="19" t="str">
        <f t="shared" si="2"/>
        <v/>
      </c>
    </row>
    <row r="32" spans="2:23" x14ac:dyDescent="0.2">
      <c r="B32" s="22"/>
      <c r="C32" s="23"/>
      <c r="D32" s="22"/>
      <c r="E32" s="21"/>
      <c r="F32" s="21"/>
      <c r="G32" s="21"/>
      <c r="H32" s="20"/>
      <c r="I32" s="21"/>
      <c r="J32" s="21"/>
      <c r="K32" s="21"/>
      <c r="L32" s="22"/>
      <c r="M32" s="21"/>
      <c r="N32" s="22"/>
      <c r="O32" s="15"/>
      <c r="P32" s="16" t="str">
        <f>IF(B32="","",IFERROR(_xlfn.AGGREGATE(14,6,Activități!$B$5:$B$1504/(Activități!$C$5:$C$1504=B32),1),""))</f>
        <v/>
      </c>
      <c r="Q32" s="17" t="str">
        <f t="shared" si="0"/>
        <v/>
      </c>
      <c r="R32" s="16" t="str">
        <f>IF(B32="","",IFERROR(_xlfn.AGGREGATE(15,6,Activități!$I$5:$I$1504/((Activități!$C$5:$C$1504=B32)*(Activități!$K$5:$K$1504&lt;&gt;"Da")*ISNUMBER(Activități!$I$5:$I$1504)),1),""))</f>
        <v/>
      </c>
      <c r="S32" s="18" t="str">
        <f>IF(B32="","",SUMIFS(Vânzări!$F$5:$F$2004,Vânzări!$C$5:$C$2004,B32,Vânzări!$B$5:$B$2004,"&gt;="&amp;DATE(AnV,1,1),Vânzări!$B$5:$B$2004,"&lt;="&amp;DATE(AnV,12,31)))</f>
        <v/>
      </c>
      <c r="T32" s="16" t="str">
        <f>IF(B32="","",IFERROR(_xlfn.AGGREGATE(14,6,Vânzări!$B$5:$B$2004/(Vânzări!$C$5:$C$2004=B32),1),""))</f>
        <v/>
      </c>
      <c r="U32" s="17" t="str">
        <f t="shared" si="1"/>
        <v>–</v>
      </c>
      <c r="V32" s="18" t="str">
        <f>IF(B32="","",SUMIFS(Oportunități!$I$5:$I$304,Oportunități!$C$5:$C$304,B32,Oportunități!$G$5:$G$304,"&lt;&gt;Câștigată",Oportunități!$G$5:$G$304,"&lt;&gt;Pierdută"))</f>
        <v/>
      </c>
      <c r="W32" s="19" t="str">
        <f t="shared" si="2"/>
        <v/>
      </c>
    </row>
    <row r="33" spans="2:23" x14ac:dyDescent="0.2">
      <c r="B33" s="22"/>
      <c r="C33" s="23"/>
      <c r="D33" s="22"/>
      <c r="E33" s="21"/>
      <c r="F33" s="21"/>
      <c r="G33" s="21"/>
      <c r="H33" s="20"/>
      <c r="I33" s="21"/>
      <c r="J33" s="21"/>
      <c r="K33" s="21"/>
      <c r="L33" s="22"/>
      <c r="M33" s="21"/>
      <c r="N33" s="22"/>
      <c r="O33" s="15"/>
      <c r="P33" s="16" t="str">
        <f>IF(B33="","",IFERROR(_xlfn.AGGREGATE(14,6,Activități!$B$5:$B$1504/(Activități!$C$5:$C$1504=B33),1),""))</f>
        <v/>
      </c>
      <c r="Q33" s="17" t="str">
        <f t="shared" si="0"/>
        <v/>
      </c>
      <c r="R33" s="16" t="str">
        <f>IF(B33="","",IFERROR(_xlfn.AGGREGATE(15,6,Activități!$I$5:$I$1504/((Activități!$C$5:$C$1504=B33)*(Activități!$K$5:$K$1504&lt;&gt;"Da")*ISNUMBER(Activități!$I$5:$I$1504)),1),""))</f>
        <v/>
      </c>
      <c r="S33" s="18" t="str">
        <f>IF(B33="","",SUMIFS(Vânzări!$F$5:$F$2004,Vânzări!$C$5:$C$2004,B33,Vânzări!$B$5:$B$2004,"&gt;="&amp;DATE(AnV,1,1),Vânzări!$B$5:$B$2004,"&lt;="&amp;DATE(AnV,12,31)))</f>
        <v/>
      </c>
      <c r="T33" s="16" t="str">
        <f>IF(B33="","",IFERROR(_xlfn.AGGREGATE(14,6,Vânzări!$B$5:$B$2004/(Vânzări!$C$5:$C$2004=B33),1),""))</f>
        <v/>
      </c>
      <c r="U33" s="17" t="str">
        <f t="shared" si="1"/>
        <v>–</v>
      </c>
      <c r="V33" s="18" t="str">
        <f>IF(B33="","",SUMIFS(Oportunități!$I$5:$I$304,Oportunități!$C$5:$C$304,B33,Oportunități!$G$5:$G$304,"&lt;&gt;Câștigată",Oportunități!$G$5:$G$304,"&lt;&gt;Pierdută"))</f>
        <v/>
      </c>
      <c r="W33" s="19" t="str">
        <f t="shared" si="2"/>
        <v/>
      </c>
    </row>
    <row r="34" spans="2:23" x14ac:dyDescent="0.2">
      <c r="B34" s="22"/>
      <c r="C34" s="23"/>
      <c r="D34" s="22"/>
      <c r="E34" s="21"/>
      <c r="F34" s="21"/>
      <c r="G34" s="21"/>
      <c r="H34" s="20"/>
      <c r="I34" s="21"/>
      <c r="J34" s="21"/>
      <c r="K34" s="21"/>
      <c r="L34" s="22"/>
      <c r="M34" s="21"/>
      <c r="N34" s="22"/>
      <c r="O34" s="15"/>
      <c r="P34" s="16" t="str">
        <f>IF(B34="","",IFERROR(_xlfn.AGGREGATE(14,6,Activități!$B$5:$B$1504/(Activități!$C$5:$C$1504=B34),1),""))</f>
        <v/>
      </c>
      <c r="Q34" s="17" t="str">
        <f t="shared" si="0"/>
        <v/>
      </c>
      <c r="R34" s="16" t="str">
        <f>IF(B34="","",IFERROR(_xlfn.AGGREGATE(15,6,Activități!$I$5:$I$1504/((Activități!$C$5:$C$1504=B34)*(Activități!$K$5:$K$1504&lt;&gt;"Da")*ISNUMBER(Activități!$I$5:$I$1504)),1),""))</f>
        <v/>
      </c>
      <c r="S34" s="18" t="str">
        <f>IF(B34="","",SUMIFS(Vânzări!$F$5:$F$2004,Vânzări!$C$5:$C$2004,B34,Vânzări!$B$5:$B$2004,"&gt;="&amp;DATE(AnV,1,1),Vânzări!$B$5:$B$2004,"&lt;="&amp;DATE(AnV,12,31)))</f>
        <v/>
      </c>
      <c r="T34" s="16" t="str">
        <f>IF(B34="","",IFERROR(_xlfn.AGGREGATE(14,6,Vânzări!$B$5:$B$2004/(Vânzări!$C$5:$C$2004=B34),1),""))</f>
        <v/>
      </c>
      <c r="U34" s="17" t="str">
        <f t="shared" si="1"/>
        <v>–</v>
      </c>
      <c r="V34" s="18" t="str">
        <f>IF(B34="","",SUMIFS(Oportunități!$I$5:$I$304,Oportunități!$C$5:$C$304,B34,Oportunități!$G$5:$G$304,"&lt;&gt;Câștigată",Oportunități!$G$5:$G$304,"&lt;&gt;Pierdută"))</f>
        <v/>
      </c>
      <c r="W34" s="19" t="str">
        <f t="shared" si="2"/>
        <v/>
      </c>
    </row>
    <row r="35" spans="2:23" x14ac:dyDescent="0.2">
      <c r="B35" s="22"/>
      <c r="C35" s="23"/>
      <c r="D35" s="22"/>
      <c r="E35" s="21"/>
      <c r="F35" s="21"/>
      <c r="G35" s="21"/>
      <c r="H35" s="20"/>
      <c r="I35" s="21"/>
      <c r="J35" s="21"/>
      <c r="K35" s="21"/>
      <c r="L35" s="22"/>
      <c r="M35" s="21"/>
      <c r="N35" s="22"/>
      <c r="O35" s="15"/>
      <c r="P35" s="16" t="str">
        <f>IF(B35="","",IFERROR(_xlfn.AGGREGATE(14,6,Activități!$B$5:$B$1504/(Activități!$C$5:$C$1504=B35),1),""))</f>
        <v/>
      </c>
      <c r="Q35" s="17" t="str">
        <f t="shared" si="0"/>
        <v/>
      </c>
      <c r="R35" s="16" t="str">
        <f>IF(B35="","",IFERROR(_xlfn.AGGREGATE(15,6,Activități!$I$5:$I$1504/((Activități!$C$5:$C$1504=B35)*(Activități!$K$5:$K$1504&lt;&gt;"Da")*ISNUMBER(Activități!$I$5:$I$1504)),1),""))</f>
        <v/>
      </c>
      <c r="S35" s="18" t="str">
        <f>IF(B35="","",SUMIFS(Vânzări!$F$5:$F$2004,Vânzări!$C$5:$C$2004,B35,Vânzări!$B$5:$B$2004,"&gt;="&amp;DATE(AnV,1,1),Vânzări!$B$5:$B$2004,"&lt;="&amp;DATE(AnV,12,31)))</f>
        <v/>
      </c>
      <c r="T35" s="16" t="str">
        <f>IF(B35="","",IFERROR(_xlfn.AGGREGATE(14,6,Vânzări!$B$5:$B$2004/(Vânzări!$C$5:$C$2004=B35),1),""))</f>
        <v/>
      </c>
      <c r="U35" s="17" t="str">
        <f t="shared" si="1"/>
        <v>–</v>
      </c>
      <c r="V35" s="18" t="str">
        <f>IF(B35="","",SUMIFS(Oportunități!$I$5:$I$304,Oportunități!$C$5:$C$304,B35,Oportunități!$G$5:$G$304,"&lt;&gt;Câștigată",Oportunități!$G$5:$G$304,"&lt;&gt;Pierdută"))</f>
        <v/>
      </c>
      <c r="W35" s="19" t="str">
        <f t="shared" si="2"/>
        <v/>
      </c>
    </row>
    <row r="36" spans="2:23" x14ac:dyDescent="0.2">
      <c r="B36" s="22"/>
      <c r="C36" s="23"/>
      <c r="D36" s="22"/>
      <c r="E36" s="21"/>
      <c r="F36" s="21"/>
      <c r="G36" s="21"/>
      <c r="H36" s="20"/>
      <c r="I36" s="21"/>
      <c r="J36" s="21"/>
      <c r="K36" s="21"/>
      <c r="L36" s="22"/>
      <c r="M36" s="21"/>
      <c r="N36" s="22"/>
      <c r="O36" s="15"/>
      <c r="P36" s="16" t="str">
        <f>IF(B36="","",IFERROR(_xlfn.AGGREGATE(14,6,Activități!$B$5:$B$1504/(Activități!$C$5:$C$1504=B36),1),""))</f>
        <v/>
      </c>
      <c r="Q36" s="17" t="str">
        <f t="shared" si="0"/>
        <v/>
      </c>
      <c r="R36" s="16" t="str">
        <f>IF(B36="","",IFERROR(_xlfn.AGGREGATE(15,6,Activități!$I$5:$I$1504/((Activități!$C$5:$C$1504=B36)*(Activități!$K$5:$K$1504&lt;&gt;"Da")*ISNUMBER(Activități!$I$5:$I$1504)),1),""))</f>
        <v/>
      </c>
      <c r="S36" s="18" t="str">
        <f>IF(B36="","",SUMIFS(Vânzări!$F$5:$F$2004,Vânzări!$C$5:$C$2004,B36,Vânzări!$B$5:$B$2004,"&gt;="&amp;DATE(AnV,1,1),Vânzări!$B$5:$B$2004,"&lt;="&amp;DATE(AnV,12,31)))</f>
        <v/>
      </c>
      <c r="T36" s="16" t="str">
        <f>IF(B36="","",IFERROR(_xlfn.AGGREGATE(14,6,Vânzări!$B$5:$B$2004/(Vânzări!$C$5:$C$2004=B36),1),""))</f>
        <v/>
      </c>
      <c r="U36" s="17" t="str">
        <f t="shared" si="1"/>
        <v>–</v>
      </c>
      <c r="V36" s="18" t="str">
        <f>IF(B36="","",SUMIFS(Oportunități!$I$5:$I$304,Oportunități!$C$5:$C$304,B36,Oportunități!$G$5:$G$304,"&lt;&gt;Câștigată",Oportunități!$G$5:$G$304,"&lt;&gt;Pierdută"))</f>
        <v/>
      </c>
      <c r="W36" s="19" t="str">
        <f t="shared" si="2"/>
        <v/>
      </c>
    </row>
    <row r="37" spans="2:23" x14ac:dyDescent="0.2">
      <c r="B37" s="22"/>
      <c r="C37" s="23"/>
      <c r="D37" s="22"/>
      <c r="E37" s="21"/>
      <c r="F37" s="21"/>
      <c r="G37" s="21"/>
      <c r="H37" s="20"/>
      <c r="I37" s="21"/>
      <c r="J37" s="21"/>
      <c r="K37" s="21"/>
      <c r="L37" s="22"/>
      <c r="M37" s="21"/>
      <c r="N37" s="22"/>
      <c r="O37" s="15"/>
      <c r="P37" s="16" t="str">
        <f>IF(B37="","",IFERROR(_xlfn.AGGREGATE(14,6,Activități!$B$5:$B$1504/(Activități!$C$5:$C$1504=B37),1),""))</f>
        <v/>
      </c>
      <c r="Q37" s="17" t="str">
        <f t="shared" si="0"/>
        <v/>
      </c>
      <c r="R37" s="16" t="str">
        <f>IF(B37="","",IFERROR(_xlfn.AGGREGATE(15,6,Activități!$I$5:$I$1504/((Activități!$C$5:$C$1504=B37)*(Activități!$K$5:$K$1504&lt;&gt;"Da")*ISNUMBER(Activități!$I$5:$I$1504)),1),""))</f>
        <v/>
      </c>
      <c r="S37" s="18" t="str">
        <f>IF(B37="","",SUMIFS(Vânzări!$F$5:$F$2004,Vânzări!$C$5:$C$2004,B37,Vânzări!$B$5:$B$2004,"&gt;="&amp;DATE(AnV,1,1),Vânzări!$B$5:$B$2004,"&lt;="&amp;DATE(AnV,12,31)))</f>
        <v/>
      </c>
      <c r="T37" s="16" t="str">
        <f>IF(B37="","",IFERROR(_xlfn.AGGREGATE(14,6,Vânzări!$B$5:$B$2004/(Vânzări!$C$5:$C$2004=B37),1),""))</f>
        <v/>
      </c>
      <c r="U37" s="17" t="str">
        <f t="shared" si="1"/>
        <v>–</v>
      </c>
      <c r="V37" s="18" t="str">
        <f>IF(B37="","",SUMIFS(Oportunități!$I$5:$I$304,Oportunități!$C$5:$C$304,B37,Oportunități!$G$5:$G$304,"&lt;&gt;Câștigată",Oportunități!$G$5:$G$304,"&lt;&gt;Pierdută"))</f>
        <v/>
      </c>
      <c r="W37" s="19" t="str">
        <f t="shared" si="2"/>
        <v/>
      </c>
    </row>
    <row r="38" spans="2:23" x14ac:dyDescent="0.2">
      <c r="B38" s="22"/>
      <c r="C38" s="23"/>
      <c r="D38" s="22"/>
      <c r="E38" s="21"/>
      <c r="F38" s="21"/>
      <c r="G38" s="21"/>
      <c r="H38" s="20"/>
      <c r="I38" s="21"/>
      <c r="J38" s="21"/>
      <c r="K38" s="21"/>
      <c r="L38" s="22"/>
      <c r="M38" s="21"/>
      <c r="N38" s="22"/>
      <c r="O38" s="15"/>
      <c r="P38" s="16" t="str">
        <f>IF(B38="","",IFERROR(_xlfn.AGGREGATE(14,6,Activități!$B$5:$B$1504/(Activități!$C$5:$C$1504=B38),1),""))</f>
        <v/>
      </c>
      <c r="Q38" s="17" t="str">
        <f t="shared" si="0"/>
        <v/>
      </c>
      <c r="R38" s="16" t="str">
        <f>IF(B38="","",IFERROR(_xlfn.AGGREGATE(15,6,Activități!$I$5:$I$1504/((Activități!$C$5:$C$1504=B38)*(Activități!$K$5:$K$1504&lt;&gt;"Da")*ISNUMBER(Activități!$I$5:$I$1504)),1),""))</f>
        <v/>
      </c>
      <c r="S38" s="18" t="str">
        <f>IF(B38="","",SUMIFS(Vânzări!$F$5:$F$2004,Vânzări!$C$5:$C$2004,B38,Vânzări!$B$5:$B$2004,"&gt;="&amp;DATE(AnV,1,1),Vânzări!$B$5:$B$2004,"&lt;="&amp;DATE(AnV,12,31)))</f>
        <v/>
      </c>
      <c r="T38" s="16" t="str">
        <f>IF(B38="","",IFERROR(_xlfn.AGGREGATE(14,6,Vânzări!$B$5:$B$2004/(Vânzări!$C$5:$C$2004=B38),1),""))</f>
        <v/>
      </c>
      <c r="U38" s="17" t="str">
        <f t="shared" si="1"/>
        <v>–</v>
      </c>
      <c r="V38" s="18" t="str">
        <f>IF(B38="","",SUMIFS(Oportunități!$I$5:$I$304,Oportunități!$C$5:$C$304,B38,Oportunități!$G$5:$G$304,"&lt;&gt;Câștigată",Oportunități!$G$5:$G$304,"&lt;&gt;Pierdută"))</f>
        <v/>
      </c>
      <c r="W38" s="19" t="str">
        <f t="shared" si="2"/>
        <v/>
      </c>
    </row>
    <row r="39" spans="2:23" x14ac:dyDescent="0.2">
      <c r="B39" s="22"/>
      <c r="C39" s="23"/>
      <c r="D39" s="22"/>
      <c r="E39" s="21"/>
      <c r="F39" s="21"/>
      <c r="G39" s="21"/>
      <c r="H39" s="20"/>
      <c r="I39" s="21"/>
      <c r="J39" s="21"/>
      <c r="K39" s="21"/>
      <c r="L39" s="22"/>
      <c r="M39" s="21"/>
      <c r="N39" s="22"/>
      <c r="O39" s="15"/>
      <c r="P39" s="16" t="str">
        <f>IF(B39="","",IFERROR(_xlfn.AGGREGATE(14,6,Activități!$B$5:$B$1504/(Activități!$C$5:$C$1504=B39),1),""))</f>
        <v/>
      </c>
      <c r="Q39" s="17" t="str">
        <f t="shared" si="0"/>
        <v/>
      </c>
      <c r="R39" s="16" t="str">
        <f>IF(B39="","",IFERROR(_xlfn.AGGREGATE(15,6,Activități!$I$5:$I$1504/((Activități!$C$5:$C$1504=B39)*(Activități!$K$5:$K$1504&lt;&gt;"Da")*ISNUMBER(Activități!$I$5:$I$1504)),1),""))</f>
        <v/>
      </c>
      <c r="S39" s="18" t="str">
        <f>IF(B39="","",SUMIFS(Vânzări!$F$5:$F$2004,Vânzări!$C$5:$C$2004,B39,Vânzări!$B$5:$B$2004,"&gt;="&amp;DATE(AnV,1,1),Vânzări!$B$5:$B$2004,"&lt;="&amp;DATE(AnV,12,31)))</f>
        <v/>
      </c>
      <c r="T39" s="16" t="str">
        <f>IF(B39="","",IFERROR(_xlfn.AGGREGATE(14,6,Vânzări!$B$5:$B$2004/(Vânzări!$C$5:$C$2004=B39),1),""))</f>
        <v/>
      </c>
      <c r="U39" s="17" t="str">
        <f t="shared" si="1"/>
        <v>–</v>
      </c>
      <c r="V39" s="18" t="str">
        <f>IF(B39="","",SUMIFS(Oportunități!$I$5:$I$304,Oportunități!$C$5:$C$304,B39,Oportunități!$G$5:$G$304,"&lt;&gt;Câștigată",Oportunități!$G$5:$G$304,"&lt;&gt;Pierdută"))</f>
        <v/>
      </c>
      <c r="W39" s="19" t="str">
        <f t="shared" si="2"/>
        <v/>
      </c>
    </row>
    <row r="40" spans="2:23" x14ac:dyDescent="0.2">
      <c r="B40" s="22"/>
      <c r="C40" s="23"/>
      <c r="D40" s="22"/>
      <c r="E40" s="21"/>
      <c r="F40" s="21"/>
      <c r="G40" s="21"/>
      <c r="H40" s="20"/>
      <c r="I40" s="21"/>
      <c r="J40" s="21"/>
      <c r="K40" s="21"/>
      <c r="L40" s="22"/>
      <c r="M40" s="21"/>
      <c r="N40" s="22"/>
      <c r="O40" s="15"/>
      <c r="P40" s="16" t="str">
        <f>IF(B40="","",IFERROR(_xlfn.AGGREGATE(14,6,Activități!$B$5:$B$1504/(Activități!$C$5:$C$1504=B40),1),""))</f>
        <v/>
      </c>
      <c r="Q40" s="17" t="str">
        <f t="shared" si="0"/>
        <v/>
      </c>
      <c r="R40" s="16" t="str">
        <f>IF(B40="","",IFERROR(_xlfn.AGGREGATE(15,6,Activități!$I$5:$I$1504/((Activități!$C$5:$C$1504=B40)*(Activități!$K$5:$K$1504&lt;&gt;"Da")*ISNUMBER(Activități!$I$5:$I$1504)),1),""))</f>
        <v/>
      </c>
      <c r="S40" s="18" t="str">
        <f>IF(B40="","",SUMIFS(Vânzări!$F$5:$F$2004,Vânzări!$C$5:$C$2004,B40,Vânzări!$B$5:$B$2004,"&gt;="&amp;DATE(AnV,1,1),Vânzări!$B$5:$B$2004,"&lt;="&amp;DATE(AnV,12,31)))</f>
        <v/>
      </c>
      <c r="T40" s="16" t="str">
        <f>IF(B40="","",IFERROR(_xlfn.AGGREGATE(14,6,Vânzări!$B$5:$B$2004/(Vânzări!$C$5:$C$2004=B40),1),""))</f>
        <v/>
      </c>
      <c r="U40" s="17" t="str">
        <f t="shared" si="1"/>
        <v>–</v>
      </c>
      <c r="V40" s="18" t="str">
        <f>IF(B40="","",SUMIFS(Oportunități!$I$5:$I$304,Oportunități!$C$5:$C$304,B40,Oportunități!$G$5:$G$304,"&lt;&gt;Câștigată",Oportunități!$G$5:$G$304,"&lt;&gt;Pierdută"))</f>
        <v/>
      </c>
      <c r="W40" s="19" t="str">
        <f t="shared" si="2"/>
        <v/>
      </c>
    </row>
    <row r="41" spans="2:23" x14ac:dyDescent="0.2">
      <c r="B41" s="22"/>
      <c r="C41" s="23"/>
      <c r="D41" s="22"/>
      <c r="E41" s="21"/>
      <c r="F41" s="21"/>
      <c r="G41" s="21"/>
      <c r="H41" s="20"/>
      <c r="I41" s="21"/>
      <c r="J41" s="21"/>
      <c r="K41" s="21"/>
      <c r="L41" s="22"/>
      <c r="M41" s="21"/>
      <c r="N41" s="22"/>
      <c r="O41" s="15"/>
      <c r="P41" s="16" t="str">
        <f>IF(B41="","",IFERROR(_xlfn.AGGREGATE(14,6,Activități!$B$5:$B$1504/(Activități!$C$5:$C$1504=B41),1),""))</f>
        <v/>
      </c>
      <c r="Q41" s="17" t="str">
        <f t="shared" si="0"/>
        <v/>
      </c>
      <c r="R41" s="16" t="str">
        <f>IF(B41="","",IFERROR(_xlfn.AGGREGATE(15,6,Activități!$I$5:$I$1504/((Activități!$C$5:$C$1504=B41)*(Activități!$K$5:$K$1504&lt;&gt;"Da")*ISNUMBER(Activități!$I$5:$I$1504)),1),""))</f>
        <v/>
      </c>
      <c r="S41" s="18" t="str">
        <f>IF(B41="","",SUMIFS(Vânzări!$F$5:$F$2004,Vânzări!$C$5:$C$2004,B41,Vânzări!$B$5:$B$2004,"&gt;="&amp;DATE(AnV,1,1),Vânzări!$B$5:$B$2004,"&lt;="&amp;DATE(AnV,12,31)))</f>
        <v/>
      </c>
      <c r="T41" s="16" t="str">
        <f>IF(B41="","",IFERROR(_xlfn.AGGREGATE(14,6,Vânzări!$B$5:$B$2004/(Vânzări!$C$5:$C$2004=B41),1),""))</f>
        <v/>
      </c>
      <c r="U41" s="17" t="str">
        <f t="shared" si="1"/>
        <v>–</v>
      </c>
      <c r="V41" s="18" t="str">
        <f>IF(B41="","",SUMIFS(Oportunități!$I$5:$I$304,Oportunități!$C$5:$C$304,B41,Oportunități!$G$5:$G$304,"&lt;&gt;Câștigată",Oportunități!$G$5:$G$304,"&lt;&gt;Pierdută"))</f>
        <v/>
      </c>
      <c r="W41" s="19" t="str">
        <f t="shared" si="2"/>
        <v/>
      </c>
    </row>
    <row r="42" spans="2:23" x14ac:dyDescent="0.2">
      <c r="B42" s="22"/>
      <c r="C42" s="23"/>
      <c r="D42" s="22"/>
      <c r="E42" s="21"/>
      <c r="F42" s="21"/>
      <c r="G42" s="21"/>
      <c r="H42" s="20"/>
      <c r="I42" s="21"/>
      <c r="J42" s="21"/>
      <c r="K42" s="21"/>
      <c r="L42" s="22"/>
      <c r="M42" s="21"/>
      <c r="N42" s="22"/>
      <c r="O42" s="15"/>
      <c r="P42" s="16" t="str">
        <f>IF(B42="","",IFERROR(_xlfn.AGGREGATE(14,6,Activități!$B$5:$B$1504/(Activități!$C$5:$C$1504=B42),1),""))</f>
        <v/>
      </c>
      <c r="Q42" s="17" t="str">
        <f t="shared" si="0"/>
        <v/>
      </c>
      <c r="R42" s="16" t="str">
        <f>IF(B42="","",IFERROR(_xlfn.AGGREGATE(15,6,Activități!$I$5:$I$1504/((Activități!$C$5:$C$1504=B42)*(Activități!$K$5:$K$1504&lt;&gt;"Da")*ISNUMBER(Activități!$I$5:$I$1504)),1),""))</f>
        <v/>
      </c>
      <c r="S42" s="18" t="str">
        <f>IF(B42="","",SUMIFS(Vânzări!$F$5:$F$2004,Vânzări!$C$5:$C$2004,B42,Vânzări!$B$5:$B$2004,"&gt;="&amp;DATE(AnV,1,1),Vânzări!$B$5:$B$2004,"&lt;="&amp;DATE(AnV,12,31)))</f>
        <v/>
      </c>
      <c r="T42" s="16" t="str">
        <f>IF(B42="","",IFERROR(_xlfn.AGGREGATE(14,6,Vânzări!$B$5:$B$2004/(Vânzări!$C$5:$C$2004=B42),1),""))</f>
        <v/>
      </c>
      <c r="U42" s="17" t="str">
        <f t="shared" si="1"/>
        <v>–</v>
      </c>
      <c r="V42" s="18" t="str">
        <f>IF(B42="","",SUMIFS(Oportunități!$I$5:$I$304,Oportunități!$C$5:$C$304,B42,Oportunități!$G$5:$G$304,"&lt;&gt;Câștigată",Oportunități!$G$5:$G$304,"&lt;&gt;Pierdută"))</f>
        <v/>
      </c>
      <c r="W42" s="19" t="str">
        <f t="shared" si="2"/>
        <v/>
      </c>
    </row>
    <row r="43" spans="2:23" x14ac:dyDescent="0.2">
      <c r="B43" s="22"/>
      <c r="C43" s="23"/>
      <c r="D43" s="22"/>
      <c r="E43" s="21"/>
      <c r="F43" s="21"/>
      <c r="G43" s="21"/>
      <c r="H43" s="20"/>
      <c r="I43" s="21"/>
      <c r="J43" s="21"/>
      <c r="K43" s="21"/>
      <c r="L43" s="22"/>
      <c r="M43" s="21"/>
      <c r="N43" s="22"/>
      <c r="O43" s="15"/>
      <c r="P43" s="16" t="str">
        <f>IF(B43="","",IFERROR(_xlfn.AGGREGATE(14,6,Activități!$B$5:$B$1504/(Activități!$C$5:$C$1504=B43),1),""))</f>
        <v/>
      </c>
      <c r="Q43" s="17" t="str">
        <f t="shared" si="0"/>
        <v/>
      </c>
      <c r="R43" s="16" t="str">
        <f>IF(B43="","",IFERROR(_xlfn.AGGREGATE(15,6,Activități!$I$5:$I$1504/((Activități!$C$5:$C$1504=B43)*(Activități!$K$5:$K$1504&lt;&gt;"Da")*ISNUMBER(Activități!$I$5:$I$1504)),1),""))</f>
        <v/>
      </c>
      <c r="S43" s="18" t="str">
        <f>IF(B43="","",SUMIFS(Vânzări!$F$5:$F$2004,Vânzări!$C$5:$C$2004,B43,Vânzări!$B$5:$B$2004,"&gt;="&amp;DATE(AnV,1,1),Vânzări!$B$5:$B$2004,"&lt;="&amp;DATE(AnV,12,31)))</f>
        <v/>
      </c>
      <c r="T43" s="16" t="str">
        <f>IF(B43="","",IFERROR(_xlfn.AGGREGATE(14,6,Vânzări!$B$5:$B$2004/(Vânzări!$C$5:$C$2004=B43),1),""))</f>
        <v/>
      </c>
      <c r="U43" s="17" t="str">
        <f t="shared" si="1"/>
        <v>–</v>
      </c>
      <c r="V43" s="18" t="str">
        <f>IF(B43="","",SUMIFS(Oportunități!$I$5:$I$304,Oportunități!$C$5:$C$304,B43,Oportunități!$G$5:$G$304,"&lt;&gt;Câștigată",Oportunități!$G$5:$G$304,"&lt;&gt;Pierdută"))</f>
        <v/>
      </c>
      <c r="W43" s="19" t="str">
        <f t="shared" si="2"/>
        <v/>
      </c>
    </row>
    <row r="44" spans="2:23" x14ac:dyDescent="0.2">
      <c r="B44" s="22"/>
      <c r="C44" s="23"/>
      <c r="D44" s="22"/>
      <c r="E44" s="21"/>
      <c r="F44" s="21"/>
      <c r="G44" s="21"/>
      <c r="H44" s="20"/>
      <c r="I44" s="21"/>
      <c r="J44" s="21"/>
      <c r="K44" s="21"/>
      <c r="L44" s="22"/>
      <c r="M44" s="21"/>
      <c r="N44" s="22"/>
      <c r="O44" s="15"/>
      <c r="P44" s="16" t="str">
        <f>IF(B44="","",IFERROR(_xlfn.AGGREGATE(14,6,Activități!$B$5:$B$1504/(Activități!$C$5:$C$1504=B44),1),""))</f>
        <v/>
      </c>
      <c r="Q44" s="17" t="str">
        <f t="shared" si="0"/>
        <v/>
      </c>
      <c r="R44" s="16" t="str">
        <f>IF(B44="","",IFERROR(_xlfn.AGGREGATE(15,6,Activități!$I$5:$I$1504/((Activități!$C$5:$C$1504=B44)*(Activități!$K$5:$K$1504&lt;&gt;"Da")*ISNUMBER(Activități!$I$5:$I$1504)),1),""))</f>
        <v/>
      </c>
      <c r="S44" s="18" t="str">
        <f>IF(B44="","",SUMIFS(Vânzări!$F$5:$F$2004,Vânzări!$C$5:$C$2004,B44,Vânzări!$B$5:$B$2004,"&gt;="&amp;DATE(AnV,1,1),Vânzări!$B$5:$B$2004,"&lt;="&amp;DATE(AnV,12,31)))</f>
        <v/>
      </c>
      <c r="T44" s="16" t="str">
        <f>IF(B44="","",IFERROR(_xlfn.AGGREGATE(14,6,Vânzări!$B$5:$B$2004/(Vânzări!$C$5:$C$2004=B44),1),""))</f>
        <v/>
      </c>
      <c r="U44" s="17" t="str">
        <f t="shared" si="1"/>
        <v>–</v>
      </c>
      <c r="V44" s="18" t="str">
        <f>IF(B44="","",SUMIFS(Oportunități!$I$5:$I$304,Oportunități!$C$5:$C$304,B44,Oportunități!$G$5:$G$304,"&lt;&gt;Câștigată",Oportunități!$G$5:$G$304,"&lt;&gt;Pierdută"))</f>
        <v/>
      </c>
      <c r="W44" s="19" t="str">
        <f t="shared" si="2"/>
        <v/>
      </c>
    </row>
    <row r="45" spans="2:23" x14ac:dyDescent="0.2">
      <c r="B45" s="22"/>
      <c r="C45" s="23"/>
      <c r="D45" s="22"/>
      <c r="E45" s="21"/>
      <c r="F45" s="21"/>
      <c r="G45" s="21"/>
      <c r="H45" s="20"/>
      <c r="I45" s="21"/>
      <c r="J45" s="21"/>
      <c r="K45" s="21"/>
      <c r="L45" s="22"/>
      <c r="M45" s="21"/>
      <c r="N45" s="22"/>
      <c r="O45" s="15"/>
      <c r="P45" s="16" t="str">
        <f>IF(B45="","",IFERROR(_xlfn.AGGREGATE(14,6,Activități!$B$5:$B$1504/(Activități!$C$5:$C$1504=B45),1),""))</f>
        <v/>
      </c>
      <c r="Q45" s="17" t="str">
        <f t="shared" si="0"/>
        <v/>
      </c>
      <c r="R45" s="16" t="str">
        <f>IF(B45="","",IFERROR(_xlfn.AGGREGATE(15,6,Activități!$I$5:$I$1504/((Activități!$C$5:$C$1504=B45)*(Activități!$K$5:$K$1504&lt;&gt;"Da")*ISNUMBER(Activități!$I$5:$I$1504)),1),""))</f>
        <v/>
      </c>
      <c r="S45" s="18" t="str">
        <f>IF(B45="","",SUMIFS(Vânzări!$F$5:$F$2004,Vânzări!$C$5:$C$2004,B45,Vânzări!$B$5:$B$2004,"&gt;="&amp;DATE(AnV,1,1),Vânzări!$B$5:$B$2004,"&lt;="&amp;DATE(AnV,12,31)))</f>
        <v/>
      </c>
      <c r="T45" s="16" t="str">
        <f>IF(B45="","",IFERROR(_xlfn.AGGREGATE(14,6,Vânzări!$B$5:$B$2004/(Vânzări!$C$5:$C$2004=B45),1),""))</f>
        <v/>
      </c>
      <c r="U45" s="17" t="str">
        <f t="shared" si="1"/>
        <v>–</v>
      </c>
      <c r="V45" s="18" t="str">
        <f>IF(B45="","",SUMIFS(Oportunități!$I$5:$I$304,Oportunități!$C$5:$C$304,B45,Oportunități!$G$5:$G$304,"&lt;&gt;Câștigată",Oportunități!$G$5:$G$304,"&lt;&gt;Pierdută"))</f>
        <v/>
      </c>
      <c r="W45" s="19" t="str">
        <f t="shared" si="2"/>
        <v/>
      </c>
    </row>
    <row r="46" spans="2:23" x14ac:dyDescent="0.2">
      <c r="B46" s="22"/>
      <c r="C46" s="23"/>
      <c r="D46" s="22"/>
      <c r="E46" s="21"/>
      <c r="F46" s="21"/>
      <c r="G46" s="21"/>
      <c r="H46" s="20"/>
      <c r="I46" s="21"/>
      <c r="J46" s="21"/>
      <c r="K46" s="21"/>
      <c r="L46" s="22"/>
      <c r="M46" s="21"/>
      <c r="N46" s="22"/>
      <c r="O46" s="15"/>
      <c r="P46" s="16" t="str">
        <f>IF(B46="","",IFERROR(_xlfn.AGGREGATE(14,6,Activități!$B$5:$B$1504/(Activități!$C$5:$C$1504=B46),1),""))</f>
        <v/>
      </c>
      <c r="Q46" s="17" t="str">
        <f t="shared" si="0"/>
        <v/>
      </c>
      <c r="R46" s="16" t="str">
        <f>IF(B46="","",IFERROR(_xlfn.AGGREGATE(15,6,Activități!$I$5:$I$1504/((Activități!$C$5:$C$1504=B46)*(Activități!$K$5:$K$1504&lt;&gt;"Da")*ISNUMBER(Activități!$I$5:$I$1504)),1),""))</f>
        <v/>
      </c>
      <c r="S46" s="18" t="str">
        <f>IF(B46="","",SUMIFS(Vânzări!$F$5:$F$2004,Vânzări!$C$5:$C$2004,B46,Vânzări!$B$5:$B$2004,"&gt;="&amp;DATE(AnV,1,1),Vânzări!$B$5:$B$2004,"&lt;="&amp;DATE(AnV,12,31)))</f>
        <v/>
      </c>
      <c r="T46" s="16" t="str">
        <f>IF(B46="","",IFERROR(_xlfn.AGGREGATE(14,6,Vânzări!$B$5:$B$2004/(Vânzări!$C$5:$C$2004=B46),1),""))</f>
        <v/>
      </c>
      <c r="U46" s="17" t="str">
        <f t="shared" si="1"/>
        <v>–</v>
      </c>
      <c r="V46" s="18" t="str">
        <f>IF(B46="","",SUMIFS(Oportunități!$I$5:$I$304,Oportunități!$C$5:$C$304,B46,Oportunități!$G$5:$G$304,"&lt;&gt;Câștigată",Oportunități!$G$5:$G$304,"&lt;&gt;Pierdută"))</f>
        <v/>
      </c>
      <c r="W46" s="19" t="str">
        <f t="shared" si="2"/>
        <v/>
      </c>
    </row>
    <row r="47" spans="2:23" x14ac:dyDescent="0.2">
      <c r="B47" s="22"/>
      <c r="C47" s="23"/>
      <c r="D47" s="22"/>
      <c r="E47" s="21"/>
      <c r="F47" s="21"/>
      <c r="G47" s="21"/>
      <c r="H47" s="20"/>
      <c r="I47" s="21"/>
      <c r="J47" s="21"/>
      <c r="K47" s="21"/>
      <c r="L47" s="22"/>
      <c r="M47" s="21"/>
      <c r="N47" s="22"/>
      <c r="O47" s="15"/>
      <c r="P47" s="16" t="str">
        <f>IF(B47="","",IFERROR(_xlfn.AGGREGATE(14,6,Activități!$B$5:$B$1504/(Activități!$C$5:$C$1504=B47),1),""))</f>
        <v/>
      </c>
      <c r="Q47" s="17" t="str">
        <f t="shared" si="0"/>
        <v/>
      </c>
      <c r="R47" s="16" t="str">
        <f>IF(B47="","",IFERROR(_xlfn.AGGREGATE(15,6,Activități!$I$5:$I$1504/((Activități!$C$5:$C$1504=B47)*(Activități!$K$5:$K$1504&lt;&gt;"Da")*ISNUMBER(Activități!$I$5:$I$1504)),1),""))</f>
        <v/>
      </c>
      <c r="S47" s="18" t="str">
        <f>IF(B47="","",SUMIFS(Vânzări!$F$5:$F$2004,Vânzări!$C$5:$C$2004,B47,Vânzări!$B$5:$B$2004,"&gt;="&amp;DATE(AnV,1,1),Vânzări!$B$5:$B$2004,"&lt;="&amp;DATE(AnV,12,31)))</f>
        <v/>
      </c>
      <c r="T47" s="16" t="str">
        <f>IF(B47="","",IFERROR(_xlfn.AGGREGATE(14,6,Vânzări!$B$5:$B$2004/(Vânzări!$C$5:$C$2004=B47),1),""))</f>
        <v/>
      </c>
      <c r="U47" s="17" t="str">
        <f t="shared" si="1"/>
        <v>–</v>
      </c>
      <c r="V47" s="18" t="str">
        <f>IF(B47="","",SUMIFS(Oportunități!$I$5:$I$304,Oportunități!$C$5:$C$304,B47,Oportunități!$G$5:$G$304,"&lt;&gt;Câștigată",Oportunități!$G$5:$G$304,"&lt;&gt;Pierdută"))</f>
        <v/>
      </c>
      <c r="W47" s="19" t="str">
        <f t="shared" si="2"/>
        <v/>
      </c>
    </row>
    <row r="48" spans="2:23" x14ac:dyDescent="0.2">
      <c r="B48" s="22"/>
      <c r="C48" s="23"/>
      <c r="D48" s="22"/>
      <c r="E48" s="21"/>
      <c r="F48" s="21"/>
      <c r="G48" s="21"/>
      <c r="H48" s="20"/>
      <c r="I48" s="21"/>
      <c r="J48" s="21"/>
      <c r="K48" s="21"/>
      <c r="L48" s="22"/>
      <c r="M48" s="21"/>
      <c r="N48" s="22"/>
      <c r="O48" s="15"/>
      <c r="P48" s="16" t="str">
        <f>IF(B48="","",IFERROR(_xlfn.AGGREGATE(14,6,Activități!$B$5:$B$1504/(Activități!$C$5:$C$1504=B48),1),""))</f>
        <v/>
      </c>
      <c r="Q48" s="17" t="str">
        <f t="shared" si="0"/>
        <v/>
      </c>
      <c r="R48" s="16" t="str">
        <f>IF(B48="","",IFERROR(_xlfn.AGGREGATE(15,6,Activități!$I$5:$I$1504/((Activități!$C$5:$C$1504=B48)*(Activități!$K$5:$K$1504&lt;&gt;"Da")*ISNUMBER(Activități!$I$5:$I$1504)),1),""))</f>
        <v/>
      </c>
      <c r="S48" s="18" t="str">
        <f>IF(B48="","",SUMIFS(Vânzări!$F$5:$F$2004,Vânzări!$C$5:$C$2004,B48,Vânzări!$B$5:$B$2004,"&gt;="&amp;DATE(AnV,1,1),Vânzări!$B$5:$B$2004,"&lt;="&amp;DATE(AnV,12,31)))</f>
        <v/>
      </c>
      <c r="T48" s="16" t="str">
        <f>IF(B48="","",IFERROR(_xlfn.AGGREGATE(14,6,Vânzări!$B$5:$B$2004/(Vânzări!$C$5:$C$2004=B48),1),""))</f>
        <v/>
      </c>
      <c r="U48" s="17" t="str">
        <f t="shared" si="1"/>
        <v>–</v>
      </c>
      <c r="V48" s="18" t="str">
        <f>IF(B48="","",SUMIFS(Oportunități!$I$5:$I$304,Oportunități!$C$5:$C$304,B48,Oportunități!$G$5:$G$304,"&lt;&gt;Câștigată",Oportunități!$G$5:$G$304,"&lt;&gt;Pierdută"))</f>
        <v/>
      </c>
      <c r="W48" s="19" t="str">
        <f t="shared" si="2"/>
        <v/>
      </c>
    </row>
    <row r="49" spans="2:23" x14ac:dyDescent="0.2">
      <c r="B49" s="22"/>
      <c r="C49" s="23"/>
      <c r="D49" s="22"/>
      <c r="E49" s="21"/>
      <c r="F49" s="21"/>
      <c r="G49" s="21"/>
      <c r="H49" s="20"/>
      <c r="I49" s="21"/>
      <c r="J49" s="21"/>
      <c r="K49" s="21"/>
      <c r="L49" s="22"/>
      <c r="M49" s="21"/>
      <c r="N49" s="22"/>
      <c r="O49" s="15"/>
      <c r="P49" s="16" t="str">
        <f>IF(B49="","",IFERROR(_xlfn.AGGREGATE(14,6,Activități!$B$5:$B$1504/(Activități!$C$5:$C$1504=B49),1),""))</f>
        <v/>
      </c>
      <c r="Q49" s="17" t="str">
        <f t="shared" si="0"/>
        <v/>
      </c>
      <c r="R49" s="16" t="str">
        <f>IF(B49="","",IFERROR(_xlfn.AGGREGATE(15,6,Activități!$I$5:$I$1504/((Activități!$C$5:$C$1504=B49)*(Activități!$K$5:$K$1504&lt;&gt;"Da")*ISNUMBER(Activități!$I$5:$I$1504)),1),""))</f>
        <v/>
      </c>
      <c r="S49" s="18" t="str">
        <f>IF(B49="","",SUMIFS(Vânzări!$F$5:$F$2004,Vânzări!$C$5:$C$2004,B49,Vânzări!$B$5:$B$2004,"&gt;="&amp;DATE(AnV,1,1),Vânzări!$B$5:$B$2004,"&lt;="&amp;DATE(AnV,12,31)))</f>
        <v/>
      </c>
      <c r="T49" s="16" t="str">
        <f>IF(B49="","",IFERROR(_xlfn.AGGREGATE(14,6,Vânzări!$B$5:$B$2004/(Vânzări!$C$5:$C$2004=B49),1),""))</f>
        <v/>
      </c>
      <c r="U49" s="17" t="str">
        <f t="shared" si="1"/>
        <v>–</v>
      </c>
      <c r="V49" s="18" t="str">
        <f>IF(B49="","",SUMIFS(Oportunități!$I$5:$I$304,Oportunități!$C$5:$C$304,B49,Oportunități!$G$5:$G$304,"&lt;&gt;Câștigată",Oportunități!$G$5:$G$304,"&lt;&gt;Pierdută"))</f>
        <v/>
      </c>
      <c r="W49" s="19" t="str">
        <f t="shared" si="2"/>
        <v/>
      </c>
    </row>
    <row r="50" spans="2:23" x14ac:dyDescent="0.2">
      <c r="B50" s="22"/>
      <c r="C50" s="23"/>
      <c r="D50" s="22"/>
      <c r="E50" s="21"/>
      <c r="F50" s="21"/>
      <c r="G50" s="21"/>
      <c r="H50" s="20"/>
      <c r="I50" s="21"/>
      <c r="J50" s="21"/>
      <c r="K50" s="21"/>
      <c r="L50" s="22"/>
      <c r="M50" s="21"/>
      <c r="N50" s="22"/>
      <c r="O50" s="15"/>
      <c r="P50" s="16" t="str">
        <f>IF(B50="","",IFERROR(_xlfn.AGGREGATE(14,6,Activități!$B$5:$B$1504/(Activități!$C$5:$C$1504=B50),1),""))</f>
        <v/>
      </c>
      <c r="Q50" s="17" t="str">
        <f t="shared" si="0"/>
        <v/>
      </c>
      <c r="R50" s="16" t="str">
        <f>IF(B50="","",IFERROR(_xlfn.AGGREGATE(15,6,Activități!$I$5:$I$1504/((Activități!$C$5:$C$1504=B50)*(Activități!$K$5:$K$1504&lt;&gt;"Da")*ISNUMBER(Activități!$I$5:$I$1504)),1),""))</f>
        <v/>
      </c>
      <c r="S50" s="18" t="str">
        <f>IF(B50="","",SUMIFS(Vânzări!$F$5:$F$2004,Vânzări!$C$5:$C$2004,B50,Vânzări!$B$5:$B$2004,"&gt;="&amp;DATE(AnV,1,1),Vânzări!$B$5:$B$2004,"&lt;="&amp;DATE(AnV,12,31)))</f>
        <v/>
      </c>
      <c r="T50" s="16" t="str">
        <f>IF(B50="","",IFERROR(_xlfn.AGGREGATE(14,6,Vânzări!$B$5:$B$2004/(Vânzări!$C$5:$C$2004=B50),1),""))</f>
        <v/>
      </c>
      <c r="U50" s="17" t="str">
        <f t="shared" si="1"/>
        <v>–</v>
      </c>
      <c r="V50" s="18" t="str">
        <f>IF(B50="","",SUMIFS(Oportunități!$I$5:$I$304,Oportunități!$C$5:$C$304,B50,Oportunități!$G$5:$G$304,"&lt;&gt;Câștigată",Oportunități!$G$5:$G$304,"&lt;&gt;Pierdută"))</f>
        <v/>
      </c>
      <c r="W50" s="19" t="str">
        <f t="shared" si="2"/>
        <v/>
      </c>
    </row>
    <row r="51" spans="2:23" x14ac:dyDescent="0.2">
      <c r="B51" s="22"/>
      <c r="C51" s="23"/>
      <c r="D51" s="22"/>
      <c r="E51" s="21"/>
      <c r="F51" s="21"/>
      <c r="G51" s="21"/>
      <c r="H51" s="20"/>
      <c r="I51" s="21"/>
      <c r="J51" s="21"/>
      <c r="K51" s="21"/>
      <c r="L51" s="22"/>
      <c r="M51" s="21"/>
      <c r="N51" s="22"/>
      <c r="O51" s="15"/>
      <c r="P51" s="16" t="str">
        <f>IF(B51="","",IFERROR(_xlfn.AGGREGATE(14,6,Activități!$B$5:$B$1504/(Activități!$C$5:$C$1504=B51),1),""))</f>
        <v/>
      </c>
      <c r="Q51" s="17" t="str">
        <f t="shared" si="0"/>
        <v/>
      </c>
      <c r="R51" s="16" t="str">
        <f>IF(B51="","",IFERROR(_xlfn.AGGREGATE(15,6,Activități!$I$5:$I$1504/((Activități!$C$5:$C$1504=B51)*(Activități!$K$5:$K$1504&lt;&gt;"Da")*ISNUMBER(Activități!$I$5:$I$1504)),1),""))</f>
        <v/>
      </c>
      <c r="S51" s="18" t="str">
        <f>IF(B51="","",SUMIFS(Vânzări!$F$5:$F$2004,Vânzări!$C$5:$C$2004,B51,Vânzări!$B$5:$B$2004,"&gt;="&amp;DATE(AnV,1,1),Vânzări!$B$5:$B$2004,"&lt;="&amp;DATE(AnV,12,31)))</f>
        <v/>
      </c>
      <c r="T51" s="16" t="str">
        <f>IF(B51="","",IFERROR(_xlfn.AGGREGATE(14,6,Vânzări!$B$5:$B$2004/(Vânzări!$C$5:$C$2004=B51),1),""))</f>
        <v/>
      </c>
      <c r="U51" s="17" t="str">
        <f t="shared" si="1"/>
        <v>–</v>
      </c>
      <c r="V51" s="18" t="str">
        <f>IF(B51="","",SUMIFS(Oportunități!$I$5:$I$304,Oportunități!$C$5:$C$304,B51,Oportunități!$G$5:$G$304,"&lt;&gt;Câștigată",Oportunități!$G$5:$G$304,"&lt;&gt;Pierdută"))</f>
        <v/>
      </c>
      <c r="W51" s="19" t="str">
        <f t="shared" si="2"/>
        <v/>
      </c>
    </row>
    <row r="52" spans="2:23" x14ac:dyDescent="0.2">
      <c r="B52" s="22"/>
      <c r="C52" s="23"/>
      <c r="D52" s="22"/>
      <c r="E52" s="21"/>
      <c r="F52" s="21"/>
      <c r="G52" s="21"/>
      <c r="H52" s="20"/>
      <c r="I52" s="21"/>
      <c r="J52" s="21"/>
      <c r="K52" s="21"/>
      <c r="L52" s="22"/>
      <c r="M52" s="21"/>
      <c r="N52" s="22"/>
      <c r="O52" s="15"/>
      <c r="P52" s="16" t="str">
        <f>IF(B52="","",IFERROR(_xlfn.AGGREGATE(14,6,Activități!$B$5:$B$1504/(Activități!$C$5:$C$1504=B52),1),""))</f>
        <v/>
      </c>
      <c r="Q52" s="17" t="str">
        <f t="shared" si="0"/>
        <v/>
      </c>
      <c r="R52" s="16" t="str">
        <f>IF(B52="","",IFERROR(_xlfn.AGGREGATE(15,6,Activități!$I$5:$I$1504/((Activități!$C$5:$C$1504=B52)*(Activități!$K$5:$K$1504&lt;&gt;"Da")*ISNUMBER(Activități!$I$5:$I$1504)),1),""))</f>
        <v/>
      </c>
      <c r="S52" s="18" t="str">
        <f>IF(B52="","",SUMIFS(Vânzări!$F$5:$F$2004,Vânzări!$C$5:$C$2004,B52,Vânzări!$B$5:$B$2004,"&gt;="&amp;DATE(AnV,1,1),Vânzări!$B$5:$B$2004,"&lt;="&amp;DATE(AnV,12,31)))</f>
        <v/>
      </c>
      <c r="T52" s="16" t="str">
        <f>IF(B52="","",IFERROR(_xlfn.AGGREGATE(14,6,Vânzări!$B$5:$B$2004/(Vânzări!$C$5:$C$2004=B52),1),""))</f>
        <v/>
      </c>
      <c r="U52" s="17" t="str">
        <f t="shared" si="1"/>
        <v>–</v>
      </c>
      <c r="V52" s="18" t="str">
        <f>IF(B52="","",SUMIFS(Oportunități!$I$5:$I$304,Oportunități!$C$5:$C$304,B52,Oportunități!$G$5:$G$304,"&lt;&gt;Câștigată",Oportunități!$G$5:$G$304,"&lt;&gt;Pierdută"))</f>
        <v/>
      </c>
      <c r="W52" s="19" t="str">
        <f t="shared" si="2"/>
        <v/>
      </c>
    </row>
    <row r="53" spans="2:23" x14ac:dyDescent="0.2">
      <c r="B53" s="22"/>
      <c r="C53" s="23"/>
      <c r="D53" s="22"/>
      <c r="E53" s="21"/>
      <c r="F53" s="21"/>
      <c r="G53" s="21"/>
      <c r="H53" s="20"/>
      <c r="I53" s="21"/>
      <c r="J53" s="21"/>
      <c r="K53" s="21"/>
      <c r="L53" s="22"/>
      <c r="M53" s="21"/>
      <c r="N53" s="22"/>
      <c r="O53" s="15"/>
      <c r="P53" s="16" t="str">
        <f>IF(B53="","",IFERROR(_xlfn.AGGREGATE(14,6,Activități!$B$5:$B$1504/(Activități!$C$5:$C$1504=B53),1),""))</f>
        <v/>
      </c>
      <c r="Q53" s="17" t="str">
        <f t="shared" si="0"/>
        <v/>
      </c>
      <c r="R53" s="16" t="str">
        <f>IF(B53="","",IFERROR(_xlfn.AGGREGATE(15,6,Activități!$I$5:$I$1504/((Activități!$C$5:$C$1504=B53)*(Activități!$K$5:$K$1504&lt;&gt;"Da")*ISNUMBER(Activități!$I$5:$I$1504)),1),""))</f>
        <v/>
      </c>
      <c r="S53" s="18" t="str">
        <f>IF(B53="","",SUMIFS(Vânzări!$F$5:$F$2004,Vânzări!$C$5:$C$2004,B53,Vânzări!$B$5:$B$2004,"&gt;="&amp;DATE(AnV,1,1),Vânzări!$B$5:$B$2004,"&lt;="&amp;DATE(AnV,12,31)))</f>
        <v/>
      </c>
      <c r="T53" s="16" t="str">
        <f>IF(B53="","",IFERROR(_xlfn.AGGREGATE(14,6,Vânzări!$B$5:$B$2004/(Vânzări!$C$5:$C$2004=B53),1),""))</f>
        <v/>
      </c>
      <c r="U53" s="17" t="str">
        <f t="shared" si="1"/>
        <v>–</v>
      </c>
      <c r="V53" s="18" t="str">
        <f>IF(B53="","",SUMIFS(Oportunități!$I$5:$I$304,Oportunități!$C$5:$C$304,B53,Oportunități!$G$5:$G$304,"&lt;&gt;Câștigată",Oportunități!$G$5:$G$304,"&lt;&gt;Pierdută"))</f>
        <v/>
      </c>
      <c r="W53" s="19" t="str">
        <f t="shared" si="2"/>
        <v/>
      </c>
    </row>
    <row r="54" spans="2:23" x14ac:dyDescent="0.2">
      <c r="B54" s="22"/>
      <c r="C54" s="23"/>
      <c r="D54" s="22"/>
      <c r="E54" s="21"/>
      <c r="F54" s="21"/>
      <c r="G54" s="21"/>
      <c r="H54" s="20"/>
      <c r="I54" s="21"/>
      <c r="J54" s="21"/>
      <c r="K54" s="21"/>
      <c r="L54" s="22"/>
      <c r="M54" s="21"/>
      <c r="N54" s="22"/>
      <c r="O54" s="15"/>
      <c r="P54" s="16" t="str">
        <f>IF(B54="","",IFERROR(_xlfn.AGGREGATE(14,6,Activități!$B$5:$B$1504/(Activități!$C$5:$C$1504=B54),1),""))</f>
        <v/>
      </c>
      <c r="Q54" s="17" t="str">
        <f t="shared" si="0"/>
        <v/>
      </c>
      <c r="R54" s="16" t="str">
        <f>IF(B54="","",IFERROR(_xlfn.AGGREGATE(15,6,Activități!$I$5:$I$1504/((Activități!$C$5:$C$1504=B54)*(Activități!$K$5:$K$1504&lt;&gt;"Da")*ISNUMBER(Activități!$I$5:$I$1504)),1),""))</f>
        <v/>
      </c>
      <c r="S54" s="18" t="str">
        <f>IF(B54="","",SUMIFS(Vânzări!$F$5:$F$2004,Vânzări!$C$5:$C$2004,B54,Vânzări!$B$5:$B$2004,"&gt;="&amp;DATE(AnV,1,1),Vânzări!$B$5:$B$2004,"&lt;="&amp;DATE(AnV,12,31)))</f>
        <v/>
      </c>
      <c r="T54" s="16" t="str">
        <f>IF(B54="","",IFERROR(_xlfn.AGGREGATE(14,6,Vânzări!$B$5:$B$2004/(Vânzări!$C$5:$C$2004=B54),1),""))</f>
        <v/>
      </c>
      <c r="U54" s="17" t="str">
        <f t="shared" si="1"/>
        <v>–</v>
      </c>
      <c r="V54" s="18" t="str">
        <f>IF(B54="","",SUMIFS(Oportunități!$I$5:$I$304,Oportunități!$C$5:$C$304,B54,Oportunități!$G$5:$G$304,"&lt;&gt;Câștigată",Oportunități!$G$5:$G$304,"&lt;&gt;Pierdută"))</f>
        <v/>
      </c>
      <c r="W54" s="19" t="str">
        <f t="shared" si="2"/>
        <v/>
      </c>
    </row>
    <row r="55" spans="2:23" x14ac:dyDescent="0.2">
      <c r="B55" s="22"/>
      <c r="C55" s="23"/>
      <c r="D55" s="22"/>
      <c r="E55" s="21"/>
      <c r="F55" s="21"/>
      <c r="G55" s="21"/>
      <c r="H55" s="20"/>
      <c r="I55" s="21"/>
      <c r="J55" s="21"/>
      <c r="K55" s="21"/>
      <c r="L55" s="22"/>
      <c r="M55" s="21"/>
      <c r="N55" s="22"/>
      <c r="O55" s="15"/>
      <c r="P55" s="16" t="str">
        <f>IF(B55="","",IFERROR(_xlfn.AGGREGATE(14,6,Activități!$B$5:$B$1504/(Activități!$C$5:$C$1504=B55),1),""))</f>
        <v/>
      </c>
      <c r="Q55" s="17" t="str">
        <f t="shared" si="0"/>
        <v/>
      </c>
      <c r="R55" s="16" t="str">
        <f>IF(B55="","",IFERROR(_xlfn.AGGREGATE(15,6,Activități!$I$5:$I$1504/((Activități!$C$5:$C$1504=B55)*(Activități!$K$5:$K$1504&lt;&gt;"Da")*ISNUMBER(Activități!$I$5:$I$1504)),1),""))</f>
        <v/>
      </c>
      <c r="S55" s="18" t="str">
        <f>IF(B55="","",SUMIFS(Vânzări!$F$5:$F$2004,Vânzări!$C$5:$C$2004,B55,Vânzări!$B$5:$B$2004,"&gt;="&amp;DATE(AnV,1,1),Vânzări!$B$5:$B$2004,"&lt;="&amp;DATE(AnV,12,31)))</f>
        <v/>
      </c>
      <c r="T55" s="16" t="str">
        <f>IF(B55="","",IFERROR(_xlfn.AGGREGATE(14,6,Vânzări!$B$5:$B$2004/(Vânzări!$C$5:$C$2004=B55),1),""))</f>
        <v/>
      </c>
      <c r="U55" s="17" t="str">
        <f t="shared" si="1"/>
        <v>–</v>
      </c>
      <c r="V55" s="18" t="str">
        <f>IF(B55="","",SUMIFS(Oportunități!$I$5:$I$304,Oportunități!$C$5:$C$304,B55,Oportunități!$G$5:$G$304,"&lt;&gt;Câștigată",Oportunități!$G$5:$G$304,"&lt;&gt;Pierdută"))</f>
        <v/>
      </c>
      <c r="W55" s="19" t="str">
        <f t="shared" si="2"/>
        <v/>
      </c>
    </row>
    <row r="56" spans="2:23" x14ac:dyDescent="0.2">
      <c r="B56" s="22"/>
      <c r="C56" s="23"/>
      <c r="D56" s="22"/>
      <c r="E56" s="21"/>
      <c r="F56" s="21"/>
      <c r="G56" s="21"/>
      <c r="H56" s="20"/>
      <c r="I56" s="21"/>
      <c r="J56" s="21"/>
      <c r="K56" s="21"/>
      <c r="L56" s="22"/>
      <c r="M56" s="21"/>
      <c r="N56" s="22"/>
      <c r="O56" s="15"/>
      <c r="P56" s="16" t="str">
        <f>IF(B56="","",IFERROR(_xlfn.AGGREGATE(14,6,Activități!$B$5:$B$1504/(Activități!$C$5:$C$1504=B56),1),""))</f>
        <v/>
      </c>
      <c r="Q56" s="17" t="str">
        <f t="shared" si="0"/>
        <v/>
      </c>
      <c r="R56" s="16" t="str">
        <f>IF(B56="","",IFERROR(_xlfn.AGGREGATE(15,6,Activități!$I$5:$I$1504/((Activități!$C$5:$C$1504=B56)*(Activități!$K$5:$K$1504&lt;&gt;"Da")*ISNUMBER(Activități!$I$5:$I$1504)),1),""))</f>
        <v/>
      </c>
      <c r="S56" s="18" t="str">
        <f>IF(B56="","",SUMIFS(Vânzări!$F$5:$F$2004,Vânzări!$C$5:$C$2004,B56,Vânzări!$B$5:$B$2004,"&gt;="&amp;DATE(AnV,1,1),Vânzări!$B$5:$B$2004,"&lt;="&amp;DATE(AnV,12,31)))</f>
        <v/>
      </c>
      <c r="T56" s="16" t="str">
        <f>IF(B56="","",IFERROR(_xlfn.AGGREGATE(14,6,Vânzări!$B$5:$B$2004/(Vânzări!$C$5:$C$2004=B56),1),""))</f>
        <v/>
      </c>
      <c r="U56" s="17" t="str">
        <f t="shared" si="1"/>
        <v>–</v>
      </c>
      <c r="V56" s="18" t="str">
        <f>IF(B56="","",SUMIFS(Oportunități!$I$5:$I$304,Oportunități!$C$5:$C$304,B56,Oportunități!$G$5:$G$304,"&lt;&gt;Câștigată",Oportunități!$G$5:$G$304,"&lt;&gt;Pierdută"))</f>
        <v/>
      </c>
      <c r="W56" s="19" t="str">
        <f t="shared" si="2"/>
        <v/>
      </c>
    </row>
    <row r="57" spans="2:23" x14ac:dyDescent="0.2">
      <c r="B57" s="22"/>
      <c r="C57" s="23"/>
      <c r="D57" s="22"/>
      <c r="E57" s="21"/>
      <c r="F57" s="21"/>
      <c r="G57" s="21"/>
      <c r="H57" s="20"/>
      <c r="I57" s="21"/>
      <c r="J57" s="21"/>
      <c r="K57" s="21"/>
      <c r="L57" s="22"/>
      <c r="M57" s="21"/>
      <c r="N57" s="22"/>
      <c r="O57" s="15"/>
      <c r="P57" s="16" t="str">
        <f>IF(B57="","",IFERROR(_xlfn.AGGREGATE(14,6,Activități!$B$5:$B$1504/(Activități!$C$5:$C$1504=B57),1),""))</f>
        <v/>
      </c>
      <c r="Q57" s="17" t="str">
        <f t="shared" si="0"/>
        <v/>
      </c>
      <c r="R57" s="16" t="str">
        <f>IF(B57="","",IFERROR(_xlfn.AGGREGATE(15,6,Activități!$I$5:$I$1504/((Activități!$C$5:$C$1504=B57)*(Activități!$K$5:$K$1504&lt;&gt;"Da")*ISNUMBER(Activități!$I$5:$I$1504)),1),""))</f>
        <v/>
      </c>
      <c r="S57" s="18" t="str">
        <f>IF(B57="","",SUMIFS(Vânzări!$F$5:$F$2004,Vânzări!$C$5:$C$2004,B57,Vânzări!$B$5:$B$2004,"&gt;="&amp;DATE(AnV,1,1),Vânzări!$B$5:$B$2004,"&lt;="&amp;DATE(AnV,12,31)))</f>
        <v/>
      </c>
      <c r="T57" s="16" t="str">
        <f>IF(B57="","",IFERROR(_xlfn.AGGREGATE(14,6,Vânzări!$B$5:$B$2004/(Vânzări!$C$5:$C$2004=B57),1),""))</f>
        <v/>
      </c>
      <c r="U57" s="17" t="str">
        <f t="shared" si="1"/>
        <v>–</v>
      </c>
      <c r="V57" s="18" t="str">
        <f>IF(B57="","",SUMIFS(Oportunități!$I$5:$I$304,Oportunități!$C$5:$C$304,B57,Oportunități!$G$5:$G$304,"&lt;&gt;Câștigată",Oportunități!$G$5:$G$304,"&lt;&gt;Pierdută"))</f>
        <v/>
      </c>
      <c r="W57" s="19" t="str">
        <f t="shared" si="2"/>
        <v/>
      </c>
    </row>
    <row r="58" spans="2:23" x14ac:dyDescent="0.2">
      <c r="B58" s="22"/>
      <c r="C58" s="23"/>
      <c r="D58" s="22"/>
      <c r="E58" s="21"/>
      <c r="F58" s="21"/>
      <c r="G58" s="21"/>
      <c r="H58" s="20"/>
      <c r="I58" s="21"/>
      <c r="J58" s="21"/>
      <c r="K58" s="21"/>
      <c r="L58" s="22"/>
      <c r="M58" s="21"/>
      <c r="N58" s="22"/>
      <c r="O58" s="15"/>
      <c r="P58" s="16" t="str">
        <f>IF(B58="","",IFERROR(_xlfn.AGGREGATE(14,6,Activități!$B$5:$B$1504/(Activități!$C$5:$C$1504=B58),1),""))</f>
        <v/>
      </c>
      <c r="Q58" s="17" t="str">
        <f t="shared" si="0"/>
        <v/>
      </c>
      <c r="R58" s="16" t="str">
        <f>IF(B58="","",IFERROR(_xlfn.AGGREGATE(15,6,Activități!$I$5:$I$1504/((Activități!$C$5:$C$1504=B58)*(Activități!$K$5:$K$1504&lt;&gt;"Da")*ISNUMBER(Activități!$I$5:$I$1504)),1),""))</f>
        <v/>
      </c>
      <c r="S58" s="18" t="str">
        <f>IF(B58="","",SUMIFS(Vânzări!$F$5:$F$2004,Vânzări!$C$5:$C$2004,B58,Vânzări!$B$5:$B$2004,"&gt;="&amp;DATE(AnV,1,1),Vânzări!$B$5:$B$2004,"&lt;="&amp;DATE(AnV,12,31)))</f>
        <v/>
      </c>
      <c r="T58" s="16" t="str">
        <f>IF(B58="","",IFERROR(_xlfn.AGGREGATE(14,6,Vânzări!$B$5:$B$2004/(Vânzări!$C$5:$C$2004=B58),1),""))</f>
        <v/>
      </c>
      <c r="U58" s="17" t="str">
        <f t="shared" si="1"/>
        <v>–</v>
      </c>
      <c r="V58" s="18" t="str">
        <f>IF(B58="","",SUMIFS(Oportunități!$I$5:$I$304,Oportunități!$C$5:$C$304,B58,Oportunități!$G$5:$G$304,"&lt;&gt;Câștigată",Oportunități!$G$5:$G$304,"&lt;&gt;Pierdută"))</f>
        <v/>
      </c>
      <c r="W58" s="19" t="str">
        <f t="shared" si="2"/>
        <v/>
      </c>
    </row>
    <row r="59" spans="2:23" x14ac:dyDescent="0.2">
      <c r="B59" s="22"/>
      <c r="C59" s="23"/>
      <c r="D59" s="22"/>
      <c r="E59" s="21"/>
      <c r="F59" s="21"/>
      <c r="G59" s="21"/>
      <c r="H59" s="20"/>
      <c r="I59" s="21"/>
      <c r="J59" s="21"/>
      <c r="K59" s="21"/>
      <c r="L59" s="22"/>
      <c r="M59" s="21"/>
      <c r="N59" s="22"/>
      <c r="O59" s="15"/>
      <c r="P59" s="16" t="str">
        <f>IF(B59="","",IFERROR(_xlfn.AGGREGATE(14,6,Activități!$B$5:$B$1504/(Activități!$C$5:$C$1504=B59),1),""))</f>
        <v/>
      </c>
      <c r="Q59" s="17" t="str">
        <f t="shared" si="0"/>
        <v/>
      </c>
      <c r="R59" s="16" t="str">
        <f>IF(B59="","",IFERROR(_xlfn.AGGREGATE(15,6,Activități!$I$5:$I$1504/((Activități!$C$5:$C$1504=B59)*(Activități!$K$5:$K$1504&lt;&gt;"Da")*ISNUMBER(Activități!$I$5:$I$1504)),1),""))</f>
        <v/>
      </c>
      <c r="S59" s="18" t="str">
        <f>IF(B59="","",SUMIFS(Vânzări!$F$5:$F$2004,Vânzări!$C$5:$C$2004,B59,Vânzări!$B$5:$B$2004,"&gt;="&amp;DATE(AnV,1,1),Vânzări!$B$5:$B$2004,"&lt;="&amp;DATE(AnV,12,31)))</f>
        <v/>
      </c>
      <c r="T59" s="16" t="str">
        <f>IF(B59="","",IFERROR(_xlfn.AGGREGATE(14,6,Vânzări!$B$5:$B$2004/(Vânzări!$C$5:$C$2004=B59),1),""))</f>
        <v/>
      </c>
      <c r="U59" s="17" t="str">
        <f t="shared" si="1"/>
        <v>–</v>
      </c>
      <c r="V59" s="18" t="str">
        <f>IF(B59="","",SUMIFS(Oportunități!$I$5:$I$304,Oportunități!$C$5:$C$304,B59,Oportunități!$G$5:$G$304,"&lt;&gt;Câștigată",Oportunități!$G$5:$G$304,"&lt;&gt;Pierdută"))</f>
        <v/>
      </c>
      <c r="W59" s="19" t="str">
        <f t="shared" si="2"/>
        <v/>
      </c>
    </row>
    <row r="60" spans="2:23" x14ac:dyDescent="0.2">
      <c r="B60" s="22"/>
      <c r="C60" s="23"/>
      <c r="D60" s="22"/>
      <c r="E60" s="21"/>
      <c r="F60" s="21"/>
      <c r="G60" s="21"/>
      <c r="H60" s="20"/>
      <c r="I60" s="21"/>
      <c r="J60" s="21"/>
      <c r="K60" s="21"/>
      <c r="L60" s="22"/>
      <c r="M60" s="21"/>
      <c r="N60" s="22"/>
      <c r="O60" s="15"/>
      <c r="P60" s="16" t="str">
        <f>IF(B60="","",IFERROR(_xlfn.AGGREGATE(14,6,Activități!$B$5:$B$1504/(Activități!$C$5:$C$1504=B60),1),""))</f>
        <v/>
      </c>
      <c r="Q60" s="17" t="str">
        <f t="shared" si="0"/>
        <v/>
      </c>
      <c r="R60" s="16" t="str">
        <f>IF(B60="","",IFERROR(_xlfn.AGGREGATE(15,6,Activități!$I$5:$I$1504/((Activități!$C$5:$C$1504=B60)*(Activități!$K$5:$K$1504&lt;&gt;"Da")*ISNUMBER(Activități!$I$5:$I$1504)),1),""))</f>
        <v/>
      </c>
      <c r="S60" s="18" t="str">
        <f>IF(B60="","",SUMIFS(Vânzări!$F$5:$F$2004,Vânzări!$C$5:$C$2004,B60,Vânzări!$B$5:$B$2004,"&gt;="&amp;DATE(AnV,1,1),Vânzări!$B$5:$B$2004,"&lt;="&amp;DATE(AnV,12,31)))</f>
        <v/>
      </c>
      <c r="T60" s="16" t="str">
        <f>IF(B60="","",IFERROR(_xlfn.AGGREGATE(14,6,Vânzări!$B$5:$B$2004/(Vânzări!$C$5:$C$2004=B60),1),""))</f>
        <v/>
      </c>
      <c r="U60" s="17" t="str">
        <f t="shared" si="1"/>
        <v>–</v>
      </c>
      <c r="V60" s="18" t="str">
        <f>IF(B60="","",SUMIFS(Oportunități!$I$5:$I$304,Oportunități!$C$5:$C$304,B60,Oportunități!$G$5:$G$304,"&lt;&gt;Câștigată",Oportunități!$G$5:$G$304,"&lt;&gt;Pierdută"))</f>
        <v/>
      </c>
      <c r="W60" s="19" t="str">
        <f t="shared" si="2"/>
        <v/>
      </c>
    </row>
    <row r="61" spans="2:23" x14ac:dyDescent="0.2">
      <c r="B61" s="22"/>
      <c r="C61" s="23"/>
      <c r="D61" s="22"/>
      <c r="E61" s="21"/>
      <c r="F61" s="21"/>
      <c r="G61" s="21"/>
      <c r="H61" s="20"/>
      <c r="I61" s="21"/>
      <c r="J61" s="21"/>
      <c r="K61" s="21"/>
      <c r="L61" s="22"/>
      <c r="M61" s="21"/>
      <c r="N61" s="22"/>
      <c r="O61" s="15"/>
      <c r="P61" s="16" t="str">
        <f>IF(B61="","",IFERROR(_xlfn.AGGREGATE(14,6,Activități!$B$5:$B$1504/(Activități!$C$5:$C$1504=B61),1),""))</f>
        <v/>
      </c>
      <c r="Q61" s="17" t="str">
        <f t="shared" si="0"/>
        <v/>
      </c>
      <c r="R61" s="16" t="str">
        <f>IF(B61="","",IFERROR(_xlfn.AGGREGATE(15,6,Activități!$I$5:$I$1504/((Activități!$C$5:$C$1504=B61)*(Activități!$K$5:$K$1504&lt;&gt;"Da")*ISNUMBER(Activități!$I$5:$I$1504)),1),""))</f>
        <v/>
      </c>
      <c r="S61" s="18" t="str">
        <f>IF(B61="","",SUMIFS(Vânzări!$F$5:$F$2004,Vânzări!$C$5:$C$2004,B61,Vânzări!$B$5:$B$2004,"&gt;="&amp;DATE(AnV,1,1),Vânzări!$B$5:$B$2004,"&lt;="&amp;DATE(AnV,12,31)))</f>
        <v/>
      </c>
      <c r="T61" s="16" t="str">
        <f>IF(B61="","",IFERROR(_xlfn.AGGREGATE(14,6,Vânzări!$B$5:$B$2004/(Vânzări!$C$5:$C$2004=B61),1),""))</f>
        <v/>
      </c>
      <c r="U61" s="17" t="str">
        <f t="shared" si="1"/>
        <v>–</v>
      </c>
      <c r="V61" s="18" t="str">
        <f>IF(B61="","",SUMIFS(Oportunități!$I$5:$I$304,Oportunități!$C$5:$C$304,B61,Oportunități!$G$5:$G$304,"&lt;&gt;Câștigată",Oportunități!$G$5:$G$304,"&lt;&gt;Pierdută"))</f>
        <v/>
      </c>
      <c r="W61" s="19" t="str">
        <f t="shared" si="2"/>
        <v/>
      </c>
    </row>
    <row r="62" spans="2:23" x14ac:dyDescent="0.2">
      <c r="B62" s="22"/>
      <c r="C62" s="23"/>
      <c r="D62" s="22"/>
      <c r="E62" s="21"/>
      <c r="F62" s="21"/>
      <c r="G62" s="21"/>
      <c r="H62" s="20"/>
      <c r="I62" s="21"/>
      <c r="J62" s="21"/>
      <c r="K62" s="21"/>
      <c r="L62" s="22"/>
      <c r="M62" s="21"/>
      <c r="N62" s="22"/>
      <c r="O62" s="15"/>
      <c r="P62" s="16" t="str">
        <f>IF(B62="","",IFERROR(_xlfn.AGGREGATE(14,6,Activități!$B$5:$B$1504/(Activități!$C$5:$C$1504=B62),1),""))</f>
        <v/>
      </c>
      <c r="Q62" s="17" t="str">
        <f t="shared" si="0"/>
        <v/>
      </c>
      <c r="R62" s="16" t="str">
        <f>IF(B62="","",IFERROR(_xlfn.AGGREGATE(15,6,Activități!$I$5:$I$1504/((Activități!$C$5:$C$1504=B62)*(Activități!$K$5:$K$1504&lt;&gt;"Da")*ISNUMBER(Activități!$I$5:$I$1504)),1),""))</f>
        <v/>
      </c>
      <c r="S62" s="18" t="str">
        <f>IF(B62="","",SUMIFS(Vânzări!$F$5:$F$2004,Vânzări!$C$5:$C$2004,B62,Vânzări!$B$5:$B$2004,"&gt;="&amp;DATE(AnV,1,1),Vânzări!$B$5:$B$2004,"&lt;="&amp;DATE(AnV,12,31)))</f>
        <v/>
      </c>
      <c r="T62" s="16" t="str">
        <f>IF(B62="","",IFERROR(_xlfn.AGGREGATE(14,6,Vânzări!$B$5:$B$2004/(Vânzări!$C$5:$C$2004=B62),1),""))</f>
        <v/>
      </c>
      <c r="U62" s="17" t="str">
        <f t="shared" si="1"/>
        <v>–</v>
      </c>
      <c r="V62" s="18" t="str">
        <f>IF(B62="","",SUMIFS(Oportunități!$I$5:$I$304,Oportunități!$C$5:$C$304,B62,Oportunități!$G$5:$G$304,"&lt;&gt;Câștigată",Oportunități!$G$5:$G$304,"&lt;&gt;Pierdută"))</f>
        <v/>
      </c>
      <c r="W62" s="19" t="str">
        <f t="shared" si="2"/>
        <v/>
      </c>
    </row>
    <row r="63" spans="2:23" x14ac:dyDescent="0.2">
      <c r="B63" s="22"/>
      <c r="C63" s="23"/>
      <c r="D63" s="22"/>
      <c r="E63" s="21"/>
      <c r="F63" s="21"/>
      <c r="G63" s="21"/>
      <c r="H63" s="20"/>
      <c r="I63" s="21"/>
      <c r="J63" s="21"/>
      <c r="K63" s="21"/>
      <c r="L63" s="22"/>
      <c r="M63" s="21"/>
      <c r="N63" s="22"/>
      <c r="O63" s="15"/>
      <c r="P63" s="16" t="str">
        <f>IF(B63="","",IFERROR(_xlfn.AGGREGATE(14,6,Activități!$B$5:$B$1504/(Activități!$C$5:$C$1504=B63),1),""))</f>
        <v/>
      </c>
      <c r="Q63" s="17" t="str">
        <f t="shared" si="0"/>
        <v/>
      </c>
      <c r="R63" s="16" t="str">
        <f>IF(B63="","",IFERROR(_xlfn.AGGREGATE(15,6,Activități!$I$5:$I$1504/((Activități!$C$5:$C$1504=B63)*(Activități!$K$5:$K$1504&lt;&gt;"Da")*ISNUMBER(Activități!$I$5:$I$1504)),1),""))</f>
        <v/>
      </c>
      <c r="S63" s="18" t="str">
        <f>IF(B63="","",SUMIFS(Vânzări!$F$5:$F$2004,Vânzări!$C$5:$C$2004,B63,Vânzări!$B$5:$B$2004,"&gt;="&amp;DATE(AnV,1,1),Vânzări!$B$5:$B$2004,"&lt;="&amp;DATE(AnV,12,31)))</f>
        <v/>
      </c>
      <c r="T63" s="16" t="str">
        <f>IF(B63="","",IFERROR(_xlfn.AGGREGATE(14,6,Vânzări!$B$5:$B$2004/(Vânzări!$C$5:$C$2004=B63),1),""))</f>
        <v/>
      </c>
      <c r="U63" s="17" t="str">
        <f t="shared" si="1"/>
        <v>–</v>
      </c>
      <c r="V63" s="18" t="str">
        <f>IF(B63="","",SUMIFS(Oportunități!$I$5:$I$304,Oportunități!$C$5:$C$304,B63,Oportunități!$G$5:$G$304,"&lt;&gt;Câștigată",Oportunități!$G$5:$G$304,"&lt;&gt;Pierdută"))</f>
        <v/>
      </c>
      <c r="W63" s="19" t="str">
        <f t="shared" si="2"/>
        <v/>
      </c>
    </row>
    <row r="64" spans="2:23" x14ac:dyDescent="0.2">
      <c r="B64" s="22"/>
      <c r="C64" s="23"/>
      <c r="D64" s="22"/>
      <c r="E64" s="21"/>
      <c r="F64" s="21"/>
      <c r="G64" s="21"/>
      <c r="H64" s="20"/>
      <c r="I64" s="21"/>
      <c r="J64" s="21"/>
      <c r="K64" s="21"/>
      <c r="L64" s="22"/>
      <c r="M64" s="21"/>
      <c r="N64" s="22"/>
      <c r="O64" s="15"/>
      <c r="P64" s="16" t="str">
        <f>IF(B64="","",IFERROR(_xlfn.AGGREGATE(14,6,Activități!$B$5:$B$1504/(Activități!$C$5:$C$1504=B64),1),""))</f>
        <v/>
      </c>
      <c r="Q64" s="17" t="str">
        <f t="shared" si="0"/>
        <v/>
      </c>
      <c r="R64" s="16" t="str">
        <f>IF(B64="","",IFERROR(_xlfn.AGGREGATE(15,6,Activități!$I$5:$I$1504/((Activități!$C$5:$C$1504=B64)*(Activități!$K$5:$K$1504&lt;&gt;"Da")*ISNUMBER(Activități!$I$5:$I$1504)),1),""))</f>
        <v/>
      </c>
      <c r="S64" s="18" t="str">
        <f>IF(B64="","",SUMIFS(Vânzări!$F$5:$F$2004,Vânzări!$C$5:$C$2004,B64,Vânzări!$B$5:$B$2004,"&gt;="&amp;DATE(AnV,1,1),Vânzări!$B$5:$B$2004,"&lt;="&amp;DATE(AnV,12,31)))</f>
        <v/>
      </c>
      <c r="T64" s="16" t="str">
        <f>IF(B64="","",IFERROR(_xlfn.AGGREGATE(14,6,Vânzări!$B$5:$B$2004/(Vânzări!$C$5:$C$2004=B64),1),""))</f>
        <v/>
      </c>
      <c r="U64" s="17" t="str">
        <f t="shared" si="1"/>
        <v>–</v>
      </c>
      <c r="V64" s="18" t="str">
        <f>IF(B64="","",SUMIFS(Oportunități!$I$5:$I$304,Oportunități!$C$5:$C$304,B64,Oportunități!$G$5:$G$304,"&lt;&gt;Câștigată",Oportunități!$G$5:$G$304,"&lt;&gt;Pierdută"))</f>
        <v/>
      </c>
      <c r="W64" s="19" t="str">
        <f t="shared" si="2"/>
        <v/>
      </c>
    </row>
    <row r="65" spans="2:23" x14ac:dyDescent="0.2">
      <c r="B65" s="22"/>
      <c r="C65" s="23"/>
      <c r="D65" s="22"/>
      <c r="E65" s="21"/>
      <c r="F65" s="21"/>
      <c r="G65" s="21"/>
      <c r="H65" s="20"/>
      <c r="I65" s="21"/>
      <c r="J65" s="21"/>
      <c r="K65" s="21"/>
      <c r="L65" s="22"/>
      <c r="M65" s="21"/>
      <c r="N65" s="22"/>
      <c r="O65" s="15"/>
      <c r="P65" s="16" t="str">
        <f>IF(B65="","",IFERROR(_xlfn.AGGREGATE(14,6,Activități!$B$5:$B$1504/(Activități!$C$5:$C$1504=B65),1),""))</f>
        <v/>
      </c>
      <c r="Q65" s="17" t="str">
        <f t="shared" si="0"/>
        <v/>
      </c>
      <c r="R65" s="16" t="str">
        <f>IF(B65="","",IFERROR(_xlfn.AGGREGATE(15,6,Activități!$I$5:$I$1504/((Activități!$C$5:$C$1504=B65)*(Activități!$K$5:$K$1504&lt;&gt;"Da")*ISNUMBER(Activități!$I$5:$I$1504)),1),""))</f>
        <v/>
      </c>
      <c r="S65" s="18" t="str">
        <f>IF(B65="","",SUMIFS(Vânzări!$F$5:$F$2004,Vânzări!$C$5:$C$2004,B65,Vânzări!$B$5:$B$2004,"&gt;="&amp;DATE(AnV,1,1),Vânzări!$B$5:$B$2004,"&lt;="&amp;DATE(AnV,12,31)))</f>
        <v/>
      </c>
      <c r="T65" s="16" t="str">
        <f>IF(B65="","",IFERROR(_xlfn.AGGREGATE(14,6,Vânzări!$B$5:$B$2004/(Vânzări!$C$5:$C$2004=B65),1),""))</f>
        <v/>
      </c>
      <c r="U65" s="17" t="str">
        <f t="shared" si="1"/>
        <v>–</v>
      </c>
      <c r="V65" s="18" t="str">
        <f>IF(B65="","",SUMIFS(Oportunități!$I$5:$I$304,Oportunități!$C$5:$C$304,B65,Oportunități!$G$5:$G$304,"&lt;&gt;Câștigată",Oportunități!$G$5:$G$304,"&lt;&gt;Pierdută"))</f>
        <v/>
      </c>
      <c r="W65" s="19" t="str">
        <f t="shared" si="2"/>
        <v/>
      </c>
    </row>
    <row r="66" spans="2:23" x14ac:dyDescent="0.2">
      <c r="B66" s="22"/>
      <c r="C66" s="23"/>
      <c r="D66" s="22"/>
      <c r="E66" s="21"/>
      <c r="F66" s="21"/>
      <c r="G66" s="21"/>
      <c r="H66" s="20"/>
      <c r="I66" s="21"/>
      <c r="J66" s="21"/>
      <c r="K66" s="21"/>
      <c r="L66" s="22"/>
      <c r="M66" s="21"/>
      <c r="N66" s="22"/>
      <c r="O66" s="15"/>
      <c r="P66" s="16" t="str">
        <f>IF(B66="","",IFERROR(_xlfn.AGGREGATE(14,6,Activități!$B$5:$B$1504/(Activități!$C$5:$C$1504=B66),1),""))</f>
        <v/>
      </c>
      <c r="Q66" s="17" t="str">
        <f t="shared" si="0"/>
        <v/>
      </c>
      <c r="R66" s="16" t="str">
        <f>IF(B66="","",IFERROR(_xlfn.AGGREGATE(15,6,Activități!$I$5:$I$1504/((Activități!$C$5:$C$1504=B66)*(Activități!$K$5:$K$1504&lt;&gt;"Da")*ISNUMBER(Activități!$I$5:$I$1504)),1),""))</f>
        <v/>
      </c>
      <c r="S66" s="18" t="str">
        <f>IF(B66="","",SUMIFS(Vânzări!$F$5:$F$2004,Vânzări!$C$5:$C$2004,B66,Vânzări!$B$5:$B$2004,"&gt;="&amp;DATE(AnV,1,1),Vânzări!$B$5:$B$2004,"&lt;="&amp;DATE(AnV,12,31)))</f>
        <v/>
      </c>
      <c r="T66" s="16" t="str">
        <f>IF(B66="","",IFERROR(_xlfn.AGGREGATE(14,6,Vânzări!$B$5:$B$2004/(Vânzări!$C$5:$C$2004=B66),1),""))</f>
        <v/>
      </c>
      <c r="U66" s="17" t="str">
        <f t="shared" si="1"/>
        <v>–</v>
      </c>
      <c r="V66" s="18" t="str">
        <f>IF(B66="","",SUMIFS(Oportunități!$I$5:$I$304,Oportunități!$C$5:$C$304,B66,Oportunități!$G$5:$G$304,"&lt;&gt;Câștigată",Oportunități!$G$5:$G$304,"&lt;&gt;Pierdută"))</f>
        <v/>
      </c>
      <c r="W66" s="19" t="str">
        <f t="shared" si="2"/>
        <v/>
      </c>
    </row>
    <row r="67" spans="2:23" x14ac:dyDescent="0.2">
      <c r="B67" s="22"/>
      <c r="C67" s="23"/>
      <c r="D67" s="22"/>
      <c r="E67" s="21"/>
      <c r="F67" s="21"/>
      <c r="G67" s="21"/>
      <c r="H67" s="20"/>
      <c r="I67" s="21"/>
      <c r="J67" s="21"/>
      <c r="K67" s="21"/>
      <c r="L67" s="22"/>
      <c r="M67" s="21"/>
      <c r="N67" s="22"/>
      <c r="O67" s="15"/>
      <c r="P67" s="16" t="str">
        <f>IF(B67="","",IFERROR(_xlfn.AGGREGATE(14,6,Activități!$B$5:$B$1504/(Activități!$C$5:$C$1504=B67),1),""))</f>
        <v/>
      </c>
      <c r="Q67" s="17" t="str">
        <f t="shared" si="0"/>
        <v/>
      </c>
      <c r="R67" s="16" t="str">
        <f>IF(B67="","",IFERROR(_xlfn.AGGREGATE(15,6,Activități!$I$5:$I$1504/((Activități!$C$5:$C$1504=B67)*(Activități!$K$5:$K$1504&lt;&gt;"Da")*ISNUMBER(Activități!$I$5:$I$1504)),1),""))</f>
        <v/>
      </c>
      <c r="S67" s="18" t="str">
        <f>IF(B67="","",SUMIFS(Vânzări!$F$5:$F$2004,Vânzări!$C$5:$C$2004,B67,Vânzări!$B$5:$B$2004,"&gt;="&amp;DATE(AnV,1,1),Vânzări!$B$5:$B$2004,"&lt;="&amp;DATE(AnV,12,31)))</f>
        <v/>
      </c>
      <c r="T67" s="16" t="str">
        <f>IF(B67="","",IFERROR(_xlfn.AGGREGATE(14,6,Vânzări!$B$5:$B$2004/(Vânzări!$C$5:$C$2004=B67),1),""))</f>
        <v/>
      </c>
      <c r="U67" s="17" t="str">
        <f t="shared" si="1"/>
        <v>–</v>
      </c>
      <c r="V67" s="18" t="str">
        <f>IF(B67="","",SUMIFS(Oportunități!$I$5:$I$304,Oportunități!$C$5:$C$304,B67,Oportunități!$G$5:$G$304,"&lt;&gt;Câștigată",Oportunități!$G$5:$G$304,"&lt;&gt;Pierdută"))</f>
        <v/>
      </c>
      <c r="W67" s="19" t="str">
        <f t="shared" si="2"/>
        <v/>
      </c>
    </row>
    <row r="68" spans="2:23" x14ac:dyDescent="0.2">
      <c r="B68" s="22"/>
      <c r="C68" s="23"/>
      <c r="D68" s="22"/>
      <c r="E68" s="21"/>
      <c r="F68" s="21"/>
      <c r="G68" s="21"/>
      <c r="H68" s="20"/>
      <c r="I68" s="21"/>
      <c r="J68" s="21"/>
      <c r="K68" s="21"/>
      <c r="L68" s="22"/>
      <c r="M68" s="21"/>
      <c r="N68" s="22"/>
      <c r="O68" s="15"/>
      <c r="P68" s="16" t="str">
        <f>IF(B68="","",IFERROR(_xlfn.AGGREGATE(14,6,Activități!$B$5:$B$1504/(Activități!$C$5:$C$1504=B68),1),""))</f>
        <v/>
      </c>
      <c r="Q68" s="17" t="str">
        <f t="shared" si="0"/>
        <v/>
      </c>
      <c r="R68" s="16" t="str">
        <f>IF(B68="","",IFERROR(_xlfn.AGGREGATE(15,6,Activități!$I$5:$I$1504/((Activități!$C$5:$C$1504=B68)*(Activități!$K$5:$K$1504&lt;&gt;"Da")*ISNUMBER(Activități!$I$5:$I$1504)),1),""))</f>
        <v/>
      </c>
      <c r="S68" s="18" t="str">
        <f>IF(B68="","",SUMIFS(Vânzări!$F$5:$F$2004,Vânzări!$C$5:$C$2004,B68,Vânzări!$B$5:$B$2004,"&gt;="&amp;DATE(AnV,1,1),Vânzări!$B$5:$B$2004,"&lt;="&amp;DATE(AnV,12,31)))</f>
        <v/>
      </c>
      <c r="T68" s="16" t="str">
        <f>IF(B68="","",IFERROR(_xlfn.AGGREGATE(14,6,Vânzări!$B$5:$B$2004/(Vânzări!$C$5:$C$2004=B68),1),""))</f>
        <v/>
      </c>
      <c r="U68" s="17" t="str">
        <f t="shared" si="1"/>
        <v>–</v>
      </c>
      <c r="V68" s="18" t="str">
        <f>IF(B68="","",SUMIFS(Oportunități!$I$5:$I$304,Oportunități!$C$5:$C$304,B68,Oportunități!$G$5:$G$304,"&lt;&gt;Câștigată",Oportunități!$G$5:$G$304,"&lt;&gt;Pierdută"))</f>
        <v/>
      </c>
      <c r="W68" s="19" t="str">
        <f t="shared" si="2"/>
        <v/>
      </c>
    </row>
    <row r="69" spans="2:23" x14ac:dyDescent="0.2">
      <c r="B69" s="22"/>
      <c r="C69" s="23"/>
      <c r="D69" s="22"/>
      <c r="E69" s="21"/>
      <c r="F69" s="21"/>
      <c r="G69" s="21"/>
      <c r="H69" s="20"/>
      <c r="I69" s="21"/>
      <c r="J69" s="21"/>
      <c r="K69" s="21"/>
      <c r="L69" s="22"/>
      <c r="M69" s="21"/>
      <c r="N69" s="22"/>
      <c r="O69" s="15"/>
      <c r="P69" s="16" t="str">
        <f>IF(B69="","",IFERROR(_xlfn.AGGREGATE(14,6,Activități!$B$5:$B$1504/(Activități!$C$5:$C$1504=B69),1),""))</f>
        <v/>
      </c>
      <c r="Q69" s="17" t="str">
        <f t="shared" ref="Q69:Q132" si="3">IF(ISNUMBER(P69),AziC-P69,"")</f>
        <v/>
      </c>
      <c r="R69" s="16" t="str">
        <f>IF(B69="","",IFERROR(_xlfn.AGGREGATE(15,6,Activități!$I$5:$I$1504/((Activități!$C$5:$C$1504=B69)*(Activități!$K$5:$K$1504&lt;&gt;"Da")*ISNUMBER(Activități!$I$5:$I$1504)),1),""))</f>
        <v/>
      </c>
      <c r="S69" s="18" t="str">
        <f>IF(B69="","",SUMIFS(Vânzări!$F$5:$F$2004,Vânzări!$C$5:$C$2004,B69,Vânzări!$B$5:$B$2004,"&gt;="&amp;DATE(AnV,1,1),Vânzări!$B$5:$B$2004,"&lt;="&amp;DATE(AnV,12,31)))</f>
        <v/>
      </c>
      <c r="T69" s="16" t="str">
        <f>IF(B69="","",IFERROR(_xlfn.AGGREGATE(14,6,Vânzări!$B$5:$B$2004/(Vânzări!$C$5:$C$2004=B69),1),""))</f>
        <v/>
      </c>
      <c r="U69" s="17" t="str">
        <f t="shared" ref="U69:U132" si="4">IF(OR(B69="",N(S69)&lt;=0),"–",IF(SUMIF($S$5:$S$504,"&gt;="&amp;S69)/SUM($S$5:$S$504)&lt;=0.8,"A",IF(SUMIF($S$5:$S$504,"&gt;="&amp;S69)/SUM($S$5:$S$504)&lt;=0.95,"B","C")))</f>
        <v>–</v>
      </c>
      <c r="V69" s="18" t="str">
        <f>IF(B69="","",SUMIFS(Oportunități!$I$5:$I$304,Oportunități!$C$5:$C$304,B69,Oportunități!$G$5:$G$304,"&lt;&gt;Câștigată",Oportunități!$G$5:$G$304,"&lt;&gt;Pierdută"))</f>
        <v/>
      </c>
      <c r="W69" s="19" t="str">
        <f t="shared" ref="W69:W132" si="5">IF(B69="","",TRIM(IF(COUNTIF($B$5:$B$504,B69)&gt;1,"Cod dublat. ","")&amp;IF(AND(OR(L69="Activ",L69="Potențial"),OR(NOT(ISNUMBER(Q69)),N(Q69)&gt;ZileFaraContact)),IF(ISNUMBER(Q69),"Fără contact de "&amp;Q69&amp;" zile. ","Niciun contact înregistrat. "),"")&amp;IF(AND(ISNUMBER(R69),R69&lt;AziC),"Acțiune întârziată ("&amp;RIGHT("0"&amp;DAY(R69),2)&amp;"."&amp;RIGHT("0"&amp;MONTH(R69),2)&amp;"."&amp;YEAR(R69)&amp;"). ","")&amp;IF(AND(L69="Activ",OR(NOT(ISNUMBER(T69)),AziC-N(T69)&gt;ZileFaraVanzari)),"Activ, fără vânzări de peste "&amp;ZileFaraVanzari&amp;" de zile. ","")&amp;IF(AND(L69&lt;&gt;"Inactiv",L69&lt;&gt;"Pierdut",G69="",H69=""),"Lipsesc telefonul și e-mailul. ","")))</f>
        <v/>
      </c>
    </row>
    <row r="70" spans="2:23" x14ac:dyDescent="0.2">
      <c r="B70" s="22"/>
      <c r="C70" s="23"/>
      <c r="D70" s="22"/>
      <c r="E70" s="21"/>
      <c r="F70" s="21"/>
      <c r="G70" s="21"/>
      <c r="H70" s="20"/>
      <c r="I70" s="21"/>
      <c r="J70" s="21"/>
      <c r="K70" s="21"/>
      <c r="L70" s="22"/>
      <c r="M70" s="21"/>
      <c r="N70" s="22"/>
      <c r="O70" s="15"/>
      <c r="P70" s="16" t="str">
        <f>IF(B70="","",IFERROR(_xlfn.AGGREGATE(14,6,Activități!$B$5:$B$1504/(Activități!$C$5:$C$1504=B70),1),""))</f>
        <v/>
      </c>
      <c r="Q70" s="17" t="str">
        <f t="shared" si="3"/>
        <v/>
      </c>
      <c r="R70" s="16" t="str">
        <f>IF(B70="","",IFERROR(_xlfn.AGGREGATE(15,6,Activități!$I$5:$I$1504/((Activități!$C$5:$C$1504=B70)*(Activități!$K$5:$K$1504&lt;&gt;"Da")*ISNUMBER(Activități!$I$5:$I$1504)),1),""))</f>
        <v/>
      </c>
      <c r="S70" s="18" t="str">
        <f>IF(B70="","",SUMIFS(Vânzări!$F$5:$F$2004,Vânzări!$C$5:$C$2004,B70,Vânzări!$B$5:$B$2004,"&gt;="&amp;DATE(AnV,1,1),Vânzări!$B$5:$B$2004,"&lt;="&amp;DATE(AnV,12,31)))</f>
        <v/>
      </c>
      <c r="T70" s="16" t="str">
        <f>IF(B70="","",IFERROR(_xlfn.AGGREGATE(14,6,Vânzări!$B$5:$B$2004/(Vânzări!$C$5:$C$2004=B70),1),""))</f>
        <v/>
      </c>
      <c r="U70" s="17" t="str">
        <f t="shared" si="4"/>
        <v>–</v>
      </c>
      <c r="V70" s="18" t="str">
        <f>IF(B70="","",SUMIFS(Oportunități!$I$5:$I$304,Oportunități!$C$5:$C$304,B70,Oportunități!$G$5:$G$304,"&lt;&gt;Câștigată",Oportunități!$G$5:$G$304,"&lt;&gt;Pierdută"))</f>
        <v/>
      </c>
      <c r="W70" s="19" t="str">
        <f t="shared" si="5"/>
        <v/>
      </c>
    </row>
    <row r="71" spans="2:23" x14ac:dyDescent="0.2">
      <c r="B71" s="22"/>
      <c r="C71" s="23"/>
      <c r="D71" s="22"/>
      <c r="E71" s="21"/>
      <c r="F71" s="21"/>
      <c r="G71" s="21"/>
      <c r="H71" s="20"/>
      <c r="I71" s="21"/>
      <c r="J71" s="21"/>
      <c r="K71" s="21"/>
      <c r="L71" s="22"/>
      <c r="M71" s="21"/>
      <c r="N71" s="22"/>
      <c r="O71" s="15"/>
      <c r="P71" s="16" t="str">
        <f>IF(B71="","",IFERROR(_xlfn.AGGREGATE(14,6,Activități!$B$5:$B$1504/(Activități!$C$5:$C$1504=B71),1),""))</f>
        <v/>
      </c>
      <c r="Q71" s="17" t="str">
        <f t="shared" si="3"/>
        <v/>
      </c>
      <c r="R71" s="16" t="str">
        <f>IF(B71="","",IFERROR(_xlfn.AGGREGATE(15,6,Activități!$I$5:$I$1504/((Activități!$C$5:$C$1504=B71)*(Activități!$K$5:$K$1504&lt;&gt;"Da")*ISNUMBER(Activități!$I$5:$I$1504)),1),""))</f>
        <v/>
      </c>
      <c r="S71" s="18" t="str">
        <f>IF(B71="","",SUMIFS(Vânzări!$F$5:$F$2004,Vânzări!$C$5:$C$2004,B71,Vânzări!$B$5:$B$2004,"&gt;="&amp;DATE(AnV,1,1),Vânzări!$B$5:$B$2004,"&lt;="&amp;DATE(AnV,12,31)))</f>
        <v/>
      </c>
      <c r="T71" s="16" t="str">
        <f>IF(B71="","",IFERROR(_xlfn.AGGREGATE(14,6,Vânzări!$B$5:$B$2004/(Vânzări!$C$5:$C$2004=B71),1),""))</f>
        <v/>
      </c>
      <c r="U71" s="17" t="str">
        <f t="shared" si="4"/>
        <v>–</v>
      </c>
      <c r="V71" s="18" t="str">
        <f>IF(B71="","",SUMIFS(Oportunități!$I$5:$I$304,Oportunități!$C$5:$C$304,B71,Oportunități!$G$5:$G$304,"&lt;&gt;Câștigată",Oportunități!$G$5:$G$304,"&lt;&gt;Pierdută"))</f>
        <v/>
      </c>
      <c r="W71" s="19" t="str">
        <f t="shared" si="5"/>
        <v/>
      </c>
    </row>
    <row r="72" spans="2:23" x14ac:dyDescent="0.2">
      <c r="B72" s="22"/>
      <c r="C72" s="23"/>
      <c r="D72" s="22"/>
      <c r="E72" s="21"/>
      <c r="F72" s="21"/>
      <c r="G72" s="21"/>
      <c r="H72" s="20"/>
      <c r="I72" s="21"/>
      <c r="J72" s="21"/>
      <c r="K72" s="21"/>
      <c r="L72" s="22"/>
      <c r="M72" s="21"/>
      <c r="N72" s="22"/>
      <c r="O72" s="15"/>
      <c r="P72" s="16" t="str">
        <f>IF(B72="","",IFERROR(_xlfn.AGGREGATE(14,6,Activități!$B$5:$B$1504/(Activități!$C$5:$C$1504=B72),1),""))</f>
        <v/>
      </c>
      <c r="Q72" s="17" t="str">
        <f t="shared" si="3"/>
        <v/>
      </c>
      <c r="R72" s="16" t="str">
        <f>IF(B72="","",IFERROR(_xlfn.AGGREGATE(15,6,Activități!$I$5:$I$1504/((Activități!$C$5:$C$1504=B72)*(Activități!$K$5:$K$1504&lt;&gt;"Da")*ISNUMBER(Activități!$I$5:$I$1504)),1),""))</f>
        <v/>
      </c>
      <c r="S72" s="18" t="str">
        <f>IF(B72="","",SUMIFS(Vânzări!$F$5:$F$2004,Vânzări!$C$5:$C$2004,B72,Vânzări!$B$5:$B$2004,"&gt;="&amp;DATE(AnV,1,1),Vânzări!$B$5:$B$2004,"&lt;="&amp;DATE(AnV,12,31)))</f>
        <v/>
      </c>
      <c r="T72" s="16" t="str">
        <f>IF(B72="","",IFERROR(_xlfn.AGGREGATE(14,6,Vânzări!$B$5:$B$2004/(Vânzări!$C$5:$C$2004=B72),1),""))</f>
        <v/>
      </c>
      <c r="U72" s="17" t="str">
        <f t="shared" si="4"/>
        <v>–</v>
      </c>
      <c r="V72" s="18" t="str">
        <f>IF(B72="","",SUMIFS(Oportunități!$I$5:$I$304,Oportunități!$C$5:$C$304,B72,Oportunități!$G$5:$G$304,"&lt;&gt;Câștigată",Oportunități!$G$5:$G$304,"&lt;&gt;Pierdută"))</f>
        <v/>
      </c>
      <c r="W72" s="19" t="str">
        <f t="shared" si="5"/>
        <v/>
      </c>
    </row>
    <row r="73" spans="2:23" x14ac:dyDescent="0.2">
      <c r="B73" s="22"/>
      <c r="C73" s="23"/>
      <c r="D73" s="22"/>
      <c r="E73" s="21"/>
      <c r="F73" s="21"/>
      <c r="G73" s="21"/>
      <c r="H73" s="20"/>
      <c r="I73" s="21"/>
      <c r="J73" s="21"/>
      <c r="K73" s="21"/>
      <c r="L73" s="22"/>
      <c r="M73" s="21"/>
      <c r="N73" s="22"/>
      <c r="O73" s="15"/>
      <c r="P73" s="16" t="str">
        <f>IF(B73="","",IFERROR(_xlfn.AGGREGATE(14,6,Activități!$B$5:$B$1504/(Activități!$C$5:$C$1504=B73),1),""))</f>
        <v/>
      </c>
      <c r="Q73" s="17" t="str">
        <f t="shared" si="3"/>
        <v/>
      </c>
      <c r="R73" s="16" t="str">
        <f>IF(B73="","",IFERROR(_xlfn.AGGREGATE(15,6,Activități!$I$5:$I$1504/((Activități!$C$5:$C$1504=B73)*(Activități!$K$5:$K$1504&lt;&gt;"Da")*ISNUMBER(Activități!$I$5:$I$1504)),1),""))</f>
        <v/>
      </c>
      <c r="S73" s="18" t="str">
        <f>IF(B73="","",SUMIFS(Vânzări!$F$5:$F$2004,Vânzări!$C$5:$C$2004,B73,Vânzări!$B$5:$B$2004,"&gt;="&amp;DATE(AnV,1,1),Vânzări!$B$5:$B$2004,"&lt;="&amp;DATE(AnV,12,31)))</f>
        <v/>
      </c>
      <c r="T73" s="16" t="str">
        <f>IF(B73="","",IFERROR(_xlfn.AGGREGATE(14,6,Vânzări!$B$5:$B$2004/(Vânzări!$C$5:$C$2004=B73),1),""))</f>
        <v/>
      </c>
      <c r="U73" s="17" t="str">
        <f t="shared" si="4"/>
        <v>–</v>
      </c>
      <c r="V73" s="18" t="str">
        <f>IF(B73="","",SUMIFS(Oportunități!$I$5:$I$304,Oportunități!$C$5:$C$304,B73,Oportunități!$G$5:$G$304,"&lt;&gt;Câștigată",Oportunități!$G$5:$G$304,"&lt;&gt;Pierdută"))</f>
        <v/>
      </c>
      <c r="W73" s="19" t="str">
        <f t="shared" si="5"/>
        <v/>
      </c>
    </row>
    <row r="74" spans="2:23" x14ac:dyDescent="0.2">
      <c r="B74" s="22"/>
      <c r="C74" s="23"/>
      <c r="D74" s="22"/>
      <c r="E74" s="21"/>
      <c r="F74" s="21"/>
      <c r="G74" s="21"/>
      <c r="H74" s="20"/>
      <c r="I74" s="21"/>
      <c r="J74" s="21"/>
      <c r="K74" s="21"/>
      <c r="L74" s="22"/>
      <c r="M74" s="21"/>
      <c r="N74" s="22"/>
      <c r="O74" s="15"/>
      <c r="P74" s="16" t="str">
        <f>IF(B74="","",IFERROR(_xlfn.AGGREGATE(14,6,Activități!$B$5:$B$1504/(Activități!$C$5:$C$1504=B74),1),""))</f>
        <v/>
      </c>
      <c r="Q74" s="17" t="str">
        <f t="shared" si="3"/>
        <v/>
      </c>
      <c r="R74" s="16" t="str">
        <f>IF(B74="","",IFERROR(_xlfn.AGGREGATE(15,6,Activități!$I$5:$I$1504/((Activități!$C$5:$C$1504=B74)*(Activități!$K$5:$K$1504&lt;&gt;"Da")*ISNUMBER(Activități!$I$5:$I$1504)),1),""))</f>
        <v/>
      </c>
      <c r="S74" s="18" t="str">
        <f>IF(B74="","",SUMIFS(Vânzări!$F$5:$F$2004,Vânzări!$C$5:$C$2004,B74,Vânzări!$B$5:$B$2004,"&gt;="&amp;DATE(AnV,1,1),Vânzări!$B$5:$B$2004,"&lt;="&amp;DATE(AnV,12,31)))</f>
        <v/>
      </c>
      <c r="T74" s="16" t="str">
        <f>IF(B74="","",IFERROR(_xlfn.AGGREGATE(14,6,Vânzări!$B$5:$B$2004/(Vânzări!$C$5:$C$2004=B74),1),""))</f>
        <v/>
      </c>
      <c r="U74" s="17" t="str">
        <f t="shared" si="4"/>
        <v>–</v>
      </c>
      <c r="V74" s="18" t="str">
        <f>IF(B74="","",SUMIFS(Oportunități!$I$5:$I$304,Oportunități!$C$5:$C$304,B74,Oportunități!$G$5:$G$304,"&lt;&gt;Câștigată",Oportunități!$G$5:$G$304,"&lt;&gt;Pierdută"))</f>
        <v/>
      </c>
      <c r="W74" s="19" t="str">
        <f t="shared" si="5"/>
        <v/>
      </c>
    </row>
    <row r="75" spans="2:23" x14ac:dyDescent="0.2">
      <c r="B75" s="22"/>
      <c r="C75" s="23"/>
      <c r="D75" s="22"/>
      <c r="E75" s="21"/>
      <c r="F75" s="21"/>
      <c r="G75" s="21"/>
      <c r="H75" s="20"/>
      <c r="I75" s="21"/>
      <c r="J75" s="21"/>
      <c r="K75" s="21"/>
      <c r="L75" s="22"/>
      <c r="M75" s="21"/>
      <c r="N75" s="22"/>
      <c r="O75" s="15"/>
      <c r="P75" s="16" t="str">
        <f>IF(B75="","",IFERROR(_xlfn.AGGREGATE(14,6,Activități!$B$5:$B$1504/(Activități!$C$5:$C$1504=B75),1),""))</f>
        <v/>
      </c>
      <c r="Q75" s="17" t="str">
        <f t="shared" si="3"/>
        <v/>
      </c>
      <c r="R75" s="16" t="str">
        <f>IF(B75="","",IFERROR(_xlfn.AGGREGATE(15,6,Activități!$I$5:$I$1504/((Activități!$C$5:$C$1504=B75)*(Activități!$K$5:$K$1504&lt;&gt;"Da")*ISNUMBER(Activități!$I$5:$I$1504)),1),""))</f>
        <v/>
      </c>
      <c r="S75" s="18" t="str">
        <f>IF(B75="","",SUMIFS(Vânzări!$F$5:$F$2004,Vânzări!$C$5:$C$2004,B75,Vânzări!$B$5:$B$2004,"&gt;="&amp;DATE(AnV,1,1),Vânzări!$B$5:$B$2004,"&lt;="&amp;DATE(AnV,12,31)))</f>
        <v/>
      </c>
      <c r="T75" s="16" t="str">
        <f>IF(B75="","",IFERROR(_xlfn.AGGREGATE(14,6,Vânzări!$B$5:$B$2004/(Vânzări!$C$5:$C$2004=B75),1),""))</f>
        <v/>
      </c>
      <c r="U75" s="17" t="str">
        <f t="shared" si="4"/>
        <v>–</v>
      </c>
      <c r="V75" s="18" t="str">
        <f>IF(B75="","",SUMIFS(Oportunități!$I$5:$I$304,Oportunități!$C$5:$C$304,B75,Oportunități!$G$5:$G$304,"&lt;&gt;Câștigată",Oportunități!$G$5:$G$304,"&lt;&gt;Pierdută"))</f>
        <v/>
      </c>
      <c r="W75" s="19" t="str">
        <f t="shared" si="5"/>
        <v/>
      </c>
    </row>
    <row r="76" spans="2:23" x14ac:dyDescent="0.2">
      <c r="B76" s="22"/>
      <c r="C76" s="23"/>
      <c r="D76" s="22"/>
      <c r="E76" s="21"/>
      <c r="F76" s="21"/>
      <c r="G76" s="21"/>
      <c r="H76" s="20"/>
      <c r="I76" s="21"/>
      <c r="J76" s="21"/>
      <c r="K76" s="21"/>
      <c r="L76" s="22"/>
      <c r="M76" s="21"/>
      <c r="N76" s="22"/>
      <c r="O76" s="15"/>
      <c r="P76" s="16" t="str">
        <f>IF(B76="","",IFERROR(_xlfn.AGGREGATE(14,6,Activități!$B$5:$B$1504/(Activități!$C$5:$C$1504=B76),1),""))</f>
        <v/>
      </c>
      <c r="Q76" s="17" t="str">
        <f t="shared" si="3"/>
        <v/>
      </c>
      <c r="R76" s="16" t="str">
        <f>IF(B76="","",IFERROR(_xlfn.AGGREGATE(15,6,Activități!$I$5:$I$1504/((Activități!$C$5:$C$1504=B76)*(Activități!$K$5:$K$1504&lt;&gt;"Da")*ISNUMBER(Activități!$I$5:$I$1504)),1),""))</f>
        <v/>
      </c>
      <c r="S76" s="18" t="str">
        <f>IF(B76="","",SUMIFS(Vânzări!$F$5:$F$2004,Vânzări!$C$5:$C$2004,B76,Vânzări!$B$5:$B$2004,"&gt;="&amp;DATE(AnV,1,1),Vânzări!$B$5:$B$2004,"&lt;="&amp;DATE(AnV,12,31)))</f>
        <v/>
      </c>
      <c r="T76" s="16" t="str">
        <f>IF(B76="","",IFERROR(_xlfn.AGGREGATE(14,6,Vânzări!$B$5:$B$2004/(Vânzări!$C$5:$C$2004=B76),1),""))</f>
        <v/>
      </c>
      <c r="U76" s="17" t="str">
        <f t="shared" si="4"/>
        <v>–</v>
      </c>
      <c r="V76" s="18" t="str">
        <f>IF(B76="","",SUMIFS(Oportunități!$I$5:$I$304,Oportunități!$C$5:$C$304,B76,Oportunități!$G$5:$G$304,"&lt;&gt;Câștigată",Oportunități!$G$5:$G$304,"&lt;&gt;Pierdută"))</f>
        <v/>
      </c>
      <c r="W76" s="19" t="str">
        <f t="shared" si="5"/>
        <v/>
      </c>
    </row>
    <row r="77" spans="2:23" x14ac:dyDescent="0.2">
      <c r="B77" s="22"/>
      <c r="C77" s="23"/>
      <c r="D77" s="22"/>
      <c r="E77" s="21"/>
      <c r="F77" s="21"/>
      <c r="G77" s="21"/>
      <c r="H77" s="20"/>
      <c r="I77" s="21"/>
      <c r="J77" s="21"/>
      <c r="K77" s="21"/>
      <c r="L77" s="22"/>
      <c r="M77" s="21"/>
      <c r="N77" s="22"/>
      <c r="O77" s="15"/>
      <c r="P77" s="16" t="str">
        <f>IF(B77="","",IFERROR(_xlfn.AGGREGATE(14,6,Activități!$B$5:$B$1504/(Activități!$C$5:$C$1504=B77),1),""))</f>
        <v/>
      </c>
      <c r="Q77" s="17" t="str">
        <f t="shared" si="3"/>
        <v/>
      </c>
      <c r="R77" s="16" t="str">
        <f>IF(B77="","",IFERROR(_xlfn.AGGREGATE(15,6,Activități!$I$5:$I$1504/((Activități!$C$5:$C$1504=B77)*(Activități!$K$5:$K$1504&lt;&gt;"Da")*ISNUMBER(Activități!$I$5:$I$1504)),1),""))</f>
        <v/>
      </c>
      <c r="S77" s="18" t="str">
        <f>IF(B77="","",SUMIFS(Vânzări!$F$5:$F$2004,Vânzări!$C$5:$C$2004,B77,Vânzări!$B$5:$B$2004,"&gt;="&amp;DATE(AnV,1,1),Vânzări!$B$5:$B$2004,"&lt;="&amp;DATE(AnV,12,31)))</f>
        <v/>
      </c>
      <c r="T77" s="16" t="str">
        <f>IF(B77="","",IFERROR(_xlfn.AGGREGATE(14,6,Vânzări!$B$5:$B$2004/(Vânzări!$C$5:$C$2004=B77),1),""))</f>
        <v/>
      </c>
      <c r="U77" s="17" t="str">
        <f t="shared" si="4"/>
        <v>–</v>
      </c>
      <c r="V77" s="18" t="str">
        <f>IF(B77="","",SUMIFS(Oportunități!$I$5:$I$304,Oportunități!$C$5:$C$304,B77,Oportunități!$G$5:$G$304,"&lt;&gt;Câștigată",Oportunități!$G$5:$G$304,"&lt;&gt;Pierdută"))</f>
        <v/>
      </c>
      <c r="W77" s="19" t="str">
        <f t="shared" si="5"/>
        <v/>
      </c>
    </row>
    <row r="78" spans="2:23" x14ac:dyDescent="0.2">
      <c r="B78" s="22"/>
      <c r="C78" s="23"/>
      <c r="D78" s="22"/>
      <c r="E78" s="21"/>
      <c r="F78" s="21"/>
      <c r="G78" s="21"/>
      <c r="H78" s="20"/>
      <c r="I78" s="21"/>
      <c r="J78" s="21"/>
      <c r="K78" s="21"/>
      <c r="L78" s="22"/>
      <c r="M78" s="21"/>
      <c r="N78" s="22"/>
      <c r="O78" s="15"/>
      <c r="P78" s="16" t="str">
        <f>IF(B78="","",IFERROR(_xlfn.AGGREGATE(14,6,Activități!$B$5:$B$1504/(Activități!$C$5:$C$1504=B78),1),""))</f>
        <v/>
      </c>
      <c r="Q78" s="17" t="str">
        <f t="shared" si="3"/>
        <v/>
      </c>
      <c r="R78" s="16" t="str">
        <f>IF(B78="","",IFERROR(_xlfn.AGGREGATE(15,6,Activități!$I$5:$I$1504/((Activități!$C$5:$C$1504=B78)*(Activități!$K$5:$K$1504&lt;&gt;"Da")*ISNUMBER(Activități!$I$5:$I$1504)),1),""))</f>
        <v/>
      </c>
      <c r="S78" s="18" t="str">
        <f>IF(B78="","",SUMIFS(Vânzări!$F$5:$F$2004,Vânzări!$C$5:$C$2004,B78,Vânzări!$B$5:$B$2004,"&gt;="&amp;DATE(AnV,1,1),Vânzări!$B$5:$B$2004,"&lt;="&amp;DATE(AnV,12,31)))</f>
        <v/>
      </c>
      <c r="T78" s="16" t="str">
        <f>IF(B78="","",IFERROR(_xlfn.AGGREGATE(14,6,Vânzări!$B$5:$B$2004/(Vânzări!$C$5:$C$2004=B78),1),""))</f>
        <v/>
      </c>
      <c r="U78" s="17" t="str">
        <f t="shared" si="4"/>
        <v>–</v>
      </c>
      <c r="V78" s="18" t="str">
        <f>IF(B78="","",SUMIFS(Oportunități!$I$5:$I$304,Oportunități!$C$5:$C$304,B78,Oportunități!$G$5:$G$304,"&lt;&gt;Câștigată",Oportunități!$G$5:$G$304,"&lt;&gt;Pierdută"))</f>
        <v/>
      </c>
      <c r="W78" s="19" t="str">
        <f t="shared" si="5"/>
        <v/>
      </c>
    </row>
    <row r="79" spans="2:23" x14ac:dyDescent="0.2">
      <c r="B79" s="22"/>
      <c r="C79" s="23"/>
      <c r="D79" s="22"/>
      <c r="E79" s="21"/>
      <c r="F79" s="21"/>
      <c r="G79" s="21"/>
      <c r="H79" s="20"/>
      <c r="I79" s="21"/>
      <c r="J79" s="21"/>
      <c r="K79" s="21"/>
      <c r="L79" s="22"/>
      <c r="M79" s="21"/>
      <c r="N79" s="22"/>
      <c r="O79" s="15"/>
      <c r="P79" s="16" t="str">
        <f>IF(B79="","",IFERROR(_xlfn.AGGREGATE(14,6,Activități!$B$5:$B$1504/(Activități!$C$5:$C$1504=B79),1),""))</f>
        <v/>
      </c>
      <c r="Q79" s="17" t="str">
        <f t="shared" si="3"/>
        <v/>
      </c>
      <c r="R79" s="16" t="str">
        <f>IF(B79="","",IFERROR(_xlfn.AGGREGATE(15,6,Activități!$I$5:$I$1504/((Activități!$C$5:$C$1504=B79)*(Activități!$K$5:$K$1504&lt;&gt;"Da")*ISNUMBER(Activități!$I$5:$I$1504)),1),""))</f>
        <v/>
      </c>
      <c r="S79" s="18" t="str">
        <f>IF(B79="","",SUMIFS(Vânzări!$F$5:$F$2004,Vânzări!$C$5:$C$2004,B79,Vânzări!$B$5:$B$2004,"&gt;="&amp;DATE(AnV,1,1),Vânzări!$B$5:$B$2004,"&lt;="&amp;DATE(AnV,12,31)))</f>
        <v/>
      </c>
      <c r="T79" s="16" t="str">
        <f>IF(B79="","",IFERROR(_xlfn.AGGREGATE(14,6,Vânzări!$B$5:$B$2004/(Vânzări!$C$5:$C$2004=B79),1),""))</f>
        <v/>
      </c>
      <c r="U79" s="17" t="str">
        <f t="shared" si="4"/>
        <v>–</v>
      </c>
      <c r="V79" s="18" t="str">
        <f>IF(B79="","",SUMIFS(Oportunități!$I$5:$I$304,Oportunități!$C$5:$C$304,B79,Oportunități!$G$5:$G$304,"&lt;&gt;Câștigată",Oportunități!$G$5:$G$304,"&lt;&gt;Pierdută"))</f>
        <v/>
      </c>
      <c r="W79" s="19" t="str">
        <f t="shared" si="5"/>
        <v/>
      </c>
    </row>
    <row r="80" spans="2:23" x14ac:dyDescent="0.2">
      <c r="B80" s="22"/>
      <c r="C80" s="23"/>
      <c r="D80" s="22"/>
      <c r="E80" s="21"/>
      <c r="F80" s="21"/>
      <c r="G80" s="21"/>
      <c r="H80" s="20"/>
      <c r="I80" s="21"/>
      <c r="J80" s="21"/>
      <c r="K80" s="21"/>
      <c r="L80" s="22"/>
      <c r="M80" s="21"/>
      <c r="N80" s="22"/>
      <c r="O80" s="15"/>
      <c r="P80" s="16" t="str">
        <f>IF(B80="","",IFERROR(_xlfn.AGGREGATE(14,6,Activități!$B$5:$B$1504/(Activități!$C$5:$C$1504=B80),1),""))</f>
        <v/>
      </c>
      <c r="Q80" s="17" t="str">
        <f t="shared" si="3"/>
        <v/>
      </c>
      <c r="R80" s="16" t="str">
        <f>IF(B80="","",IFERROR(_xlfn.AGGREGATE(15,6,Activități!$I$5:$I$1504/((Activități!$C$5:$C$1504=B80)*(Activități!$K$5:$K$1504&lt;&gt;"Da")*ISNUMBER(Activități!$I$5:$I$1504)),1),""))</f>
        <v/>
      </c>
      <c r="S80" s="18" t="str">
        <f>IF(B80="","",SUMIFS(Vânzări!$F$5:$F$2004,Vânzări!$C$5:$C$2004,B80,Vânzări!$B$5:$B$2004,"&gt;="&amp;DATE(AnV,1,1),Vânzări!$B$5:$B$2004,"&lt;="&amp;DATE(AnV,12,31)))</f>
        <v/>
      </c>
      <c r="T80" s="16" t="str">
        <f>IF(B80="","",IFERROR(_xlfn.AGGREGATE(14,6,Vânzări!$B$5:$B$2004/(Vânzări!$C$5:$C$2004=B80),1),""))</f>
        <v/>
      </c>
      <c r="U80" s="17" t="str">
        <f t="shared" si="4"/>
        <v>–</v>
      </c>
      <c r="V80" s="18" t="str">
        <f>IF(B80="","",SUMIFS(Oportunități!$I$5:$I$304,Oportunități!$C$5:$C$304,B80,Oportunități!$G$5:$G$304,"&lt;&gt;Câștigată",Oportunități!$G$5:$G$304,"&lt;&gt;Pierdută"))</f>
        <v/>
      </c>
      <c r="W80" s="19" t="str">
        <f t="shared" si="5"/>
        <v/>
      </c>
    </row>
    <row r="81" spans="2:23" x14ac:dyDescent="0.2">
      <c r="B81" s="22"/>
      <c r="C81" s="23"/>
      <c r="D81" s="22"/>
      <c r="E81" s="21"/>
      <c r="F81" s="21"/>
      <c r="G81" s="21"/>
      <c r="H81" s="20"/>
      <c r="I81" s="21"/>
      <c r="J81" s="21"/>
      <c r="K81" s="21"/>
      <c r="L81" s="22"/>
      <c r="M81" s="21"/>
      <c r="N81" s="22"/>
      <c r="O81" s="15"/>
      <c r="P81" s="16" t="str">
        <f>IF(B81="","",IFERROR(_xlfn.AGGREGATE(14,6,Activități!$B$5:$B$1504/(Activități!$C$5:$C$1504=B81),1),""))</f>
        <v/>
      </c>
      <c r="Q81" s="17" t="str">
        <f t="shared" si="3"/>
        <v/>
      </c>
      <c r="R81" s="16" t="str">
        <f>IF(B81="","",IFERROR(_xlfn.AGGREGATE(15,6,Activități!$I$5:$I$1504/((Activități!$C$5:$C$1504=B81)*(Activități!$K$5:$K$1504&lt;&gt;"Da")*ISNUMBER(Activități!$I$5:$I$1504)),1),""))</f>
        <v/>
      </c>
      <c r="S81" s="18" t="str">
        <f>IF(B81="","",SUMIFS(Vânzări!$F$5:$F$2004,Vânzări!$C$5:$C$2004,B81,Vânzări!$B$5:$B$2004,"&gt;="&amp;DATE(AnV,1,1),Vânzări!$B$5:$B$2004,"&lt;="&amp;DATE(AnV,12,31)))</f>
        <v/>
      </c>
      <c r="T81" s="16" t="str">
        <f>IF(B81="","",IFERROR(_xlfn.AGGREGATE(14,6,Vânzări!$B$5:$B$2004/(Vânzări!$C$5:$C$2004=B81),1),""))</f>
        <v/>
      </c>
      <c r="U81" s="17" t="str">
        <f t="shared" si="4"/>
        <v>–</v>
      </c>
      <c r="V81" s="18" t="str">
        <f>IF(B81="","",SUMIFS(Oportunități!$I$5:$I$304,Oportunități!$C$5:$C$304,B81,Oportunități!$G$5:$G$304,"&lt;&gt;Câștigată",Oportunități!$G$5:$G$304,"&lt;&gt;Pierdută"))</f>
        <v/>
      </c>
      <c r="W81" s="19" t="str">
        <f t="shared" si="5"/>
        <v/>
      </c>
    </row>
    <row r="82" spans="2:23" x14ac:dyDescent="0.2">
      <c r="B82" s="22"/>
      <c r="C82" s="23"/>
      <c r="D82" s="22"/>
      <c r="E82" s="21"/>
      <c r="F82" s="21"/>
      <c r="G82" s="21"/>
      <c r="H82" s="20"/>
      <c r="I82" s="21"/>
      <c r="J82" s="21"/>
      <c r="K82" s="21"/>
      <c r="L82" s="22"/>
      <c r="M82" s="21"/>
      <c r="N82" s="22"/>
      <c r="O82" s="15"/>
      <c r="P82" s="16" t="str">
        <f>IF(B82="","",IFERROR(_xlfn.AGGREGATE(14,6,Activități!$B$5:$B$1504/(Activități!$C$5:$C$1504=B82),1),""))</f>
        <v/>
      </c>
      <c r="Q82" s="17" t="str">
        <f t="shared" si="3"/>
        <v/>
      </c>
      <c r="R82" s="16" t="str">
        <f>IF(B82="","",IFERROR(_xlfn.AGGREGATE(15,6,Activități!$I$5:$I$1504/((Activități!$C$5:$C$1504=B82)*(Activități!$K$5:$K$1504&lt;&gt;"Da")*ISNUMBER(Activități!$I$5:$I$1504)),1),""))</f>
        <v/>
      </c>
      <c r="S82" s="18" t="str">
        <f>IF(B82="","",SUMIFS(Vânzări!$F$5:$F$2004,Vânzări!$C$5:$C$2004,B82,Vânzări!$B$5:$B$2004,"&gt;="&amp;DATE(AnV,1,1),Vânzări!$B$5:$B$2004,"&lt;="&amp;DATE(AnV,12,31)))</f>
        <v/>
      </c>
      <c r="T82" s="16" t="str">
        <f>IF(B82="","",IFERROR(_xlfn.AGGREGATE(14,6,Vânzări!$B$5:$B$2004/(Vânzări!$C$5:$C$2004=B82),1),""))</f>
        <v/>
      </c>
      <c r="U82" s="17" t="str">
        <f t="shared" si="4"/>
        <v>–</v>
      </c>
      <c r="V82" s="18" t="str">
        <f>IF(B82="","",SUMIFS(Oportunități!$I$5:$I$304,Oportunități!$C$5:$C$304,B82,Oportunități!$G$5:$G$304,"&lt;&gt;Câștigată",Oportunități!$G$5:$G$304,"&lt;&gt;Pierdută"))</f>
        <v/>
      </c>
      <c r="W82" s="19" t="str">
        <f t="shared" si="5"/>
        <v/>
      </c>
    </row>
    <row r="83" spans="2:23" x14ac:dyDescent="0.2">
      <c r="B83" s="22"/>
      <c r="C83" s="23"/>
      <c r="D83" s="22"/>
      <c r="E83" s="21"/>
      <c r="F83" s="21"/>
      <c r="G83" s="21"/>
      <c r="H83" s="20"/>
      <c r="I83" s="21"/>
      <c r="J83" s="21"/>
      <c r="K83" s="21"/>
      <c r="L83" s="22"/>
      <c r="M83" s="21"/>
      <c r="N83" s="22"/>
      <c r="O83" s="15"/>
      <c r="P83" s="16" t="str">
        <f>IF(B83="","",IFERROR(_xlfn.AGGREGATE(14,6,Activități!$B$5:$B$1504/(Activități!$C$5:$C$1504=B83),1),""))</f>
        <v/>
      </c>
      <c r="Q83" s="17" t="str">
        <f t="shared" si="3"/>
        <v/>
      </c>
      <c r="R83" s="16" t="str">
        <f>IF(B83="","",IFERROR(_xlfn.AGGREGATE(15,6,Activități!$I$5:$I$1504/((Activități!$C$5:$C$1504=B83)*(Activități!$K$5:$K$1504&lt;&gt;"Da")*ISNUMBER(Activități!$I$5:$I$1504)),1),""))</f>
        <v/>
      </c>
      <c r="S83" s="18" t="str">
        <f>IF(B83="","",SUMIFS(Vânzări!$F$5:$F$2004,Vânzări!$C$5:$C$2004,B83,Vânzări!$B$5:$B$2004,"&gt;="&amp;DATE(AnV,1,1),Vânzări!$B$5:$B$2004,"&lt;="&amp;DATE(AnV,12,31)))</f>
        <v/>
      </c>
      <c r="T83" s="16" t="str">
        <f>IF(B83="","",IFERROR(_xlfn.AGGREGATE(14,6,Vânzări!$B$5:$B$2004/(Vânzări!$C$5:$C$2004=B83),1),""))</f>
        <v/>
      </c>
      <c r="U83" s="17" t="str">
        <f t="shared" si="4"/>
        <v>–</v>
      </c>
      <c r="V83" s="18" t="str">
        <f>IF(B83="","",SUMIFS(Oportunități!$I$5:$I$304,Oportunități!$C$5:$C$304,B83,Oportunități!$G$5:$G$304,"&lt;&gt;Câștigată",Oportunități!$G$5:$G$304,"&lt;&gt;Pierdută"))</f>
        <v/>
      </c>
      <c r="W83" s="19" t="str">
        <f t="shared" si="5"/>
        <v/>
      </c>
    </row>
    <row r="84" spans="2:23" x14ac:dyDescent="0.2">
      <c r="B84" s="22"/>
      <c r="C84" s="23"/>
      <c r="D84" s="22"/>
      <c r="E84" s="21"/>
      <c r="F84" s="21"/>
      <c r="G84" s="21"/>
      <c r="H84" s="20"/>
      <c r="I84" s="21"/>
      <c r="J84" s="21"/>
      <c r="K84" s="21"/>
      <c r="L84" s="22"/>
      <c r="M84" s="21"/>
      <c r="N84" s="22"/>
      <c r="O84" s="15"/>
      <c r="P84" s="16" t="str">
        <f>IF(B84="","",IFERROR(_xlfn.AGGREGATE(14,6,Activități!$B$5:$B$1504/(Activități!$C$5:$C$1504=B84),1),""))</f>
        <v/>
      </c>
      <c r="Q84" s="17" t="str">
        <f t="shared" si="3"/>
        <v/>
      </c>
      <c r="R84" s="16" t="str">
        <f>IF(B84="","",IFERROR(_xlfn.AGGREGATE(15,6,Activități!$I$5:$I$1504/((Activități!$C$5:$C$1504=B84)*(Activități!$K$5:$K$1504&lt;&gt;"Da")*ISNUMBER(Activități!$I$5:$I$1504)),1),""))</f>
        <v/>
      </c>
      <c r="S84" s="18" t="str">
        <f>IF(B84="","",SUMIFS(Vânzări!$F$5:$F$2004,Vânzări!$C$5:$C$2004,B84,Vânzări!$B$5:$B$2004,"&gt;="&amp;DATE(AnV,1,1),Vânzări!$B$5:$B$2004,"&lt;="&amp;DATE(AnV,12,31)))</f>
        <v/>
      </c>
      <c r="T84" s="16" t="str">
        <f>IF(B84="","",IFERROR(_xlfn.AGGREGATE(14,6,Vânzări!$B$5:$B$2004/(Vânzări!$C$5:$C$2004=B84),1),""))</f>
        <v/>
      </c>
      <c r="U84" s="17" t="str">
        <f t="shared" si="4"/>
        <v>–</v>
      </c>
      <c r="V84" s="18" t="str">
        <f>IF(B84="","",SUMIFS(Oportunități!$I$5:$I$304,Oportunități!$C$5:$C$304,B84,Oportunități!$G$5:$G$304,"&lt;&gt;Câștigată",Oportunități!$G$5:$G$304,"&lt;&gt;Pierdută"))</f>
        <v/>
      </c>
      <c r="W84" s="19" t="str">
        <f t="shared" si="5"/>
        <v/>
      </c>
    </row>
    <row r="85" spans="2:23" x14ac:dyDescent="0.2">
      <c r="B85" s="22"/>
      <c r="C85" s="23"/>
      <c r="D85" s="22"/>
      <c r="E85" s="21"/>
      <c r="F85" s="21"/>
      <c r="G85" s="21"/>
      <c r="H85" s="20"/>
      <c r="I85" s="21"/>
      <c r="J85" s="21"/>
      <c r="K85" s="21"/>
      <c r="L85" s="22"/>
      <c r="M85" s="21"/>
      <c r="N85" s="22"/>
      <c r="O85" s="15"/>
      <c r="P85" s="16" t="str">
        <f>IF(B85="","",IFERROR(_xlfn.AGGREGATE(14,6,Activități!$B$5:$B$1504/(Activități!$C$5:$C$1504=B85),1),""))</f>
        <v/>
      </c>
      <c r="Q85" s="17" t="str">
        <f t="shared" si="3"/>
        <v/>
      </c>
      <c r="R85" s="16" t="str">
        <f>IF(B85="","",IFERROR(_xlfn.AGGREGATE(15,6,Activități!$I$5:$I$1504/((Activități!$C$5:$C$1504=B85)*(Activități!$K$5:$K$1504&lt;&gt;"Da")*ISNUMBER(Activități!$I$5:$I$1504)),1),""))</f>
        <v/>
      </c>
      <c r="S85" s="18" t="str">
        <f>IF(B85="","",SUMIFS(Vânzări!$F$5:$F$2004,Vânzări!$C$5:$C$2004,B85,Vânzări!$B$5:$B$2004,"&gt;="&amp;DATE(AnV,1,1),Vânzări!$B$5:$B$2004,"&lt;="&amp;DATE(AnV,12,31)))</f>
        <v/>
      </c>
      <c r="T85" s="16" t="str">
        <f>IF(B85="","",IFERROR(_xlfn.AGGREGATE(14,6,Vânzări!$B$5:$B$2004/(Vânzări!$C$5:$C$2004=B85),1),""))</f>
        <v/>
      </c>
      <c r="U85" s="17" t="str">
        <f t="shared" si="4"/>
        <v>–</v>
      </c>
      <c r="V85" s="18" t="str">
        <f>IF(B85="","",SUMIFS(Oportunități!$I$5:$I$304,Oportunități!$C$5:$C$304,B85,Oportunități!$G$5:$G$304,"&lt;&gt;Câștigată",Oportunități!$G$5:$G$304,"&lt;&gt;Pierdută"))</f>
        <v/>
      </c>
      <c r="W85" s="19" t="str">
        <f t="shared" si="5"/>
        <v/>
      </c>
    </row>
    <row r="86" spans="2:23" x14ac:dyDescent="0.2">
      <c r="B86" s="22"/>
      <c r="C86" s="23"/>
      <c r="D86" s="22"/>
      <c r="E86" s="21"/>
      <c r="F86" s="21"/>
      <c r="G86" s="21"/>
      <c r="H86" s="20"/>
      <c r="I86" s="21"/>
      <c r="J86" s="21"/>
      <c r="K86" s="21"/>
      <c r="L86" s="22"/>
      <c r="M86" s="21"/>
      <c r="N86" s="22"/>
      <c r="O86" s="15"/>
      <c r="P86" s="16" t="str">
        <f>IF(B86="","",IFERROR(_xlfn.AGGREGATE(14,6,Activități!$B$5:$B$1504/(Activități!$C$5:$C$1504=B86),1),""))</f>
        <v/>
      </c>
      <c r="Q86" s="17" t="str">
        <f t="shared" si="3"/>
        <v/>
      </c>
      <c r="R86" s="16" t="str">
        <f>IF(B86="","",IFERROR(_xlfn.AGGREGATE(15,6,Activități!$I$5:$I$1504/((Activități!$C$5:$C$1504=B86)*(Activități!$K$5:$K$1504&lt;&gt;"Da")*ISNUMBER(Activități!$I$5:$I$1504)),1),""))</f>
        <v/>
      </c>
      <c r="S86" s="18" t="str">
        <f>IF(B86="","",SUMIFS(Vânzări!$F$5:$F$2004,Vânzări!$C$5:$C$2004,B86,Vânzări!$B$5:$B$2004,"&gt;="&amp;DATE(AnV,1,1),Vânzări!$B$5:$B$2004,"&lt;="&amp;DATE(AnV,12,31)))</f>
        <v/>
      </c>
      <c r="T86" s="16" t="str">
        <f>IF(B86="","",IFERROR(_xlfn.AGGREGATE(14,6,Vânzări!$B$5:$B$2004/(Vânzări!$C$5:$C$2004=B86),1),""))</f>
        <v/>
      </c>
      <c r="U86" s="17" t="str">
        <f t="shared" si="4"/>
        <v>–</v>
      </c>
      <c r="V86" s="18" t="str">
        <f>IF(B86="","",SUMIFS(Oportunități!$I$5:$I$304,Oportunități!$C$5:$C$304,B86,Oportunități!$G$5:$G$304,"&lt;&gt;Câștigată",Oportunități!$G$5:$G$304,"&lt;&gt;Pierdută"))</f>
        <v/>
      </c>
      <c r="W86" s="19" t="str">
        <f t="shared" si="5"/>
        <v/>
      </c>
    </row>
    <row r="87" spans="2:23" x14ac:dyDescent="0.2">
      <c r="B87" s="22"/>
      <c r="C87" s="23"/>
      <c r="D87" s="22"/>
      <c r="E87" s="21"/>
      <c r="F87" s="21"/>
      <c r="G87" s="21"/>
      <c r="H87" s="20"/>
      <c r="I87" s="21"/>
      <c r="J87" s="21"/>
      <c r="K87" s="21"/>
      <c r="L87" s="22"/>
      <c r="M87" s="21"/>
      <c r="N87" s="22"/>
      <c r="O87" s="15"/>
      <c r="P87" s="16" t="str">
        <f>IF(B87="","",IFERROR(_xlfn.AGGREGATE(14,6,Activități!$B$5:$B$1504/(Activități!$C$5:$C$1504=B87),1),""))</f>
        <v/>
      </c>
      <c r="Q87" s="17" t="str">
        <f t="shared" si="3"/>
        <v/>
      </c>
      <c r="R87" s="16" t="str">
        <f>IF(B87="","",IFERROR(_xlfn.AGGREGATE(15,6,Activități!$I$5:$I$1504/((Activități!$C$5:$C$1504=B87)*(Activități!$K$5:$K$1504&lt;&gt;"Da")*ISNUMBER(Activități!$I$5:$I$1504)),1),""))</f>
        <v/>
      </c>
      <c r="S87" s="18" t="str">
        <f>IF(B87="","",SUMIFS(Vânzări!$F$5:$F$2004,Vânzări!$C$5:$C$2004,B87,Vânzări!$B$5:$B$2004,"&gt;="&amp;DATE(AnV,1,1),Vânzări!$B$5:$B$2004,"&lt;="&amp;DATE(AnV,12,31)))</f>
        <v/>
      </c>
      <c r="T87" s="16" t="str">
        <f>IF(B87="","",IFERROR(_xlfn.AGGREGATE(14,6,Vânzări!$B$5:$B$2004/(Vânzări!$C$5:$C$2004=B87),1),""))</f>
        <v/>
      </c>
      <c r="U87" s="17" t="str">
        <f t="shared" si="4"/>
        <v>–</v>
      </c>
      <c r="V87" s="18" t="str">
        <f>IF(B87="","",SUMIFS(Oportunități!$I$5:$I$304,Oportunități!$C$5:$C$304,B87,Oportunități!$G$5:$G$304,"&lt;&gt;Câștigată",Oportunități!$G$5:$G$304,"&lt;&gt;Pierdută"))</f>
        <v/>
      </c>
      <c r="W87" s="19" t="str">
        <f t="shared" si="5"/>
        <v/>
      </c>
    </row>
    <row r="88" spans="2:23" x14ac:dyDescent="0.2">
      <c r="B88" s="22"/>
      <c r="C88" s="23"/>
      <c r="D88" s="22"/>
      <c r="E88" s="21"/>
      <c r="F88" s="21"/>
      <c r="G88" s="21"/>
      <c r="H88" s="20"/>
      <c r="I88" s="21"/>
      <c r="J88" s="21"/>
      <c r="K88" s="21"/>
      <c r="L88" s="22"/>
      <c r="M88" s="21"/>
      <c r="N88" s="22"/>
      <c r="O88" s="15"/>
      <c r="P88" s="16" t="str">
        <f>IF(B88="","",IFERROR(_xlfn.AGGREGATE(14,6,Activități!$B$5:$B$1504/(Activități!$C$5:$C$1504=B88),1),""))</f>
        <v/>
      </c>
      <c r="Q88" s="17" t="str">
        <f t="shared" si="3"/>
        <v/>
      </c>
      <c r="R88" s="16" t="str">
        <f>IF(B88="","",IFERROR(_xlfn.AGGREGATE(15,6,Activități!$I$5:$I$1504/((Activități!$C$5:$C$1504=B88)*(Activități!$K$5:$K$1504&lt;&gt;"Da")*ISNUMBER(Activități!$I$5:$I$1504)),1),""))</f>
        <v/>
      </c>
      <c r="S88" s="18" t="str">
        <f>IF(B88="","",SUMIFS(Vânzări!$F$5:$F$2004,Vânzări!$C$5:$C$2004,B88,Vânzări!$B$5:$B$2004,"&gt;="&amp;DATE(AnV,1,1),Vânzări!$B$5:$B$2004,"&lt;="&amp;DATE(AnV,12,31)))</f>
        <v/>
      </c>
      <c r="T88" s="16" t="str">
        <f>IF(B88="","",IFERROR(_xlfn.AGGREGATE(14,6,Vânzări!$B$5:$B$2004/(Vânzări!$C$5:$C$2004=B88),1),""))</f>
        <v/>
      </c>
      <c r="U88" s="17" t="str">
        <f t="shared" si="4"/>
        <v>–</v>
      </c>
      <c r="V88" s="18" t="str">
        <f>IF(B88="","",SUMIFS(Oportunități!$I$5:$I$304,Oportunități!$C$5:$C$304,B88,Oportunități!$G$5:$G$304,"&lt;&gt;Câștigată",Oportunități!$G$5:$G$304,"&lt;&gt;Pierdută"))</f>
        <v/>
      </c>
      <c r="W88" s="19" t="str">
        <f t="shared" si="5"/>
        <v/>
      </c>
    </row>
    <row r="89" spans="2:23" x14ac:dyDescent="0.2">
      <c r="B89" s="22"/>
      <c r="C89" s="23"/>
      <c r="D89" s="22"/>
      <c r="E89" s="21"/>
      <c r="F89" s="21"/>
      <c r="G89" s="21"/>
      <c r="H89" s="20"/>
      <c r="I89" s="21"/>
      <c r="J89" s="21"/>
      <c r="K89" s="21"/>
      <c r="L89" s="22"/>
      <c r="M89" s="21"/>
      <c r="N89" s="22"/>
      <c r="O89" s="15"/>
      <c r="P89" s="16" t="str">
        <f>IF(B89="","",IFERROR(_xlfn.AGGREGATE(14,6,Activități!$B$5:$B$1504/(Activități!$C$5:$C$1504=B89),1),""))</f>
        <v/>
      </c>
      <c r="Q89" s="17" t="str">
        <f t="shared" si="3"/>
        <v/>
      </c>
      <c r="R89" s="16" t="str">
        <f>IF(B89="","",IFERROR(_xlfn.AGGREGATE(15,6,Activități!$I$5:$I$1504/((Activități!$C$5:$C$1504=B89)*(Activități!$K$5:$K$1504&lt;&gt;"Da")*ISNUMBER(Activități!$I$5:$I$1504)),1),""))</f>
        <v/>
      </c>
      <c r="S89" s="18" t="str">
        <f>IF(B89="","",SUMIFS(Vânzări!$F$5:$F$2004,Vânzări!$C$5:$C$2004,B89,Vânzări!$B$5:$B$2004,"&gt;="&amp;DATE(AnV,1,1),Vânzări!$B$5:$B$2004,"&lt;="&amp;DATE(AnV,12,31)))</f>
        <v/>
      </c>
      <c r="T89" s="16" t="str">
        <f>IF(B89="","",IFERROR(_xlfn.AGGREGATE(14,6,Vânzări!$B$5:$B$2004/(Vânzări!$C$5:$C$2004=B89),1),""))</f>
        <v/>
      </c>
      <c r="U89" s="17" t="str">
        <f t="shared" si="4"/>
        <v>–</v>
      </c>
      <c r="V89" s="18" t="str">
        <f>IF(B89="","",SUMIFS(Oportunități!$I$5:$I$304,Oportunități!$C$5:$C$304,B89,Oportunități!$G$5:$G$304,"&lt;&gt;Câștigată",Oportunități!$G$5:$G$304,"&lt;&gt;Pierdută"))</f>
        <v/>
      </c>
      <c r="W89" s="19" t="str">
        <f t="shared" si="5"/>
        <v/>
      </c>
    </row>
    <row r="90" spans="2:23" x14ac:dyDescent="0.2">
      <c r="B90" s="22"/>
      <c r="C90" s="23"/>
      <c r="D90" s="22"/>
      <c r="E90" s="21"/>
      <c r="F90" s="21"/>
      <c r="G90" s="21"/>
      <c r="H90" s="20"/>
      <c r="I90" s="21"/>
      <c r="J90" s="21"/>
      <c r="K90" s="21"/>
      <c r="L90" s="22"/>
      <c r="M90" s="21"/>
      <c r="N90" s="22"/>
      <c r="O90" s="15"/>
      <c r="P90" s="16" t="str">
        <f>IF(B90="","",IFERROR(_xlfn.AGGREGATE(14,6,Activități!$B$5:$B$1504/(Activități!$C$5:$C$1504=B90),1),""))</f>
        <v/>
      </c>
      <c r="Q90" s="17" t="str">
        <f t="shared" si="3"/>
        <v/>
      </c>
      <c r="R90" s="16" t="str">
        <f>IF(B90="","",IFERROR(_xlfn.AGGREGATE(15,6,Activități!$I$5:$I$1504/((Activități!$C$5:$C$1504=B90)*(Activități!$K$5:$K$1504&lt;&gt;"Da")*ISNUMBER(Activități!$I$5:$I$1504)),1),""))</f>
        <v/>
      </c>
      <c r="S90" s="18" t="str">
        <f>IF(B90="","",SUMIFS(Vânzări!$F$5:$F$2004,Vânzări!$C$5:$C$2004,B90,Vânzări!$B$5:$B$2004,"&gt;="&amp;DATE(AnV,1,1),Vânzări!$B$5:$B$2004,"&lt;="&amp;DATE(AnV,12,31)))</f>
        <v/>
      </c>
      <c r="T90" s="16" t="str">
        <f>IF(B90="","",IFERROR(_xlfn.AGGREGATE(14,6,Vânzări!$B$5:$B$2004/(Vânzări!$C$5:$C$2004=B90),1),""))</f>
        <v/>
      </c>
      <c r="U90" s="17" t="str">
        <f t="shared" si="4"/>
        <v>–</v>
      </c>
      <c r="V90" s="18" t="str">
        <f>IF(B90="","",SUMIFS(Oportunități!$I$5:$I$304,Oportunități!$C$5:$C$304,B90,Oportunități!$G$5:$G$304,"&lt;&gt;Câștigată",Oportunități!$G$5:$G$304,"&lt;&gt;Pierdută"))</f>
        <v/>
      </c>
      <c r="W90" s="19" t="str">
        <f t="shared" si="5"/>
        <v/>
      </c>
    </row>
    <row r="91" spans="2:23" x14ac:dyDescent="0.2">
      <c r="B91" s="22"/>
      <c r="C91" s="23"/>
      <c r="D91" s="22"/>
      <c r="E91" s="21"/>
      <c r="F91" s="21"/>
      <c r="G91" s="21"/>
      <c r="H91" s="20"/>
      <c r="I91" s="21"/>
      <c r="J91" s="21"/>
      <c r="K91" s="21"/>
      <c r="L91" s="22"/>
      <c r="M91" s="21"/>
      <c r="N91" s="22"/>
      <c r="O91" s="15"/>
      <c r="P91" s="16" t="str">
        <f>IF(B91="","",IFERROR(_xlfn.AGGREGATE(14,6,Activități!$B$5:$B$1504/(Activități!$C$5:$C$1504=B91),1),""))</f>
        <v/>
      </c>
      <c r="Q91" s="17" t="str">
        <f t="shared" si="3"/>
        <v/>
      </c>
      <c r="R91" s="16" t="str">
        <f>IF(B91="","",IFERROR(_xlfn.AGGREGATE(15,6,Activități!$I$5:$I$1504/((Activități!$C$5:$C$1504=B91)*(Activități!$K$5:$K$1504&lt;&gt;"Da")*ISNUMBER(Activități!$I$5:$I$1504)),1),""))</f>
        <v/>
      </c>
      <c r="S91" s="18" t="str">
        <f>IF(B91="","",SUMIFS(Vânzări!$F$5:$F$2004,Vânzări!$C$5:$C$2004,B91,Vânzări!$B$5:$B$2004,"&gt;="&amp;DATE(AnV,1,1),Vânzări!$B$5:$B$2004,"&lt;="&amp;DATE(AnV,12,31)))</f>
        <v/>
      </c>
      <c r="T91" s="16" t="str">
        <f>IF(B91="","",IFERROR(_xlfn.AGGREGATE(14,6,Vânzări!$B$5:$B$2004/(Vânzări!$C$5:$C$2004=B91),1),""))</f>
        <v/>
      </c>
      <c r="U91" s="17" t="str">
        <f t="shared" si="4"/>
        <v>–</v>
      </c>
      <c r="V91" s="18" t="str">
        <f>IF(B91="","",SUMIFS(Oportunități!$I$5:$I$304,Oportunități!$C$5:$C$304,B91,Oportunități!$G$5:$G$304,"&lt;&gt;Câștigată",Oportunități!$G$5:$G$304,"&lt;&gt;Pierdută"))</f>
        <v/>
      </c>
      <c r="W91" s="19" t="str">
        <f t="shared" si="5"/>
        <v/>
      </c>
    </row>
    <row r="92" spans="2:23" x14ac:dyDescent="0.2">
      <c r="B92" s="22"/>
      <c r="C92" s="23"/>
      <c r="D92" s="22"/>
      <c r="E92" s="21"/>
      <c r="F92" s="21"/>
      <c r="G92" s="21"/>
      <c r="H92" s="20"/>
      <c r="I92" s="21"/>
      <c r="J92" s="21"/>
      <c r="K92" s="21"/>
      <c r="L92" s="22"/>
      <c r="M92" s="21"/>
      <c r="N92" s="22"/>
      <c r="O92" s="15"/>
      <c r="P92" s="16" t="str">
        <f>IF(B92="","",IFERROR(_xlfn.AGGREGATE(14,6,Activități!$B$5:$B$1504/(Activități!$C$5:$C$1504=B92),1),""))</f>
        <v/>
      </c>
      <c r="Q92" s="17" t="str">
        <f t="shared" si="3"/>
        <v/>
      </c>
      <c r="R92" s="16" t="str">
        <f>IF(B92="","",IFERROR(_xlfn.AGGREGATE(15,6,Activități!$I$5:$I$1504/((Activități!$C$5:$C$1504=B92)*(Activități!$K$5:$K$1504&lt;&gt;"Da")*ISNUMBER(Activități!$I$5:$I$1504)),1),""))</f>
        <v/>
      </c>
      <c r="S92" s="18" t="str">
        <f>IF(B92="","",SUMIFS(Vânzări!$F$5:$F$2004,Vânzări!$C$5:$C$2004,B92,Vânzări!$B$5:$B$2004,"&gt;="&amp;DATE(AnV,1,1),Vânzări!$B$5:$B$2004,"&lt;="&amp;DATE(AnV,12,31)))</f>
        <v/>
      </c>
      <c r="T92" s="16" t="str">
        <f>IF(B92="","",IFERROR(_xlfn.AGGREGATE(14,6,Vânzări!$B$5:$B$2004/(Vânzări!$C$5:$C$2004=B92),1),""))</f>
        <v/>
      </c>
      <c r="U92" s="17" t="str">
        <f t="shared" si="4"/>
        <v>–</v>
      </c>
      <c r="V92" s="18" t="str">
        <f>IF(B92="","",SUMIFS(Oportunități!$I$5:$I$304,Oportunități!$C$5:$C$304,B92,Oportunități!$G$5:$G$304,"&lt;&gt;Câștigată",Oportunități!$G$5:$G$304,"&lt;&gt;Pierdută"))</f>
        <v/>
      </c>
      <c r="W92" s="19" t="str">
        <f t="shared" si="5"/>
        <v/>
      </c>
    </row>
    <row r="93" spans="2:23" x14ac:dyDescent="0.2">
      <c r="B93" s="22"/>
      <c r="C93" s="23"/>
      <c r="D93" s="22"/>
      <c r="E93" s="21"/>
      <c r="F93" s="21"/>
      <c r="G93" s="21"/>
      <c r="H93" s="20"/>
      <c r="I93" s="21"/>
      <c r="J93" s="21"/>
      <c r="K93" s="21"/>
      <c r="L93" s="22"/>
      <c r="M93" s="21"/>
      <c r="N93" s="22"/>
      <c r="O93" s="15"/>
      <c r="P93" s="16" t="str">
        <f>IF(B93="","",IFERROR(_xlfn.AGGREGATE(14,6,Activități!$B$5:$B$1504/(Activități!$C$5:$C$1504=B93),1),""))</f>
        <v/>
      </c>
      <c r="Q93" s="17" t="str">
        <f t="shared" si="3"/>
        <v/>
      </c>
      <c r="R93" s="16" t="str">
        <f>IF(B93="","",IFERROR(_xlfn.AGGREGATE(15,6,Activități!$I$5:$I$1504/((Activități!$C$5:$C$1504=B93)*(Activități!$K$5:$K$1504&lt;&gt;"Da")*ISNUMBER(Activități!$I$5:$I$1504)),1),""))</f>
        <v/>
      </c>
      <c r="S93" s="18" t="str">
        <f>IF(B93="","",SUMIFS(Vânzări!$F$5:$F$2004,Vânzări!$C$5:$C$2004,B93,Vânzări!$B$5:$B$2004,"&gt;="&amp;DATE(AnV,1,1),Vânzări!$B$5:$B$2004,"&lt;="&amp;DATE(AnV,12,31)))</f>
        <v/>
      </c>
      <c r="T93" s="16" t="str">
        <f>IF(B93="","",IFERROR(_xlfn.AGGREGATE(14,6,Vânzări!$B$5:$B$2004/(Vânzări!$C$5:$C$2004=B93),1),""))</f>
        <v/>
      </c>
      <c r="U93" s="17" t="str">
        <f t="shared" si="4"/>
        <v>–</v>
      </c>
      <c r="V93" s="18" t="str">
        <f>IF(B93="","",SUMIFS(Oportunități!$I$5:$I$304,Oportunități!$C$5:$C$304,B93,Oportunități!$G$5:$G$304,"&lt;&gt;Câștigată",Oportunități!$G$5:$G$304,"&lt;&gt;Pierdută"))</f>
        <v/>
      </c>
      <c r="W93" s="19" t="str">
        <f t="shared" si="5"/>
        <v/>
      </c>
    </row>
    <row r="94" spans="2:23" x14ac:dyDescent="0.2">
      <c r="B94" s="22"/>
      <c r="C94" s="23"/>
      <c r="D94" s="22"/>
      <c r="E94" s="21"/>
      <c r="F94" s="21"/>
      <c r="G94" s="21"/>
      <c r="H94" s="20"/>
      <c r="I94" s="21"/>
      <c r="J94" s="21"/>
      <c r="K94" s="21"/>
      <c r="L94" s="22"/>
      <c r="M94" s="21"/>
      <c r="N94" s="22"/>
      <c r="O94" s="15"/>
      <c r="P94" s="16" t="str">
        <f>IF(B94="","",IFERROR(_xlfn.AGGREGATE(14,6,Activități!$B$5:$B$1504/(Activități!$C$5:$C$1504=B94),1),""))</f>
        <v/>
      </c>
      <c r="Q94" s="17" t="str">
        <f t="shared" si="3"/>
        <v/>
      </c>
      <c r="R94" s="16" t="str">
        <f>IF(B94="","",IFERROR(_xlfn.AGGREGATE(15,6,Activități!$I$5:$I$1504/((Activități!$C$5:$C$1504=B94)*(Activități!$K$5:$K$1504&lt;&gt;"Da")*ISNUMBER(Activități!$I$5:$I$1504)),1),""))</f>
        <v/>
      </c>
      <c r="S94" s="18" t="str">
        <f>IF(B94="","",SUMIFS(Vânzări!$F$5:$F$2004,Vânzări!$C$5:$C$2004,B94,Vânzări!$B$5:$B$2004,"&gt;="&amp;DATE(AnV,1,1),Vânzări!$B$5:$B$2004,"&lt;="&amp;DATE(AnV,12,31)))</f>
        <v/>
      </c>
      <c r="T94" s="16" t="str">
        <f>IF(B94="","",IFERROR(_xlfn.AGGREGATE(14,6,Vânzări!$B$5:$B$2004/(Vânzări!$C$5:$C$2004=B94),1),""))</f>
        <v/>
      </c>
      <c r="U94" s="17" t="str">
        <f t="shared" si="4"/>
        <v>–</v>
      </c>
      <c r="V94" s="18" t="str">
        <f>IF(B94="","",SUMIFS(Oportunități!$I$5:$I$304,Oportunități!$C$5:$C$304,B94,Oportunități!$G$5:$G$304,"&lt;&gt;Câștigată",Oportunități!$G$5:$G$304,"&lt;&gt;Pierdută"))</f>
        <v/>
      </c>
      <c r="W94" s="19" t="str">
        <f t="shared" si="5"/>
        <v/>
      </c>
    </row>
    <row r="95" spans="2:23" x14ac:dyDescent="0.2">
      <c r="B95" s="22"/>
      <c r="C95" s="23"/>
      <c r="D95" s="22"/>
      <c r="E95" s="21"/>
      <c r="F95" s="21"/>
      <c r="G95" s="21"/>
      <c r="H95" s="20"/>
      <c r="I95" s="21"/>
      <c r="J95" s="21"/>
      <c r="K95" s="21"/>
      <c r="L95" s="22"/>
      <c r="M95" s="21"/>
      <c r="N95" s="22"/>
      <c r="O95" s="15"/>
      <c r="P95" s="16" t="str">
        <f>IF(B95="","",IFERROR(_xlfn.AGGREGATE(14,6,Activități!$B$5:$B$1504/(Activități!$C$5:$C$1504=B95),1),""))</f>
        <v/>
      </c>
      <c r="Q95" s="17" t="str">
        <f t="shared" si="3"/>
        <v/>
      </c>
      <c r="R95" s="16" t="str">
        <f>IF(B95="","",IFERROR(_xlfn.AGGREGATE(15,6,Activități!$I$5:$I$1504/((Activități!$C$5:$C$1504=B95)*(Activități!$K$5:$K$1504&lt;&gt;"Da")*ISNUMBER(Activități!$I$5:$I$1504)),1),""))</f>
        <v/>
      </c>
      <c r="S95" s="18" t="str">
        <f>IF(B95="","",SUMIFS(Vânzări!$F$5:$F$2004,Vânzări!$C$5:$C$2004,B95,Vânzări!$B$5:$B$2004,"&gt;="&amp;DATE(AnV,1,1),Vânzări!$B$5:$B$2004,"&lt;="&amp;DATE(AnV,12,31)))</f>
        <v/>
      </c>
      <c r="T95" s="16" t="str">
        <f>IF(B95="","",IFERROR(_xlfn.AGGREGATE(14,6,Vânzări!$B$5:$B$2004/(Vânzări!$C$5:$C$2004=B95),1),""))</f>
        <v/>
      </c>
      <c r="U95" s="17" t="str">
        <f t="shared" si="4"/>
        <v>–</v>
      </c>
      <c r="V95" s="18" t="str">
        <f>IF(B95="","",SUMIFS(Oportunități!$I$5:$I$304,Oportunități!$C$5:$C$304,B95,Oportunități!$G$5:$G$304,"&lt;&gt;Câștigată",Oportunități!$G$5:$G$304,"&lt;&gt;Pierdută"))</f>
        <v/>
      </c>
      <c r="W95" s="19" t="str">
        <f t="shared" si="5"/>
        <v/>
      </c>
    </row>
    <row r="96" spans="2:23" x14ac:dyDescent="0.2">
      <c r="B96" s="22"/>
      <c r="C96" s="23"/>
      <c r="D96" s="22"/>
      <c r="E96" s="21"/>
      <c r="F96" s="21"/>
      <c r="G96" s="21"/>
      <c r="H96" s="20"/>
      <c r="I96" s="21"/>
      <c r="J96" s="21"/>
      <c r="K96" s="21"/>
      <c r="L96" s="22"/>
      <c r="M96" s="21"/>
      <c r="N96" s="22"/>
      <c r="O96" s="15"/>
      <c r="P96" s="16" t="str">
        <f>IF(B96="","",IFERROR(_xlfn.AGGREGATE(14,6,Activități!$B$5:$B$1504/(Activități!$C$5:$C$1504=B96),1),""))</f>
        <v/>
      </c>
      <c r="Q96" s="17" t="str">
        <f t="shared" si="3"/>
        <v/>
      </c>
      <c r="R96" s="16" t="str">
        <f>IF(B96="","",IFERROR(_xlfn.AGGREGATE(15,6,Activități!$I$5:$I$1504/((Activități!$C$5:$C$1504=B96)*(Activități!$K$5:$K$1504&lt;&gt;"Da")*ISNUMBER(Activități!$I$5:$I$1504)),1),""))</f>
        <v/>
      </c>
      <c r="S96" s="18" t="str">
        <f>IF(B96="","",SUMIFS(Vânzări!$F$5:$F$2004,Vânzări!$C$5:$C$2004,B96,Vânzări!$B$5:$B$2004,"&gt;="&amp;DATE(AnV,1,1),Vânzări!$B$5:$B$2004,"&lt;="&amp;DATE(AnV,12,31)))</f>
        <v/>
      </c>
      <c r="T96" s="16" t="str">
        <f>IF(B96="","",IFERROR(_xlfn.AGGREGATE(14,6,Vânzări!$B$5:$B$2004/(Vânzări!$C$5:$C$2004=B96),1),""))</f>
        <v/>
      </c>
      <c r="U96" s="17" t="str">
        <f t="shared" si="4"/>
        <v>–</v>
      </c>
      <c r="V96" s="18" t="str">
        <f>IF(B96="","",SUMIFS(Oportunități!$I$5:$I$304,Oportunități!$C$5:$C$304,B96,Oportunități!$G$5:$G$304,"&lt;&gt;Câștigată",Oportunități!$G$5:$G$304,"&lt;&gt;Pierdută"))</f>
        <v/>
      </c>
      <c r="W96" s="19" t="str">
        <f t="shared" si="5"/>
        <v/>
      </c>
    </row>
    <row r="97" spans="2:23" x14ac:dyDescent="0.2">
      <c r="B97" s="22"/>
      <c r="C97" s="23"/>
      <c r="D97" s="22"/>
      <c r="E97" s="21"/>
      <c r="F97" s="21"/>
      <c r="G97" s="21"/>
      <c r="H97" s="20"/>
      <c r="I97" s="21"/>
      <c r="J97" s="21"/>
      <c r="K97" s="21"/>
      <c r="L97" s="22"/>
      <c r="M97" s="21"/>
      <c r="N97" s="22"/>
      <c r="O97" s="15"/>
      <c r="P97" s="16" t="str">
        <f>IF(B97="","",IFERROR(_xlfn.AGGREGATE(14,6,Activități!$B$5:$B$1504/(Activități!$C$5:$C$1504=B97),1),""))</f>
        <v/>
      </c>
      <c r="Q97" s="17" t="str">
        <f t="shared" si="3"/>
        <v/>
      </c>
      <c r="R97" s="16" t="str">
        <f>IF(B97="","",IFERROR(_xlfn.AGGREGATE(15,6,Activități!$I$5:$I$1504/((Activități!$C$5:$C$1504=B97)*(Activități!$K$5:$K$1504&lt;&gt;"Da")*ISNUMBER(Activități!$I$5:$I$1504)),1),""))</f>
        <v/>
      </c>
      <c r="S97" s="18" t="str">
        <f>IF(B97="","",SUMIFS(Vânzări!$F$5:$F$2004,Vânzări!$C$5:$C$2004,B97,Vânzări!$B$5:$B$2004,"&gt;="&amp;DATE(AnV,1,1),Vânzări!$B$5:$B$2004,"&lt;="&amp;DATE(AnV,12,31)))</f>
        <v/>
      </c>
      <c r="T97" s="16" t="str">
        <f>IF(B97="","",IFERROR(_xlfn.AGGREGATE(14,6,Vânzări!$B$5:$B$2004/(Vânzări!$C$5:$C$2004=B97),1),""))</f>
        <v/>
      </c>
      <c r="U97" s="17" t="str">
        <f t="shared" si="4"/>
        <v>–</v>
      </c>
      <c r="V97" s="18" t="str">
        <f>IF(B97="","",SUMIFS(Oportunități!$I$5:$I$304,Oportunități!$C$5:$C$304,B97,Oportunități!$G$5:$G$304,"&lt;&gt;Câștigată",Oportunități!$G$5:$G$304,"&lt;&gt;Pierdută"))</f>
        <v/>
      </c>
      <c r="W97" s="19" t="str">
        <f t="shared" si="5"/>
        <v/>
      </c>
    </row>
    <row r="98" spans="2:23" x14ac:dyDescent="0.2">
      <c r="B98" s="22"/>
      <c r="C98" s="23"/>
      <c r="D98" s="22"/>
      <c r="E98" s="21"/>
      <c r="F98" s="21"/>
      <c r="G98" s="21"/>
      <c r="H98" s="20"/>
      <c r="I98" s="21"/>
      <c r="J98" s="21"/>
      <c r="K98" s="21"/>
      <c r="L98" s="22"/>
      <c r="M98" s="21"/>
      <c r="N98" s="22"/>
      <c r="O98" s="15"/>
      <c r="P98" s="16" t="str">
        <f>IF(B98="","",IFERROR(_xlfn.AGGREGATE(14,6,Activități!$B$5:$B$1504/(Activități!$C$5:$C$1504=B98),1),""))</f>
        <v/>
      </c>
      <c r="Q98" s="17" t="str">
        <f t="shared" si="3"/>
        <v/>
      </c>
      <c r="R98" s="16" t="str">
        <f>IF(B98="","",IFERROR(_xlfn.AGGREGATE(15,6,Activități!$I$5:$I$1504/((Activități!$C$5:$C$1504=B98)*(Activități!$K$5:$K$1504&lt;&gt;"Da")*ISNUMBER(Activități!$I$5:$I$1504)),1),""))</f>
        <v/>
      </c>
      <c r="S98" s="18" t="str">
        <f>IF(B98="","",SUMIFS(Vânzări!$F$5:$F$2004,Vânzări!$C$5:$C$2004,B98,Vânzări!$B$5:$B$2004,"&gt;="&amp;DATE(AnV,1,1),Vânzări!$B$5:$B$2004,"&lt;="&amp;DATE(AnV,12,31)))</f>
        <v/>
      </c>
      <c r="T98" s="16" t="str">
        <f>IF(B98="","",IFERROR(_xlfn.AGGREGATE(14,6,Vânzări!$B$5:$B$2004/(Vânzări!$C$5:$C$2004=B98),1),""))</f>
        <v/>
      </c>
      <c r="U98" s="17" t="str">
        <f t="shared" si="4"/>
        <v>–</v>
      </c>
      <c r="V98" s="18" t="str">
        <f>IF(B98="","",SUMIFS(Oportunități!$I$5:$I$304,Oportunități!$C$5:$C$304,B98,Oportunități!$G$5:$G$304,"&lt;&gt;Câștigată",Oportunități!$G$5:$G$304,"&lt;&gt;Pierdută"))</f>
        <v/>
      </c>
      <c r="W98" s="19" t="str">
        <f t="shared" si="5"/>
        <v/>
      </c>
    </row>
    <row r="99" spans="2:23" x14ac:dyDescent="0.2">
      <c r="B99" s="22"/>
      <c r="C99" s="23"/>
      <c r="D99" s="22"/>
      <c r="E99" s="21"/>
      <c r="F99" s="21"/>
      <c r="G99" s="21"/>
      <c r="H99" s="20"/>
      <c r="I99" s="21"/>
      <c r="J99" s="21"/>
      <c r="K99" s="21"/>
      <c r="L99" s="22"/>
      <c r="M99" s="21"/>
      <c r="N99" s="22"/>
      <c r="O99" s="15"/>
      <c r="P99" s="16" t="str">
        <f>IF(B99="","",IFERROR(_xlfn.AGGREGATE(14,6,Activități!$B$5:$B$1504/(Activități!$C$5:$C$1504=B99),1),""))</f>
        <v/>
      </c>
      <c r="Q99" s="17" t="str">
        <f t="shared" si="3"/>
        <v/>
      </c>
      <c r="R99" s="16" t="str">
        <f>IF(B99="","",IFERROR(_xlfn.AGGREGATE(15,6,Activități!$I$5:$I$1504/((Activități!$C$5:$C$1504=B99)*(Activități!$K$5:$K$1504&lt;&gt;"Da")*ISNUMBER(Activități!$I$5:$I$1504)),1),""))</f>
        <v/>
      </c>
      <c r="S99" s="18" t="str">
        <f>IF(B99="","",SUMIFS(Vânzări!$F$5:$F$2004,Vânzări!$C$5:$C$2004,B99,Vânzări!$B$5:$B$2004,"&gt;="&amp;DATE(AnV,1,1),Vânzări!$B$5:$B$2004,"&lt;="&amp;DATE(AnV,12,31)))</f>
        <v/>
      </c>
      <c r="T99" s="16" t="str">
        <f>IF(B99="","",IFERROR(_xlfn.AGGREGATE(14,6,Vânzări!$B$5:$B$2004/(Vânzări!$C$5:$C$2004=B99),1),""))</f>
        <v/>
      </c>
      <c r="U99" s="17" t="str">
        <f t="shared" si="4"/>
        <v>–</v>
      </c>
      <c r="V99" s="18" t="str">
        <f>IF(B99="","",SUMIFS(Oportunități!$I$5:$I$304,Oportunități!$C$5:$C$304,B99,Oportunități!$G$5:$G$304,"&lt;&gt;Câștigată",Oportunități!$G$5:$G$304,"&lt;&gt;Pierdută"))</f>
        <v/>
      </c>
      <c r="W99" s="19" t="str">
        <f t="shared" si="5"/>
        <v/>
      </c>
    </row>
    <row r="100" spans="2:23" x14ac:dyDescent="0.2">
      <c r="B100" s="22"/>
      <c r="C100" s="23"/>
      <c r="D100" s="22"/>
      <c r="E100" s="21"/>
      <c r="F100" s="21"/>
      <c r="G100" s="21"/>
      <c r="H100" s="20"/>
      <c r="I100" s="21"/>
      <c r="J100" s="21"/>
      <c r="K100" s="21"/>
      <c r="L100" s="22"/>
      <c r="M100" s="21"/>
      <c r="N100" s="22"/>
      <c r="O100" s="15"/>
      <c r="P100" s="16" t="str">
        <f>IF(B100="","",IFERROR(_xlfn.AGGREGATE(14,6,Activități!$B$5:$B$1504/(Activități!$C$5:$C$1504=B100),1),""))</f>
        <v/>
      </c>
      <c r="Q100" s="17" t="str">
        <f t="shared" si="3"/>
        <v/>
      </c>
      <c r="R100" s="16" t="str">
        <f>IF(B100="","",IFERROR(_xlfn.AGGREGATE(15,6,Activități!$I$5:$I$1504/((Activități!$C$5:$C$1504=B100)*(Activități!$K$5:$K$1504&lt;&gt;"Da")*ISNUMBER(Activități!$I$5:$I$1504)),1),""))</f>
        <v/>
      </c>
      <c r="S100" s="18" t="str">
        <f>IF(B100="","",SUMIFS(Vânzări!$F$5:$F$2004,Vânzări!$C$5:$C$2004,B100,Vânzări!$B$5:$B$2004,"&gt;="&amp;DATE(AnV,1,1),Vânzări!$B$5:$B$2004,"&lt;="&amp;DATE(AnV,12,31)))</f>
        <v/>
      </c>
      <c r="T100" s="16" t="str">
        <f>IF(B100="","",IFERROR(_xlfn.AGGREGATE(14,6,Vânzări!$B$5:$B$2004/(Vânzări!$C$5:$C$2004=B100),1),""))</f>
        <v/>
      </c>
      <c r="U100" s="17" t="str">
        <f t="shared" si="4"/>
        <v>–</v>
      </c>
      <c r="V100" s="18" t="str">
        <f>IF(B100="","",SUMIFS(Oportunități!$I$5:$I$304,Oportunități!$C$5:$C$304,B100,Oportunități!$G$5:$G$304,"&lt;&gt;Câștigată",Oportunități!$G$5:$G$304,"&lt;&gt;Pierdută"))</f>
        <v/>
      </c>
      <c r="W100" s="19" t="str">
        <f t="shared" si="5"/>
        <v/>
      </c>
    </row>
    <row r="101" spans="2:23" x14ac:dyDescent="0.2">
      <c r="B101" s="22"/>
      <c r="C101" s="23"/>
      <c r="D101" s="22"/>
      <c r="E101" s="21"/>
      <c r="F101" s="21"/>
      <c r="G101" s="21"/>
      <c r="H101" s="20"/>
      <c r="I101" s="21"/>
      <c r="J101" s="21"/>
      <c r="K101" s="21"/>
      <c r="L101" s="22"/>
      <c r="M101" s="21"/>
      <c r="N101" s="22"/>
      <c r="O101" s="15"/>
      <c r="P101" s="16" t="str">
        <f>IF(B101="","",IFERROR(_xlfn.AGGREGATE(14,6,Activități!$B$5:$B$1504/(Activități!$C$5:$C$1504=B101),1),""))</f>
        <v/>
      </c>
      <c r="Q101" s="17" t="str">
        <f t="shared" si="3"/>
        <v/>
      </c>
      <c r="R101" s="16" t="str">
        <f>IF(B101="","",IFERROR(_xlfn.AGGREGATE(15,6,Activități!$I$5:$I$1504/((Activități!$C$5:$C$1504=B101)*(Activități!$K$5:$K$1504&lt;&gt;"Da")*ISNUMBER(Activități!$I$5:$I$1504)),1),""))</f>
        <v/>
      </c>
      <c r="S101" s="18" t="str">
        <f>IF(B101="","",SUMIFS(Vânzări!$F$5:$F$2004,Vânzări!$C$5:$C$2004,B101,Vânzări!$B$5:$B$2004,"&gt;="&amp;DATE(AnV,1,1),Vânzări!$B$5:$B$2004,"&lt;="&amp;DATE(AnV,12,31)))</f>
        <v/>
      </c>
      <c r="T101" s="16" t="str">
        <f>IF(B101="","",IFERROR(_xlfn.AGGREGATE(14,6,Vânzări!$B$5:$B$2004/(Vânzări!$C$5:$C$2004=B101),1),""))</f>
        <v/>
      </c>
      <c r="U101" s="17" t="str">
        <f t="shared" si="4"/>
        <v>–</v>
      </c>
      <c r="V101" s="18" t="str">
        <f>IF(B101="","",SUMIFS(Oportunități!$I$5:$I$304,Oportunități!$C$5:$C$304,B101,Oportunități!$G$5:$G$304,"&lt;&gt;Câștigată",Oportunități!$G$5:$G$304,"&lt;&gt;Pierdută"))</f>
        <v/>
      </c>
      <c r="W101" s="19" t="str">
        <f t="shared" si="5"/>
        <v/>
      </c>
    </row>
    <row r="102" spans="2:23" x14ac:dyDescent="0.2">
      <c r="B102" s="22"/>
      <c r="C102" s="23"/>
      <c r="D102" s="22"/>
      <c r="E102" s="21"/>
      <c r="F102" s="21"/>
      <c r="G102" s="21"/>
      <c r="H102" s="20"/>
      <c r="I102" s="21"/>
      <c r="J102" s="21"/>
      <c r="K102" s="21"/>
      <c r="L102" s="22"/>
      <c r="M102" s="21"/>
      <c r="N102" s="22"/>
      <c r="O102" s="15"/>
      <c r="P102" s="16" t="str">
        <f>IF(B102="","",IFERROR(_xlfn.AGGREGATE(14,6,Activități!$B$5:$B$1504/(Activități!$C$5:$C$1504=B102),1),""))</f>
        <v/>
      </c>
      <c r="Q102" s="17" t="str">
        <f t="shared" si="3"/>
        <v/>
      </c>
      <c r="R102" s="16" t="str">
        <f>IF(B102="","",IFERROR(_xlfn.AGGREGATE(15,6,Activități!$I$5:$I$1504/((Activități!$C$5:$C$1504=B102)*(Activități!$K$5:$K$1504&lt;&gt;"Da")*ISNUMBER(Activități!$I$5:$I$1504)),1),""))</f>
        <v/>
      </c>
      <c r="S102" s="18" t="str">
        <f>IF(B102="","",SUMIFS(Vânzări!$F$5:$F$2004,Vânzări!$C$5:$C$2004,B102,Vânzări!$B$5:$B$2004,"&gt;="&amp;DATE(AnV,1,1),Vânzări!$B$5:$B$2004,"&lt;="&amp;DATE(AnV,12,31)))</f>
        <v/>
      </c>
      <c r="T102" s="16" t="str">
        <f>IF(B102="","",IFERROR(_xlfn.AGGREGATE(14,6,Vânzări!$B$5:$B$2004/(Vânzări!$C$5:$C$2004=B102),1),""))</f>
        <v/>
      </c>
      <c r="U102" s="17" t="str">
        <f t="shared" si="4"/>
        <v>–</v>
      </c>
      <c r="V102" s="18" t="str">
        <f>IF(B102="","",SUMIFS(Oportunități!$I$5:$I$304,Oportunități!$C$5:$C$304,B102,Oportunități!$G$5:$G$304,"&lt;&gt;Câștigată",Oportunități!$G$5:$G$304,"&lt;&gt;Pierdută"))</f>
        <v/>
      </c>
      <c r="W102" s="19" t="str">
        <f t="shared" si="5"/>
        <v/>
      </c>
    </row>
    <row r="103" spans="2:23" x14ac:dyDescent="0.2">
      <c r="B103" s="22"/>
      <c r="C103" s="23"/>
      <c r="D103" s="22"/>
      <c r="E103" s="21"/>
      <c r="F103" s="21"/>
      <c r="G103" s="21"/>
      <c r="H103" s="20"/>
      <c r="I103" s="21"/>
      <c r="J103" s="21"/>
      <c r="K103" s="21"/>
      <c r="L103" s="22"/>
      <c r="M103" s="21"/>
      <c r="N103" s="22"/>
      <c r="O103" s="15"/>
      <c r="P103" s="16" t="str">
        <f>IF(B103="","",IFERROR(_xlfn.AGGREGATE(14,6,Activități!$B$5:$B$1504/(Activități!$C$5:$C$1504=B103),1),""))</f>
        <v/>
      </c>
      <c r="Q103" s="17" t="str">
        <f t="shared" si="3"/>
        <v/>
      </c>
      <c r="R103" s="16" t="str">
        <f>IF(B103="","",IFERROR(_xlfn.AGGREGATE(15,6,Activități!$I$5:$I$1504/((Activități!$C$5:$C$1504=B103)*(Activități!$K$5:$K$1504&lt;&gt;"Da")*ISNUMBER(Activități!$I$5:$I$1504)),1),""))</f>
        <v/>
      </c>
      <c r="S103" s="18" t="str">
        <f>IF(B103="","",SUMIFS(Vânzări!$F$5:$F$2004,Vânzări!$C$5:$C$2004,B103,Vânzări!$B$5:$B$2004,"&gt;="&amp;DATE(AnV,1,1),Vânzări!$B$5:$B$2004,"&lt;="&amp;DATE(AnV,12,31)))</f>
        <v/>
      </c>
      <c r="T103" s="16" t="str">
        <f>IF(B103="","",IFERROR(_xlfn.AGGREGATE(14,6,Vânzări!$B$5:$B$2004/(Vânzări!$C$5:$C$2004=B103),1),""))</f>
        <v/>
      </c>
      <c r="U103" s="17" t="str">
        <f t="shared" si="4"/>
        <v>–</v>
      </c>
      <c r="V103" s="18" t="str">
        <f>IF(B103="","",SUMIFS(Oportunități!$I$5:$I$304,Oportunități!$C$5:$C$304,B103,Oportunități!$G$5:$G$304,"&lt;&gt;Câștigată",Oportunități!$G$5:$G$304,"&lt;&gt;Pierdută"))</f>
        <v/>
      </c>
      <c r="W103" s="19" t="str">
        <f t="shared" si="5"/>
        <v/>
      </c>
    </row>
    <row r="104" spans="2:23" x14ac:dyDescent="0.2">
      <c r="B104" s="22"/>
      <c r="C104" s="23"/>
      <c r="D104" s="22"/>
      <c r="E104" s="21"/>
      <c r="F104" s="21"/>
      <c r="G104" s="21"/>
      <c r="H104" s="20"/>
      <c r="I104" s="21"/>
      <c r="J104" s="21"/>
      <c r="K104" s="21"/>
      <c r="L104" s="22"/>
      <c r="M104" s="21"/>
      <c r="N104" s="22"/>
      <c r="O104" s="15"/>
      <c r="P104" s="16" t="str">
        <f>IF(B104="","",IFERROR(_xlfn.AGGREGATE(14,6,Activități!$B$5:$B$1504/(Activități!$C$5:$C$1504=B104),1),""))</f>
        <v/>
      </c>
      <c r="Q104" s="17" t="str">
        <f t="shared" si="3"/>
        <v/>
      </c>
      <c r="R104" s="16" t="str">
        <f>IF(B104="","",IFERROR(_xlfn.AGGREGATE(15,6,Activități!$I$5:$I$1504/((Activități!$C$5:$C$1504=B104)*(Activități!$K$5:$K$1504&lt;&gt;"Da")*ISNUMBER(Activități!$I$5:$I$1504)),1),""))</f>
        <v/>
      </c>
      <c r="S104" s="18" t="str">
        <f>IF(B104="","",SUMIFS(Vânzări!$F$5:$F$2004,Vânzări!$C$5:$C$2004,B104,Vânzări!$B$5:$B$2004,"&gt;="&amp;DATE(AnV,1,1),Vânzări!$B$5:$B$2004,"&lt;="&amp;DATE(AnV,12,31)))</f>
        <v/>
      </c>
      <c r="T104" s="16" t="str">
        <f>IF(B104="","",IFERROR(_xlfn.AGGREGATE(14,6,Vânzări!$B$5:$B$2004/(Vânzări!$C$5:$C$2004=B104),1),""))</f>
        <v/>
      </c>
      <c r="U104" s="17" t="str">
        <f t="shared" si="4"/>
        <v>–</v>
      </c>
      <c r="V104" s="18" t="str">
        <f>IF(B104="","",SUMIFS(Oportunități!$I$5:$I$304,Oportunități!$C$5:$C$304,B104,Oportunități!$G$5:$G$304,"&lt;&gt;Câștigată",Oportunități!$G$5:$G$304,"&lt;&gt;Pierdută"))</f>
        <v/>
      </c>
      <c r="W104" s="19" t="str">
        <f t="shared" si="5"/>
        <v/>
      </c>
    </row>
    <row r="105" spans="2:23" x14ac:dyDescent="0.2">
      <c r="B105" s="22"/>
      <c r="C105" s="23"/>
      <c r="D105" s="22"/>
      <c r="E105" s="21"/>
      <c r="F105" s="21"/>
      <c r="G105" s="21"/>
      <c r="H105" s="20"/>
      <c r="I105" s="21"/>
      <c r="J105" s="21"/>
      <c r="K105" s="21"/>
      <c r="L105" s="22"/>
      <c r="M105" s="21"/>
      <c r="N105" s="22"/>
      <c r="O105" s="15"/>
      <c r="P105" s="16" t="str">
        <f>IF(B105="","",IFERROR(_xlfn.AGGREGATE(14,6,Activități!$B$5:$B$1504/(Activități!$C$5:$C$1504=B105),1),""))</f>
        <v/>
      </c>
      <c r="Q105" s="17" t="str">
        <f t="shared" si="3"/>
        <v/>
      </c>
      <c r="R105" s="16" t="str">
        <f>IF(B105="","",IFERROR(_xlfn.AGGREGATE(15,6,Activități!$I$5:$I$1504/((Activități!$C$5:$C$1504=B105)*(Activități!$K$5:$K$1504&lt;&gt;"Da")*ISNUMBER(Activități!$I$5:$I$1504)),1),""))</f>
        <v/>
      </c>
      <c r="S105" s="18" t="str">
        <f>IF(B105="","",SUMIFS(Vânzări!$F$5:$F$2004,Vânzări!$C$5:$C$2004,B105,Vânzări!$B$5:$B$2004,"&gt;="&amp;DATE(AnV,1,1),Vânzări!$B$5:$B$2004,"&lt;="&amp;DATE(AnV,12,31)))</f>
        <v/>
      </c>
      <c r="T105" s="16" t="str">
        <f>IF(B105="","",IFERROR(_xlfn.AGGREGATE(14,6,Vânzări!$B$5:$B$2004/(Vânzări!$C$5:$C$2004=B105),1),""))</f>
        <v/>
      </c>
      <c r="U105" s="17" t="str">
        <f t="shared" si="4"/>
        <v>–</v>
      </c>
      <c r="V105" s="18" t="str">
        <f>IF(B105="","",SUMIFS(Oportunități!$I$5:$I$304,Oportunități!$C$5:$C$304,B105,Oportunități!$G$5:$G$304,"&lt;&gt;Câștigată",Oportunități!$G$5:$G$304,"&lt;&gt;Pierdută"))</f>
        <v/>
      </c>
      <c r="W105" s="19" t="str">
        <f t="shared" si="5"/>
        <v/>
      </c>
    </row>
    <row r="106" spans="2:23" x14ac:dyDescent="0.2">
      <c r="B106" s="22"/>
      <c r="C106" s="23"/>
      <c r="D106" s="22"/>
      <c r="E106" s="21"/>
      <c r="F106" s="21"/>
      <c r="G106" s="21"/>
      <c r="H106" s="20"/>
      <c r="I106" s="21"/>
      <c r="J106" s="21"/>
      <c r="K106" s="21"/>
      <c r="L106" s="22"/>
      <c r="M106" s="21"/>
      <c r="N106" s="22"/>
      <c r="O106" s="15"/>
      <c r="P106" s="16" t="str">
        <f>IF(B106="","",IFERROR(_xlfn.AGGREGATE(14,6,Activități!$B$5:$B$1504/(Activități!$C$5:$C$1504=B106),1),""))</f>
        <v/>
      </c>
      <c r="Q106" s="17" t="str">
        <f t="shared" si="3"/>
        <v/>
      </c>
      <c r="R106" s="16" t="str">
        <f>IF(B106="","",IFERROR(_xlfn.AGGREGATE(15,6,Activități!$I$5:$I$1504/((Activități!$C$5:$C$1504=B106)*(Activități!$K$5:$K$1504&lt;&gt;"Da")*ISNUMBER(Activități!$I$5:$I$1504)),1),""))</f>
        <v/>
      </c>
      <c r="S106" s="18" t="str">
        <f>IF(B106="","",SUMIFS(Vânzări!$F$5:$F$2004,Vânzări!$C$5:$C$2004,B106,Vânzări!$B$5:$B$2004,"&gt;="&amp;DATE(AnV,1,1),Vânzări!$B$5:$B$2004,"&lt;="&amp;DATE(AnV,12,31)))</f>
        <v/>
      </c>
      <c r="T106" s="16" t="str">
        <f>IF(B106="","",IFERROR(_xlfn.AGGREGATE(14,6,Vânzări!$B$5:$B$2004/(Vânzări!$C$5:$C$2004=B106),1),""))</f>
        <v/>
      </c>
      <c r="U106" s="17" t="str">
        <f t="shared" si="4"/>
        <v>–</v>
      </c>
      <c r="V106" s="18" t="str">
        <f>IF(B106="","",SUMIFS(Oportunități!$I$5:$I$304,Oportunități!$C$5:$C$304,B106,Oportunități!$G$5:$G$304,"&lt;&gt;Câștigată",Oportunități!$G$5:$G$304,"&lt;&gt;Pierdută"))</f>
        <v/>
      </c>
      <c r="W106" s="19" t="str">
        <f t="shared" si="5"/>
        <v/>
      </c>
    </row>
    <row r="107" spans="2:23" x14ac:dyDescent="0.2">
      <c r="B107" s="22"/>
      <c r="C107" s="23"/>
      <c r="D107" s="22"/>
      <c r="E107" s="21"/>
      <c r="F107" s="21"/>
      <c r="G107" s="21"/>
      <c r="H107" s="20"/>
      <c r="I107" s="21"/>
      <c r="J107" s="21"/>
      <c r="K107" s="21"/>
      <c r="L107" s="22"/>
      <c r="M107" s="21"/>
      <c r="N107" s="22"/>
      <c r="O107" s="15"/>
      <c r="P107" s="16" t="str">
        <f>IF(B107="","",IFERROR(_xlfn.AGGREGATE(14,6,Activități!$B$5:$B$1504/(Activități!$C$5:$C$1504=B107),1),""))</f>
        <v/>
      </c>
      <c r="Q107" s="17" t="str">
        <f t="shared" si="3"/>
        <v/>
      </c>
      <c r="R107" s="16" t="str">
        <f>IF(B107="","",IFERROR(_xlfn.AGGREGATE(15,6,Activități!$I$5:$I$1504/((Activități!$C$5:$C$1504=B107)*(Activități!$K$5:$K$1504&lt;&gt;"Da")*ISNUMBER(Activități!$I$5:$I$1504)),1),""))</f>
        <v/>
      </c>
      <c r="S107" s="18" t="str">
        <f>IF(B107="","",SUMIFS(Vânzări!$F$5:$F$2004,Vânzări!$C$5:$C$2004,B107,Vânzări!$B$5:$B$2004,"&gt;="&amp;DATE(AnV,1,1),Vânzări!$B$5:$B$2004,"&lt;="&amp;DATE(AnV,12,31)))</f>
        <v/>
      </c>
      <c r="T107" s="16" t="str">
        <f>IF(B107="","",IFERROR(_xlfn.AGGREGATE(14,6,Vânzări!$B$5:$B$2004/(Vânzări!$C$5:$C$2004=B107),1),""))</f>
        <v/>
      </c>
      <c r="U107" s="17" t="str">
        <f t="shared" si="4"/>
        <v>–</v>
      </c>
      <c r="V107" s="18" t="str">
        <f>IF(B107="","",SUMIFS(Oportunități!$I$5:$I$304,Oportunități!$C$5:$C$304,B107,Oportunități!$G$5:$G$304,"&lt;&gt;Câștigată",Oportunități!$G$5:$G$304,"&lt;&gt;Pierdută"))</f>
        <v/>
      </c>
      <c r="W107" s="19" t="str">
        <f t="shared" si="5"/>
        <v/>
      </c>
    </row>
    <row r="108" spans="2:23" x14ac:dyDescent="0.2">
      <c r="B108" s="22"/>
      <c r="C108" s="23"/>
      <c r="D108" s="22"/>
      <c r="E108" s="21"/>
      <c r="F108" s="21"/>
      <c r="G108" s="21"/>
      <c r="H108" s="20"/>
      <c r="I108" s="21"/>
      <c r="J108" s="21"/>
      <c r="K108" s="21"/>
      <c r="L108" s="22"/>
      <c r="M108" s="21"/>
      <c r="N108" s="22"/>
      <c r="O108" s="15"/>
      <c r="P108" s="16" t="str">
        <f>IF(B108="","",IFERROR(_xlfn.AGGREGATE(14,6,Activități!$B$5:$B$1504/(Activități!$C$5:$C$1504=B108),1),""))</f>
        <v/>
      </c>
      <c r="Q108" s="17" t="str">
        <f t="shared" si="3"/>
        <v/>
      </c>
      <c r="R108" s="16" t="str">
        <f>IF(B108="","",IFERROR(_xlfn.AGGREGATE(15,6,Activități!$I$5:$I$1504/((Activități!$C$5:$C$1504=B108)*(Activități!$K$5:$K$1504&lt;&gt;"Da")*ISNUMBER(Activități!$I$5:$I$1504)),1),""))</f>
        <v/>
      </c>
      <c r="S108" s="18" t="str">
        <f>IF(B108="","",SUMIFS(Vânzări!$F$5:$F$2004,Vânzări!$C$5:$C$2004,B108,Vânzări!$B$5:$B$2004,"&gt;="&amp;DATE(AnV,1,1),Vânzări!$B$5:$B$2004,"&lt;="&amp;DATE(AnV,12,31)))</f>
        <v/>
      </c>
      <c r="T108" s="16" t="str">
        <f>IF(B108="","",IFERROR(_xlfn.AGGREGATE(14,6,Vânzări!$B$5:$B$2004/(Vânzări!$C$5:$C$2004=B108),1),""))</f>
        <v/>
      </c>
      <c r="U108" s="17" t="str">
        <f t="shared" si="4"/>
        <v>–</v>
      </c>
      <c r="V108" s="18" t="str">
        <f>IF(B108="","",SUMIFS(Oportunități!$I$5:$I$304,Oportunități!$C$5:$C$304,B108,Oportunități!$G$5:$G$304,"&lt;&gt;Câștigată",Oportunități!$G$5:$G$304,"&lt;&gt;Pierdută"))</f>
        <v/>
      </c>
      <c r="W108" s="19" t="str">
        <f t="shared" si="5"/>
        <v/>
      </c>
    </row>
    <row r="109" spans="2:23" x14ac:dyDescent="0.2">
      <c r="B109" s="22"/>
      <c r="C109" s="23"/>
      <c r="D109" s="22"/>
      <c r="E109" s="21"/>
      <c r="F109" s="21"/>
      <c r="G109" s="21"/>
      <c r="H109" s="20"/>
      <c r="I109" s="21"/>
      <c r="J109" s="21"/>
      <c r="K109" s="21"/>
      <c r="L109" s="22"/>
      <c r="M109" s="21"/>
      <c r="N109" s="22"/>
      <c r="O109" s="15"/>
      <c r="P109" s="16" t="str">
        <f>IF(B109="","",IFERROR(_xlfn.AGGREGATE(14,6,Activități!$B$5:$B$1504/(Activități!$C$5:$C$1504=B109),1),""))</f>
        <v/>
      </c>
      <c r="Q109" s="17" t="str">
        <f t="shared" si="3"/>
        <v/>
      </c>
      <c r="R109" s="16" t="str">
        <f>IF(B109="","",IFERROR(_xlfn.AGGREGATE(15,6,Activități!$I$5:$I$1504/((Activități!$C$5:$C$1504=B109)*(Activități!$K$5:$K$1504&lt;&gt;"Da")*ISNUMBER(Activități!$I$5:$I$1504)),1),""))</f>
        <v/>
      </c>
      <c r="S109" s="18" t="str">
        <f>IF(B109="","",SUMIFS(Vânzări!$F$5:$F$2004,Vânzări!$C$5:$C$2004,B109,Vânzări!$B$5:$B$2004,"&gt;="&amp;DATE(AnV,1,1),Vânzări!$B$5:$B$2004,"&lt;="&amp;DATE(AnV,12,31)))</f>
        <v/>
      </c>
      <c r="T109" s="16" t="str">
        <f>IF(B109="","",IFERROR(_xlfn.AGGREGATE(14,6,Vânzări!$B$5:$B$2004/(Vânzări!$C$5:$C$2004=B109),1),""))</f>
        <v/>
      </c>
      <c r="U109" s="17" t="str">
        <f t="shared" si="4"/>
        <v>–</v>
      </c>
      <c r="V109" s="18" t="str">
        <f>IF(B109="","",SUMIFS(Oportunități!$I$5:$I$304,Oportunități!$C$5:$C$304,B109,Oportunități!$G$5:$G$304,"&lt;&gt;Câștigată",Oportunități!$G$5:$G$304,"&lt;&gt;Pierdută"))</f>
        <v/>
      </c>
      <c r="W109" s="19" t="str">
        <f t="shared" si="5"/>
        <v/>
      </c>
    </row>
    <row r="110" spans="2:23" x14ac:dyDescent="0.2">
      <c r="B110" s="22"/>
      <c r="C110" s="23"/>
      <c r="D110" s="22"/>
      <c r="E110" s="21"/>
      <c r="F110" s="21"/>
      <c r="G110" s="21"/>
      <c r="H110" s="20"/>
      <c r="I110" s="21"/>
      <c r="J110" s="21"/>
      <c r="K110" s="21"/>
      <c r="L110" s="22"/>
      <c r="M110" s="21"/>
      <c r="N110" s="22"/>
      <c r="O110" s="15"/>
      <c r="P110" s="16" t="str">
        <f>IF(B110="","",IFERROR(_xlfn.AGGREGATE(14,6,Activități!$B$5:$B$1504/(Activități!$C$5:$C$1504=B110),1),""))</f>
        <v/>
      </c>
      <c r="Q110" s="17" t="str">
        <f t="shared" si="3"/>
        <v/>
      </c>
      <c r="R110" s="16" t="str">
        <f>IF(B110="","",IFERROR(_xlfn.AGGREGATE(15,6,Activități!$I$5:$I$1504/((Activități!$C$5:$C$1504=B110)*(Activități!$K$5:$K$1504&lt;&gt;"Da")*ISNUMBER(Activități!$I$5:$I$1504)),1),""))</f>
        <v/>
      </c>
      <c r="S110" s="18" t="str">
        <f>IF(B110="","",SUMIFS(Vânzări!$F$5:$F$2004,Vânzări!$C$5:$C$2004,B110,Vânzări!$B$5:$B$2004,"&gt;="&amp;DATE(AnV,1,1),Vânzări!$B$5:$B$2004,"&lt;="&amp;DATE(AnV,12,31)))</f>
        <v/>
      </c>
      <c r="T110" s="16" t="str">
        <f>IF(B110="","",IFERROR(_xlfn.AGGREGATE(14,6,Vânzări!$B$5:$B$2004/(Vânzări!$C$5:$C$2004=B110),1),""))</f>
        <v/>
      </c>
      <c r="U110" s="17" t="str">
        <f t="shared" si="4"/>
        <v>–</v>
      </c>
      <c r="V110" s="18" t="str">
        <f>IF(B110="","",SUMIFS(Oportunități!$I$5:$I$304,Oportunități!$C$5:$C$304,B110,Oportunități!$G$5:$G$304,"&lt;&gt;Câștigată",Oportunități!$G$5:$G$304,"&lt;&gt;Pierdută"))</f>
        <v/>
      </c>
      <c r="W110" s="19" t="str">
        <f t="shared" si="5"/>
        <v/>
      </c>
    </row>
    <row r="111" spans="2:23" x14ac:dyDescent="0.2">
      <c r="B111" s="22"/>
      <c r="C111" s="23"/>
      <c r="D111" s="22"/>
      <c r="E111" s="21"/>
      <c r="F111" s="21"/>
      <c r="G111" s="21"/>
      <c r="H111" s="20"/>
      <c r="I111" s="21"/>
      <c r="J111" s="21"/>
      <c r="K111" s="21"/>
      <c r="L111" s="22"/>
      <c r="M111" s="21"/>
      <c r="N111" s="22"/>
      <c r="O111" s="15"/>
      <c r="P111" s="16" t="str">
        <f>IF(B111="","",IFERROR(_xlfn.AGGREGATE(14,6,Activități!$B$5:$B$1504/(Activități!$C$5:$C$1504=B111),1),""))</f>
        <v/>
      </c>
      <c r="Q111" s="17" t="str">
        <f t="shared" si="3"/>
        <v/>
      </c>
      <c r="R111" s="16" t="str">
        <f>IF(B111="","",IFERROR(_xlfn.AGGREGATE(15,6,Activități!$I$5:$I$1504/((Activități!$C$5:$C$1504=B111)*(Activități!$K$5:$K$1504&lt;&gt;"Da")*ISNUMBER(Activități!$I$5:$I$1504)),1),""))</f>
        <v/>
      </c>
      <c r="S111" s="18" t="str">
        <f>IF(B111="","",SUMIFS(Vânzări!$F$5:$F$2004,Vânzări!$C$5:$C$2004,B111,Vânzări!$B$5:$B$2004,"&gt;="&amp;DATE(AnV,1,1),Vânzări!$B$5:$B$2004,"&lt;="&amp;DATE(AnV,12,31)))</f>
        <v/>
      </c>
      <c r="T111" s="16" t="str">
        <f>IF(B111="","",IFERROR(_xlfn.AGGREGATE(14,6,Vânzări!$B$5:$B$2004/(Vânzări!$C$5:$C$2004=B111),1),""))</f>
        <v/>
      </c>
      <c r="U111" s="17" t="str">
        <f t="shared" si="4"/>
        <v>–</v>
      </c>
      <c r="V111" s="18" t="str">
        <f>IF(B111="","",SUMIFS(Oportunități!$I$5:$I$304,Oportunități!$C$5:$C$304,B111,Oportunități!$G$5:$G$304,"&lt;&gt;Câștigată",Oportunități!$G$5:$G$304,"&lt;&gt;Pierdută"))</f>
        <v/>
      </c>
      <c r="W111" s="19" t="str">
        <f t="shared" si="5"/>
        <v/>
      </c>
    </row>
    <row r="112" spans="2:23" x14ac:dyDescent="0.2">
      <c r="B112" s="22"/>
      <c r="C112" s="23"/>
      <c r="D112" s="22"/>
      <c r="E112" s="21"/>
      <c r="F112" s="21"/>
      <c r="G112" s="21"/>
      <c r="H112" s="20"/>
      <c r="I112" s="21"/>
      <c r="J112" s="21"/>
      <c r="K112" s="21"/>
      <c r="L112" s="22"/>
      <c r="M112" s="21"/>
      <c r="N112" s="22"/>
      <c r="O112" s="15"/>
      <c r="P112" s="16" t="str">
        <f>IF(B112="","",IFERROR(_xlfn.AGGREGATE(14,6,Activități!$B$5:$B$1504/(Activități!$C$5:$C$1504=B112),1),""))</f>
        <v/>
      </c>
      <c r="Q112" s="17" t="str">
        <f t="shared" si="3"/>
        <v/>
      </c>
      <c r="R112" s="16" t="str">
        <f>IF(B112="","",IFERROR(_xlfn.AGGREGATE(15,6,Activități!$I$5:$I$1504/((Activități!$C$5:$C$1504=B112)*(Activități!$K$5:$K$1504&lt;&gt;"Da")*ISNUMBER(Activități!$I$5:$I$1504)),1),""))</f>
        <v/>
      </c>
      <c r="S112" s="18" t="str">
        <f>IF(B112="","",SUMIFS(Vânzări!$F$5:$F$2004,Vânzări!$C$5:$C$2004,B112,Vânzări!$B$5:$B$2004,"&gt;="&amp;DATE(AnV,1,1),Vânzări!$B$5:$B$2004,"&lt;="&amp;DATE(AnV,12,31)))</f>
        <v/>
      </c>
      <c r="T112" s="16" t="str">
        <f>IF(B112="","",IFERROR(_xlfn.AGGREGATE(14,6,Vânzări!$B$5:$B$2004/(Vânzări!$C$5:$C$2004=B112),1),""))</f>
        <v/>
      </c>
      <c r="U112" s="17" t="str">
        <f t="shared" si="4"/>
        <v>–</v>
      </c>
      <c r="V112" s="18" t="str">
        <f>IF(B112="","",SUMIFS(Oportunități!$I$5:$I$304,Oportunități!$C$5:$C$304,B112,Oportunități!$G$5:$G$304,"&lt;&gt;Câștigată",Oportunități!$G$5:$G$304,"&lt;&gt;Pierdută"))</f>
        <v/>
      </c>
      <c r="W112" s="19" t="str">
        <f t="shared" si="5"/>
        <v/>
      </c>
    </row>
    <row r="113" spans="2:23" x14ac:dyDescent="0.2">
      <c r="B113" s="22"/>
      <c r="C113" s="23"/>
      <c r="D113" s="22"/>
      <c r="E113" s="21"/>
      <c r="F113" s="21"/>
      <c r="G113" s="21"/>
      <c r="H113" s="20"/>
      <c r="I113" s="21"/>
      <c r="J113" s="21"/>
      <c r="K113" s="21"/>
      <c r="L113" s="22"/>
      <c r="M113" s="21"/>
      <c r="N113" s="22"/>
      <c r="O113" s="15"/>
      <c r="P113" s="16" t="str">
        <f>IF(B113="","",IFERROR(_xlfn.AGGREGATE(14,6,Activități!$B$5:$B$1504/(Activități!$C$5:$C$1504=B113),1),""))</f>
        <v/>
      </c>
      <c r="Q113" s="17" t="str">
        <f t="shared" si="3"/>
        <v/>
      </c>
      <c r="R113" s="16" t="str">
        <f>IF(B113="","",IFERROR(_xlfn.AGGREGATE(15,6,Activități!$I$5:$I$1504/((Activități!$C$5:$C$1504=B113)*(Activități!$K$5:$K$1504&lt;&gt;"Da")*ISNUMBER(Activități!$I$5:$I$1504)),1),""))</f>
        <v/>
      </c>
      <c r="S113" s="18" t="str">
        <f>IF(B113="","",SUMIFS(Vânzări!$F$5:$F$2004,Vânzări!$C$5:$C$2004,B113,Vânzări!$B$5:$B$2004,"&gt;="&amp;DATE(AnV,1,1),Vânzări!$B$5:$B$2004,"&lt;="&amp;DATE(AnV,12,31)))</f>
        <v/>
      </c>
      <c r="T113" s="16" t="str">
        <f>IF(B113="","",IFERROR(_xlfn.AGGREGATE(14,6,Vânzări!$B$5:$B$2004/(Vânzări!$C$5:$C$2004=B113),1),""))</f>
        <v/>
      </c>
      <c r="U113" s="17" t="str">
        <f t="shared" si="4"/>
        <v>–</v>
      </c>
      <c r="V113" s="18" t="str">
        <f>IF(B113="","",SUMIFS(Oportunități!$I$5:$I$304,Oportunități!$C$5:$C$304,B113,Oportunități!$G$5:$G$304,"&lt;&gt;Câștigată",Oportunități!$G$5:$G$304,"&lt;&gt;Pierdută"))</f>
        <v/>
      </c>
      <c r="W113" s="19" t="str">
        <f t="shared" si="5"/>
        <v/>
      </c>
    </row>
    <row r="114" spans="2:23" x14ac:dyDescent="0.2">
      <c r="B114" s="22"/>
      <c r="C114" s="23"/>
      <c r="D114" s="22"/>
      <c r="E114" s="21"/>
      <c r="F114" s="21"/>
      <c r="G114" s="21"/>
      <c r="H114" s="20"/>
      <c r="I114" s="21"/>
      <c r="J114" s="21"/>
      <c r="K114" s="21"/>
      <c r="L114" s="22"/>
      <c r="M114" s="21"/>
      <c r="N114" s="22"/>
      <c r="O114" s="15"/>
      <c r="P114" s="16" t="str">
        <f>IF(B114="","",IFERROR(_xlfn.AGGREGATE(14,6,Activități!$B$5:$B$1504/(Activități!$C$5:$C$1504=B114),1),""))</f>
        <v/>
      </c>
      <c r="Q114" s="17" t="str">
        <f t="shared" si="3"/>
        <v/>
      </c>
      <c r="R114" s="16" t="str">
        <f>IF(B114="","",IFERROR(_xlfn.AGGREGATE(15,6,Activități!$I$5:$I$1504/((Activități!$C$5:$C$1504=B114)*(Activități!$K$5:$K$1504&lt;&gt;"Da")*ISNUMBER(Activități!$I$5:$I$1504)),1),""))</f>
        <v/>
      </c>
      <c r="S114" s="18" t="str">
        <f>IF(B114="","",SUMIFS(Vânzări!$F$5:$F$2004,Vânzări!$C$5:$C$2004,B114,Vânzări!$B$5:$B$2004,"&gt;="&amp;DATE(AnV,1,1),Vânzări!$B$5:$B$2004,"&lt;="&amp;DATE(AnV,12,31)))</f>
        <v/>
      </c>
      <c r="T114" s="16" t="str">
        <f>IF(B114="","",IFERROR(_xlfn.AGGREGATE(14,6,Vânzări!$B$5:$B$2004/(Vânzări!$C$5:$C$2004=B114),1),""))</f>
        <v/>
      </c>
      <c r="U114" s="17" t="str">
        <f t="shared" si="4"/>
        <v>–</v>
      </c>
      <c r="V114" s="18" t="str">
        <f>IF(B114="","",SUMIFS(Oportunități!$I$5:$I$304,Oportunități!$C$5:$C$304,B114,Oportunități!$G$5:$G$304,"&lt;&gt;Câștigată",Oportunități!$G$5:$G$304,"&lt;&gt;Pierdută"))</f>
        <v/>
      </c>
      <c r="W114" s="19" t="str">
        <f t="shared" si="5"/>
        <v/>
      </c>
    </row>
    <row r="115" spans="2:23" x14ac:dyDescent="0.2">
      <c r="B115" s="22"/>
      <c r="C115" s="23"/>
      <c r="D115" s="22"/>
      <c r="E115" s="21"/>
      <c r="F115" s="21"/>
      <c r="G115" s="21"/>
      <c r="H115" s="20"/>
      <c r="I115" s="21"/>
      <c r="J115" s="21"/>
      <c r="K115" s="21"/>
      <c r="L115" s="22"/>
      <c r="M115" s="21"/>
      <c r="N115" s="22"/>
      <c r="O115" s="15"/>
      <c r="P115" s="16" t="str">
        <f>IF(B115="","",IFERROR(_xlfn.AGGREGATE(14,6,Activități!$B$5:$B$1504/(Activități!$C$5:$C$1504=B115),1),""))</f>
        <v/>
      </c>
      <c r="Q115" s="17" t="str">
        <f t="shared" si="3"/>
        <v/>
      </c>
      <c r="R115" s="16" t="str">
        <f>IF(B115="","",IFERROR(_xlfn.AGGREGATE(15,6,Activități!$I$5:$I$1504/((Activități!$C$5:$C$1504=B115)*(Activități!$K$5:$K$1504&lt;&gt;"Da")*ISNUMBER(Activități!$I$5:$I$1504)),1),""))</f>
        <v/>
      </c>
      <c r="S115" s="18" t="str">
        <f>IF(B115="","",SUMIFS(Vânzări!$F$5:$F$2004,Vânzări!$C$5:$C$2004,B115,Vânzări!$B$5:$B$2004,"&gt;="&amp;DATE(AnV,1,1),Vânzări!$B$5:$B$2004,"&lt;="&amp;DATE(AnV,12,31)))</f>
        <v/>
      </c>
      <c r="T115" s="16" t="str">
        <f>IF(B115="","",IFERROR(_xlfn.AGGREGATE(14,6,Vânzări!$B$5:$B$2004/(Vânzări!$C$5:$C$2004=B115),1),""))</f>
        <v/>
      </c>
      <c r="U115" s="17" t="str">
        <f t="shared" si="4"/>
        <v>–</v>
      </c>
      <c r="V115" s="18" t="str">
        <f>IF(B115="","",SUMIFS(Oportunități!$I$5:$I$304,Oportunități!$C$5:$C$304,B115,Oportunități!$G$5:$G$304,"&lt;&gt;Câștigată",Oportunități!$G$5:$G$304,"&lt;&gt;Pierdută"))</f>
        <v/>
      </c>
      <c r="W115" s="19" t="str">
        <f t="shared" si="5"/>
        <v/>
      </c>
    </row>
    <row r="116" spans="2:23" x14ac:dyDescent="0.2">
      <c r="B116" s="22"/>
      <c r="C116" s="23"/>
      <c r="D116" s="22"/>
      <c r="E116" s="21"/>
      <c r="F116" s="21"/>
      <c r="G116" s="21"/>
      <c r="H116" s="20"/>
      <c r="I116" s="21"/>
      <c r="J116" s="21"/>
      <c r="K116" s="21"/>
      <c r="L116" s="22"/>
      <c r="M116" s="21"/>
      <c r="N116" s="22"/>
      <c r="O116" s="15"/>
      <c r="P116" s="16" t="str">
        <f>IF(B116="","",IFERROR(_xlfn.AGGREGATE(14,6,Activități!$B$5:$B$1504/(Activități!$C$5:$C$1504=B116),1),""))</f>
        <v/>
      </c>
      <c r="Q116" s="17" t="str">
        <f t="shared" si="3"/>
        <v/>
      </c>
      <c r="R116" s="16" t="str">
        <f>IF(B116="","",IFERROR(_xlfn.AGGREGATE(15,6,Activități!$I$5:$I$1504/((Activități!$C$5:$C$1504=B116)*(Activități!$K$5:$K$1504&lt;&gt;"Da")*ISNUMBER(Activități!$I$5:$I$1504)),1),""))</f>
        <v/>
      </c>
      <c r="S116" s="18" t="str">
        <f>IF(B116="","",SUMIFS(Vânzări!$F$5:$F$2004,Vânzări!$C$5:$C$2004,B116,Vânzări!$B$5:$B$2004,"&gt;="&amp;DATE(AnV,1,1),Vânzări!$B$5:$B$2004,"&lt;="&amp;DATE(AnV,12,31)))</f>
        <v/>
      </c>
      <c r="T116" s="16" t="str">
        <f>IF(B116="","",IFERROR(_xlfn.AGGREGATE(14,6,Vânzări!$B$5:$B$2004/(Vânzări!$C$5:$C$2004=B116),1),""))</f>
        <v/>
      </c>
      <c r="U116" s="17" t="str">
        <f t="shared" si="4"/>
        <v>–</v>
      </c>
      <c r="V116" s="18" t="str">
        <f>IF(B116="","",SUMIFS(Oportunități!$I$5:$I$304,Oportunități!$C$5:$C$304,B116,Oportunități!$G$5:$G$304,"&lt;&gt;Câștigată",Oportunități!$G$5:$G$304,"&lt;&gt;Pierdută"))</f>
        <v/>
      </c>
      <c r="W116" s="19" t="str">
        <f t="shared" si="5"/>
        <v/>
      </c>
    </row>
    <row r="117" spans="2:23" x14ac:dyDescent="0.2">
      <c r="B117" s="22"/>
      <c r="C117" s="23"/>
      <c r="D117" s="22"/>
      <c r="E117" s="21"/>
      <c r="F117" s="21"/>
      <c r="G117" s="21"/>
      <c r="H117" s="20"/>
      <c r="I117" s="21"/>
      <c r="J117" s="21"/>
      <c r="K117" s="21"/>
      <c r="L117" s="22"/>
      <c r="M117" s="21"/>
      <c r="N117" s="22"/>
      <c r="O117" s="15"/>
      <c r="P117" s="16" t="str">
        <f>IF(B117="","",IFERROR(_xlfn.AGGREGATE(14,6,Activități!$B$5:$B$1504/(Activități!$C$5:$C$1504=B117),1),""))</f>
        <v/>
      </c>
      <c r="Q117" s="17" t="str">
        <f t="shared" si="3"/>
        <v/>
      </c>
      <c r="R117" s="16" t="str">
        <f>IF(B117="","",IFERROR(_xlfn.AGGREGATE(15,6,Activități!$I$5:$I$1504/((Activități!$C$5:$C$1504=B117)*(Activități!$K$5:$K$1504&lt;&gt;"Da")*ISNUMBER(Activități!$I$5:$I$1504)),1),""))</f>
        <v/>
      </c>
      <c r="S117" s="18" t="str">
        <f>IF(B117="","",SUMIFS(Vânzări!$F$5:$F$2004,Vânzări!$C$5:$C$2004,B117,Vânzări!$B$5:$B$2004,"&gt;="&amp;DATE(AnV,1,1),Vânzări!$B$5:$B$2004,"&lt;="&amp;DATE(AnV,12,31)))</f>
        <v/>
      </c>
      <c r="T117" s="16" t="str">
        <f>IF(B117="","",IFERROR(_xlfn.AGGREGATE(14,6,Vânzări!$B$5:$B$2004/(Vânzări!$C$5:$C$2004=B117),1),""))</f>
        <v/>
      </c>
      <c r="U117" s="17" t="str">
        <f t="shared" si="4"/>
        <v>–</v>
      </c>
      <c r="V117" s="18" t="str">
        <f>IF(B117="","",SUMIFS(Oportunități!$I$5:$I$304,Oportunități!$C$5:$C$304,B117,Oportunități!$G$5:$G$304,"&lt;&gt;Câștigată",Oportunități!$G$5:$G$304,"&lt;&gt;Pierdută"))</f>
        <v/>
      </c>
      <c r="W117" s="19" t="str">
        <f t="shared" si="5"/>
        <v/>
      </c>
    </row>
    <row r="118" spans="2:23" x14ac:dyDescent="0.2">
      <c r="B118" s="22"/>
      <c r="C118" s="23"/>
      <c r="D118" s="22"/>
      <c r="E118" s="21"/>
      <c r="F118" s="21"/>
      <c r="G118" s="21"/>
      <c r="H118" s="20"/>
      <c r="I118" s="21"/>
      <c r="J118" s="21"/>
      <c r="K118" s="21"/>
      <c r="L118" s="22"/>
      <c r="M118" s="21"/>
      <c r="N118" s="22"/>
      <c r="O118" s="15"/>
      <c r="P118" s="16" t="str">
        <f>IF(B118="","",IFERROR(_xlfn.AGGREGATE(14,6,Activități!$B$5:$B$1504/(Activități!$C$5:$C$1504=B118),1),""))</f>
        <v/>
      </c>
      <c r="Q118" s="17" t="str">
        <f t="shared" si="3"/>
        <v/>
      </c>
      <c r="R118" s="16" t="str">
        <f>IF(B118="","",IFERROR(_xlfn.AGGREGATE(15,6,Activități!$I$5:$I$1504/((Activități!$C$5:$C$1504=B118)*(Activități!$K$5:$K$1504&lt;&gt;"Da")*ISNUMBER(Activități!$I$5:$I$1504)),1),""))</f>
        <v/>
      </c>
      <c r="S118" s="18" t="str">
        <f>IF(B118="","",SUMIFS(Vânzări!$F$5:$F$2004,Vânzări!$C$5:$C$2004,B118,Vânzări!$B$5:$B$2004,"&gt;="&amp;DATE(AnV,1,1),Vânzări!$B$5:$B$2004,"&lt;="&amp;DATE(AnV,12,31)))</f>
        <v/>
      </c>
      <c r="T118" s="16" t="str">
        <f>IF(B118="","",IFERROR(_xlfn.AGGREGATE(14,6,Vânzări!$B$5:$B$2004/(Vânzări!$C$5:$C$2004=B118),1),""))</f>
        <v/>
      </c>
      <c r="U118" s="17" t="str">
        <f t="shared" si="4"/>
        <v>–</v>
      </c>
      <c r="V118" s="18" t="str">
        <f>IF(B118="","",SUMIFS(Oportunități!$I$5:$I$304,Oportunități!$C$5:$C$304,B118,Oportunități!$G$5:$G$304,"&lt;&gt;Câștigată",Oportunități!$G$5:$G$304,"&lt;&gt;Pierdută"))</f>
        <v/>
      </c>
      <c r="W118" s="19" t="str">
        <f t="shared" si="5"/>
        <v/>
      </c>
    </row>
    <row r="119" spans="2:23" x14ac:dyDescent="0.2">
      <c r="B119" s="22"/>
      <c r="C119" s="23"/>
      <c r="D119" s="22"/>
      <c r="E119" s="21"/>
      <c r="F119" s="21"/>
      <c r="G119" s="21"/>
      <c r="H119" s="20"/>
      <c r="I119" s="21"/>
      <c r="J119" s="21"/>
      <c r="K119" s="21"/>
      <c r="L119" s="22"/>
      <c r="M119" s="21"/>
      <c r="N119" s="22"/>
      <c r="O119" s="15"/>
      <c r="P119" s="16" t="str">
        <f>IF(B119="","",IFERROR(_xlfn.AGGREGATE(14,6,Activități!$B$5:$B$1504/(Activități!$C$5:$C$1504=B119),1),""))</f>
        <v/>
      </c>
      <c r="Q119" s="17" t="str">
        <f t="shared" si="3"/>
        <v/>
      </c>
      <c r="R119" s="16" t="str">
        <f>IF(B119="","",IFERROR(_xlfn.AGGREGATE(15,6,Activități!$I$5:$I$1504/((Activități!$C$5:$C$1504=B119)*(Activități!$K$5:$K$1504&lt;&gt;"Da")*ISNUMBER(Activități!$I$5:$I$1504)),1),""))</f>
        <v/>
      </c>
      <c r="S119" s="18" t="str">
        <f>IF(B119="","",SUMIFS(Vânzări!$F$5:$F$2004,Vânzări!$C$5:$C$2004,B119,Vânzări!$B$5:$B$2004,"&gt;="&amp;DATE(AnV,1,1),Vânzări!$B$5:$B$2004,"&lt;="&amp;DATE(AnV,12,31)))</f>
        <v/>
      </c>
      <c r="T119" s="16" t="str">
        <f>IF(B119="","",IFERROR(_xlfn.AGGREGATE(14,6,Vânzări!$B$5:$B$2004/(Vânzări!$C$5:$C$2004=B119),1),""))</f>
        <v/>
      </c>
      <c r="U119" s="17" t="str">
        <f t="shared" si="4"/>
        <v>–</v>
      </c>
      <c r="V119" s="18" t="str">
        <f>IF(B119="","",SUMIFS(Oportunități!$I$5:$I$304,Oportunități!$C$5:$C$304,B119,Oportunități!$G$5:$G$304,"&lt;&gt;Câștigată",Oportunități!$G$5:$G$304,"&lt;&gt;Pierdută"))</f>
        <v/>
      </c>
      <c r="W119" s="19" t="str">
        <f t="shared" si="5"/>
        <v/>
      </c>
    </row>
    <row r="120" spans="2:23" x14ac:dyDescent="0.2">
      <c r="B120" s="22"/>
      <c r="C120" s="23"/>
      <c r="D120" s="22"/>
      <c r="E120" s="21"/>
      <c r="F120" s="21"/>
      <c r="G120" s="21"/>
      <c r="H120" s="20"/>
      <c r="I120" s="21"/>
      <c r="J120" s="21"/>
      <c r="K120" s="21"/>
      <c r="L120" s="22"/>
      <c r="M120" s="21"/>
      <c r="N120" s="22"/>
      <c r="O120" s="15"/>
      <c r="P120" s="16" t="str">
        <f>IF(B120="","",IFERROR(_xlfn.AGGREGATE(14,6,Activități!$B$5:$B$1504/(Activități!$C$5:$C$1504=B120),1),""))</f>
        <v/>
      </c>
      <c r="Q120" s="17" t="str">
        <f t="shared" si="3"/>
        <v/>
      </c>
      <c r="R120" s="16" t="str">
        <f>IF(B120="","",IFERROR(_xlfn.AGGREGATE(15,6,Activități!$I$5:$I$1504/((Activități!$C$5:$C$1504=B120)*(Activități!$K$5:$K$1504&lt;&gt;"Da")*ISNUMBER(Activități!$I$5:$I$1504)),1),""))</f>
        <v/>
      </c>
      <c r="S120" s="18" t="str">
        <f>IF(B120="","",SUMIFS(Vânzări!$F$5:$F$2004,Vânzări!$C$5:$C$2004,B120,Vânzări!$B$5:$B$2004,"&gt;="&amp;DATE(AnV,1,1),Vânzări!$B$5:$B$2004,"&lt;="&amp;DATE(AnV,12,31)))</f>
        <v/>
      </c>
      <c r="T120" s="16" t="str">
        <f>IF(B120="","",IFERROR(_xlfn.AGGREGATE(14,6,Vânzări!$B$5:$B$2004/(Vânzări!$C$5:$C$2004=B120),1),""))</f>
        <v/>
      </c>
      <c r="U120" s="17" t="str">
        <f t="shared" si="4"/>
        <v>–</v>
      </c>
      <c r="V120" s="18" t="str">
        <f>IF(B120="","",SUMIFS(Oportunități!$I$5:$I$304,Oportunități!$C$5:$C$304,B120,Oportunități!$G$5:$G$304,"&lt;&gt;Câștigată",Oportunități!$G$5:$G$304,"&lt;&gt;Pierdută"))</f>
        <v/>
      </c>
      <c r="W120" s="19" t="str">
        <f t="shared" si="5"/>
        <v/>
      </c>
    </row>
    <row r="121" spans="2:23" x14ac:dyDescent="0.2">
      <c r="B121" s="22"/>
      <c r="C121" s="23"/>
      <c r="D121" s="22"/>
      <c r="E121" s="21"/>
      <c r="F121" s="21"/>
      <c r="G121" s="21"/>
      <c r="H121" s="20"/>
      <c r="I121" s="21"/>
      <c r="J121" s="21"/>
      <c r="K121" s="21"/>
      <c r="L121" s="22"/>
      <c r="M121" s="21"/>
      <c r="N121" s="22"/>
      <c r="O121" s="15"/>
      <c r="P121" s="16" t="str">
        <f>IF(B121="","",IFERROR(_xlfn.AGGREGATE(14,6,Activități!$B$5:$B$1504/(Activități!$C$5:$C$1504=B121),1),""))</f>
        <v/>
      </c>
      <c r="Q121" s="17" t="str">
        <f t="shared" si="3"/>
        <v/>
      </c>
      <c r="R121" s="16" t="str">
        <f>IF(B121="","",IFERROR(_xlfn.AGGREGATE(15,6,Activități!$I$5:$I$1504/((Activități!$C$5:$C$1504=B121)*(Activități!$K$5:$K$1504&lt;&gt;"Da")*ISNUMBER(Activități!$I$5:$I$1504)),1),""))</f>
        <v/>
      </c>
      <c r="S121" s="18" t="str">
        <f>IF(B121="","",SUMIFS(Vânzări!$F$5:$F$2004,Vânzări!$C$5:$C$2004,B121,Vânzări!$B$5:$B$2004,"&gt;="&amp;DATE(AnV,1,1),Vânzări!$B$5:$B$2004,"&lt;="&amp;DATE(AnV,12,31)))</f>
        <v/>
      </c>
      <c r="T121" s="16" t="str">
        <f>IF(B121="","",IFERROR(_xlfn.AGGREGATE(14,6,Vânzări!$B$5:$B$2004/(Vânzări!$C$5:$C$2004=B121),1),""))</f>
        <v/>
      </c>
      <c r="U121" s="17" t="str">
        <f t="shared" si="4"/>
        <v>–</v>
      </c>
      <c r="V121" s="18" t="str">
        <f>IF(B121="","",SUMIFS(Oportunități!$I$5:$I$304,Oportunități!$C$5:$C$304,B121,Oportunități!$G$5:$G$304,"&lt;&gt;Câștigată",Oportunități!$G$5:$G$304,"&lt;&gt;Pierdută"))</f>
        <v/>
      </c>
      <c r="W121" s="19" t="str">
        <f t="shared" si="5"/>
        <v/>
      </c>
    </row>
    <row r="122" spans="2:23" x14ac:dyDescent="0.2">
      <c r="B122" s="22"/>
      <c r="C122" s="23"/>
      <c r="D122" s="22"/>
      <c r="E122" s="21"/>
      <c r="F122" s="21"/>
      <c r="G122" s="21"/>
      <c r="H122" s="20"/>
      <c r="I122" s="21"/>
      <c r="J122" s="21"/>
      <c r="K122" s="21"/>
      <c r="L122" s="22"/>
      <c r="M122" s="21"/>
      <c r="N122" s="22"/>
      <c r="O122" s="15"/>
      <c r="P122" s="16" t="str">
        <f>IF(B122="","",IFERROR(_xlfn.AGGREGATE(14,6,Activități!$B$5:$B$1504/(Activități!$C$5:$C$1504=B122),1),""))</f>
        <v/>
      </c>
      <c r="Q122" s="17" t="str">
        <f t="shared" si="3"/>
        <v/>
      </c>
      <c r="R122" s="16" t="str">
        <f>IF(B122="","",IFERROR(_xlfn.AGGREGATE(15,6,Activități!$I$5:$I$1504/((Activități!$C$5:$C$1504=B122)*(Activități!$K$5:$K$1504&lt;&gt;"Da")*ISNUMBER(Activități!$I$5:$I$1504)),1),""))</f>
        <v/>
      </c>
      <c r="S122" s="18" t="str">
        <f>IF(B122="","",SUMIFS(Vânzări!$F$5:$F$2004,Vânzări!$C$5:$C$2004,B122,Vânzări!$B$5:$B$2004,"&gt;="&amp;DATE(AnV,1,1),Vânzări!$B$5:$B$2004,"&lt;="&amp;DATE(AnV,12,31)))</f>
        <v/>
      </c>
      <c r="T122" s="16" t="str">
        <f>IF(B122="","",IFERROR(_xlfn.AGGREGATE(14,6,Vânzări!$B$5:$B$2004/(Vânzări!$C$5:$C$2004=B122),1),""))</f>
        <v/>
      </c>
      <c r="U122" s="17" t="str">
        <f t="shared" si="4"/>
        <v>–</v>
      </c>
      <c r="V122" s="18" t="str">
        <f>IF(B122="","",SUMIFS(Oportunități!$I$5:$I$304,Oportunități!$C$5:$C$304,B122,Oportunități!$G$5:$G$304,"&lt;&gt;Câștigată",Oportunități!$G$5:$G$304,"&lt;&gt;Pierdută"))</f>
        <v/>
      </c>
      <c r="W122" s="19" t="str">
        <f t="shared" si="5"/>
        <v/>
      </c>
    </row>
    <row r="123" spans="2:23" x14ac:dyDescent="0.2">
      <c r="B123" s="22"/>
      <c r="C123" s="23"/>
      <c r="D123" s="22"/>
      <c r="E123" s="21"/>
      <c r="F123" s="21"/>
      <c r="G123" s="21"/>
      <c r="H123" s="20"/>
      <c r="I123" s="21"/>
      <c r="J123" s="21"/>
      <c r="K123" s="21"/>
      <c r="L123" s="22"/>
      <c r="M123" s="21"/>
      <c r="N123" s="22"/>
      <c r="O123" s="15"/>
      <c r="P123" s="16" t="str">
        <f>IF(B123="","",IFERROR(_xlfn.AGGREGATE(14,6,Activități!$B$5:$B$1504/(Activități!$C$5:$C$1504=B123),1),""))</f>
        <v/>
      </c>
      <c r="Q123" s="17" t="str">
        <f t="shared" si="3"/>
        <v/>
      </c>
      <c r="R123" s="16" t="str">
        <f>IF(B123="","",IFERROR(_xlfn.AGGREGATE(15,6,Activități!$I$5:$I$1504/((Activități!$C$5:$C$1504=B123)*(Activități!$K$5:$K$1504&lt;&gt;"Da")*ISNUMBER(Activități!$I$5:$I$1504)),1),""))</f>
        <v/>
      </c>
      <c r="S123" s="18" t="str">
        <f>IF(B123="","",SUMIFS(Vânzări!$F$5:$F$2004,Vânzări!$C$5:$C$2004,B123,Vânzări!$B$5:$B$2004,"&gt;="&amp;DATE(AnV,1,1),Vânzări!$B$5:$B$2004,"&lt;="&amp;DATE(AnV,12,31)))</f>
        <v/>
      </c>
      <c r="T123" s="16" t="str">
        <f>IF(B123="","",IFERROR(_xlfn.AGGREGATE(14,6,Vânzări!$B$5:$B$2004/(Vânzări!$C$5:$C$2004=B123),1),""))</f>
        <v/>
      </c>
      <c r="U123" s="17" t="str">
        <f t="shared" si="4"/>
        <v>–</v>
      </c>
      <c r="V123" s="18" t="str">
        <f>IF(B123="","",SUMIFS(Oportunități!$I$5:$I$304,Oportunități!$C$5:$C$304,B123,Oportunități!$G$5:$G$304,"&lt;&gt;Câștigată",Oportunități!$G$5:$G$304,"&lt;&gt;Pierdută"))</f>
        <v/>
      </c>
      <c r="W123" s="19" t="str">
        <f t="shared" si="5"/>
        <v/>
      </c>
    </row>
    <row r="124" spans="2:23" x14ac:dyDescent="0.2">
      <c r="B124" s="22"/>
      <c r="C124" s="23"/>
      <c r="D124" s="22"/>
      <c r="E124" s="21"/>
      <c r="F124" s="21"/>
      <c r="G124" s="21"/>
      <c r="H124" s="20"/>
      <c r="I124" s="21"/>
      <c r="J124" s="21"/>
      <c r="K124" s="21"/>
      <c r="L124" s="22"/>
      <c r="M124" s="21"/>
      <c r="N124" s="22"/>
      <c r="O124" s="15"/>
      <c r="P124" s="16" t="str">
        <f>IF(B124="","",IFERROR(_xlfn.AGGREGATE(14,6,Activități!$B$5:$B$1504/(Activități!$C$5:$C$1504=B124),1),""))</f>
        <v/>
      </c>
      <c r="Q124" s="17" t="str">
        <f t="shared" si="3"/>
        <v/>
      </c>
      <c r="R124" s="16" t="str">
        <f>IF(B124="","",IFERROR(_xlfn.AGGREGATE(15,6,Activități!$I$5:$I$1504/((Activități!$C$5:$C$1504=B124)*(Activități!$K$5:$K$1504&lt;&gt;"Da")*ISNUMBER(Activități!$I$5:$I$1504)),1),""))</f>
        <v/>
      </c>
      <c r="S124" s="18" t="str">
        <f>IF(B124="","",SUMIFS(Vânzări!$F$5:$F$2004,Vânzări!$C$5:$C$2004,B124,Vânzări!$B$5:$B$2004,"&gt;="&amp;DATE(AnV,1,1),Vânzări!$B$5:$B$2004,"&lt;="&amp;DATE(AnV,12,31)))</f>
        <v/>
      </c>
      <c r="T124" s="16" t="str">
        <f>IF(B124="","",IFERROR(_xlfn.AGGREGATE(14,6,Vânzări!$B$5:$B$2004/(Vânzări!$C$5:$C$2004=B124),1),""))</f>
        <v/>
      </c>
      <c r="U124" s="17" t="str">
        <f t="shared" si="4"/>
        <v>–</v>
      </c>
      <c r="V124" s="18" t="str">
        <f>IF(B124="","",SUMIFS(Oportunități!$I$5:$I$304,Oportunități!$C$5:$C$304,B124,Oportunități!$G$5:$G$304,"&lt;&gt;Câștigată",Oportunități!$G$5:$G$304,"&lt;&gt;Pierdută"))</f>
        <v/>
      </c>
      <c r="W124" s="19" t="str">
        <f t="shared" si="5"/>
        <v/>
      </c>
    </row>
    <row r="125" spans="2:23" x14ac:dyDescent="0.2">
      <c r="B125" s="22"/>
      <c r="C125" s="23"/>
      <c r="D125" s="22"/>
      <c r="E125" s="21"/>
      <c r="F125" s="21"/>
      <c r="G125" s="21"/>
      <c r="H125" s="20"/>
      <c r="I125" s="21"/>
      <c r="J125" s="21"/>
      <c r="K125" s="21"/>
      <c r="L125" s="22"/>
      <c r="M125" s="21"/>
      <c r="N125" s="22"/>
      <c r="O125" s="15"/>
      <c r="P125" s="16" t="str">
        <f>IF(B125="","",IFERROR(_xlfn.AGGREGATE(14,6,Activități!$B$5:$B$1504/(Activități!$C$5:$C$1504=B125),1),""))</f>
        <v/>
      </c>
      <c r="Q125" s="17" t="str">
        <f t="shared" si="3"/>
        <v/>
      </c>
      <c r="R125" s="16" t="str">
        <f>IF(B125="","",IFERROR(_xlfn.AGGREGATE(15,6,Activități!$I$5:$I$1504/((Activități!$C$5:$C$1504=B125)*(Activități!$K$5:$K$1504&lt;&gt;"Da")*ISNUMBER(Activități!$I$5:$I$1504)),1),""))</f>
        <v/>
      </c>
      <c r="S125" s="18" t="str">
        <f>IF(B125="","",SUMIFS(Vânzări!$F$5:$F$2004,Vânzări!$C$5:$C$2004,B125,Vânzări!$B$5:$B$2004,"&gt;="&amp;DATE(AnV,1,1),Vânzări!$B$5:$B$2004,"&lt;="&amp;DATE(AnV,12,31)))</f>
        <v/>
      </c>
      <c r="T125" s="16" t="str">
        <f>IF(B125="","",IFERROR(_xlfn.AGGREGATE(14,6,Vânzări!$B$5:$B$2004/(Vânzări!$C$5:$C$2004=B125),1),""))</f>
        <v/>
      </c>
      <c r="U125" s="17" t="str">
        <f t="shared" si="4"/>
        <v>–</v>
      </c>
      <c r="V125" s="18" t="str">
        <f>IF(B125="","",SUMIFS(Oportunități!$I$5:$I$304,Oportunități!$C$5:$C$304,B125,Oportunități!$G$5:$G$304,"&lt;&gt;Câștigată",Oportunități!$G$5:$G$304,"&lt;&gt;Pierdută"))</f>
        <v/>
      </c>
      <c r="W125" s="19" t="str">
        <f t="shared" si="5"/>
        <v/>
      </c>
    </row>
    <row r="126" spans="2:23" x14ac:dyDescent="0.2">
      <c r="B126" s="22"/>
      <c r="C126" s="23"/>
      <c r="D126" s="22"/>
      <c r="E126" s="21"/>
      <c r="F126" s="21"/>
      <c r="G126" s="21"/>
      <c r="H126" s="20"/>
      <c r="I126" s="21"/>
      <c r="J126" s="21"/>
      <c r="K126" s="21"/>
      <c r="L126" s="22"/>
      <c r="M126" s="21"/>
      <c r="N126" s="22"/>
      <c r="O126" s="15"/>
      <c r="P126" s="16" t="str">
        <f>IF(B126="","",IFERROR(_xlfn.AGGREGATE(14,6,Activități!$B$5:$B$1504/(Activități!$C$5:$C$1504=B126),1),""))</f>
        <v/>
      </c>
      <c r="Q126" s="17" t="str">
        <f t="shared" si="3"/>
        <v/>
      </c>
      <c r="R126" s="16" t="str">
        <f>IF(B126="","",IFERROR(_xlfn.AGGREGATE(15,6,Activități!$I$5:$I$1504/((Activități!$C$5:$C$1504=B126)*(Activități!$K$5:$K$1504&lt;&gt;"Da")*ISNUMBER(Activități!$I$5:$I$1504)),1),""))</f>
        <v/>
      </c>
      <c r="S126" s="18" t="str">
        <f>IF(B126="","",SUMIFS(Vânzări!$F$5:$F$2004,Vânzări!$C$5:$C$2004,B126,Vânzări!$B$5:$B$2004,"&gt;="&amp;DATE(AnV,1,1),Vânzări!$B$5:$B$2004,"&lt;="&amp;DATE(AnV,12,31)))</f>
        <v/>
      </c>
      <c r="T126" s="16" t="str">
        <f>IF(B126="","",IFERROR(_xlfn.AGGREGATE(14,6,Vânzări!$B$5:$B$2004/(Vânzări!$C$5:$C$2004=B126),1),""))</f>
        <v/>
      </c>
      <c r="U126" s="17" t="str">
        <f t="shared" si="4"/>
        <v>–</v>
      </c>
      <c r="V126" s="18" t="str">
        <f>IF(B126="","",SUMIFS(Oportunități!$I$5:$I$304,Oportunități!$C$5:$C$304,B126,Oportunități!$G$5:$G$304,"&lt;&gt;Câștigată",Oportunități!$G$5:$G$304,"&lt;&gt;Pierdută"))</f>
        <v/>
      </c>
      <c r="W126" s="19" t="str">
        <f t="shared" si="5"/>
        <v/>
      </c>
    </row>
    <row r="127" spans="2:23" x14ac:dyDescent="0.2">
      <c r="B127" s="22"/>
      <c r="C127" s="23"/>
      <c r="D127" s="22"/>
      <c r="E127" s="21"/>
      <c r="F127" s="21"/>
      <c r="G127" s="21"/>
      <c r="H127" s="20"/>
      <c r="I127" s="21"/>
      <c r="J127" s="21"/>
      <c r="K127" s="21"/>
      <c r="L127" s="22"/>
      <c r="M127" s="21"/>
      <c r="N127" s="22"/>
      <c r="O127" s="15"/>
      <c r="P127" s="16" t="str">
        <f>IF(B127="","",IFERROR(_xlfn.AGGREGATE(14,6,Activități!$B$5:$B$1504/(Activități!$C$5:$C$1504=B127),1),""))</f>
        <v/>
      </c>
      <c r="Q127" s="17" t="str">
        <f t="shared" si="3"/>
        <v/>
      </c>
      <c r="R127" s="16" t="str">
        <f>IF(B127="","",IFERROR(_xlfn.AGGREGATE(15,6,Activități!$I$5:$I$1504/((Activități!$C$5:$C$1504=B127)*(Activități!$K$5:$K$1504&lt;&gt;"Da")*ISNUMBER(Activități!$I$5:$I$1504)),1),""))</f>
        <v/>
      </c>
      <c r="S127" s="18" t="str">
        <f>IF(B127="","",SUMIFS(Vânzări!$F$5:$F$2004,Vânzări!$C$5:$C$2004,B127,Vânzări!$B$5:$B$2004,"&gt;="&amp;DATE(AnV,1,1),Vânzări!$B$5:$B$2004,"&lt;="&amp;DATE(AnV,12,31)))</f>
        <v/>
      </c>
      <c r="T127" s="16" t="str">
        <f>IF(B127="","",IFERROR(_xlfn.AGGREGATE(14,6,Vânzări!$B$5:$B$2004/(Vânzări!$C$5:$C$2004=B127),1),""))</f>
        <v/>
      </c>
      <c r="U127" s="17" t="str">
        <f t="shared" si="4"/>
        <v>–</v>
      </c>
      <c r="V127" s="18" t="str">
        <f>IF(B127="","",SUMIFS(Oportunități!$I$5:$I$304,Oportunități!$C$5:$C$304,B127,Oportunități!$G$5:$G$304,"&lt;&gt;Câștigată",Oportunități!$G$5:$G$304,"&lt;&gt;Pierdută"))</f>
        <v/>
      </c>
      <c r="W127" s="19" t="str">
        <f t="shared" si="5"/>
        <v/>
      </c>
    </row>
    <row r="128" spans="2:23" x14ac:dyDescent="0.2">
      <c r="B128" s="22"/>
      <c r="C128" s="23"/>
      <c r="D128" s="22"/>
      <c r="E128" s="21"/>
      <c r="F128" s="21"/>
      <c r="G128" s="21"/>
      <c r="H128" s="20"/>
      <c r="I128" s="21"/>
      <c r="J128" s="21"/>
      <c r="K128" s="21"/>
      <c r="L128" s="22"/>
      <c r="M128" s="21"/>
      <c r="N128" s="22"/>
      <c r="O128" s="15"/>
      <c r="P128" s="16" t="str">
        <f>IF(B128="","",IFERROR(_xlfn.AGGREGATE(14,6,Activități!$B$5:$B$1504/(Activități!$C$5:$C$1504=B128),1),""))</f>
        <v/>
      </c>
      <c r="Q128" s="17" t="str">
        <f t="shared" si="3"/>
        <v/>
      </c>
      <c r="R128" s="16" t="str">
        <f>IF(B128="","",IFERROR(_xlfn.AGGREGATE(15,6,Activități!$I$5:$I$1504/((Activități!$C$5:$C$1504=B128)*(Activități!$K$5:$K$1504&lt;&gt;"Da")*ISNUMBER(Activități!$I$5:$I$1504)),1),""))</f>
        <v/>
      </c>
      <c r="S128" s="18" t="str">
        <f>IF(B128="","",SUMIFS(Vânzări!$F$5:$F$2004,Vânzări!$C$5:$C$2004,B128,Vânzări!$B$5:$B$2004,"&gt;="&amp;DATE(AnV,1,1),Vânzări!$B$5:$B$2004,"&lt;="&amp;DATE(AnV,12,31)))</f>
        <v/>
      </c>
      <c r="T128" s="16" t="str">
        <f>IF(B128="","",IFERROR(_xlfn.AGGREGATE(14,6,Vânzări!$B$5:$B$2004/(Vânzări!$C$5:$C$2004=B128),1),""))</f>
        <v/>
      </c>
      <c r="U128" s="17" t="str">
        <f t="shared" si="4"/>
        <v>–</v>
      </c>
      <c r="V128" s="18" t="str">
        <f>IF(B128="","",SUMIFS(Oportunități!$I$5:$I$304,Oportunități!$C$5:$C$304,B128,Oportunități!$G$5:$G$304,"&lt;&gt;Câștigată",Oportunități!$G$5:$G$304,"&lt;&gt;Pierdută"))</f>
        <v/>
      </c>
      <c r="W128" s="19" t="str">
        <f t="shared" si="5"/>
        <v/>
      </c>
    </row>
    <row r="129" spans="2:23" x14ac:dyDescent="0.2">
      <c r="B129" s="22"/>
      <c r="C129" s="23"/>
      <c r="D129" s="22"/>
      <c r="E129" s="21"/>
      <c r="F129" s="21"/>
      <c r="G129" s="21"/>
      <c r="H129" s="20"/>
      <c r="I129" s="21"/>
      <c r="J129" s="21"/>
      <c r="K129" s="21"/>
      <c r="L129" s="22"/>
      <c r="M129" s="21"/>
      <c r="N129" s="22"/>
      <c r="O129" s="15"/>
      <c r="P129" s="16" t="str">
        <f>IF(B129="","",IFERROR(_xlfn.AGGREGATE(14,6,Activități!$B$5:$B$1504/(Activități!$C$5:$C$1504=B129),1),""))</f>
        <v/>
      </c>
      <c r="Q129" s="17" t="str">
        <f t="shared" si="3"/>
        <v/>
      </c>
      <c r="R129" s="16" t="str">
        <f>IF(B129="","",IFERROR(_xlfn.AGGREGATE(15,6,Activități!$I$5:$I$1504/((Activități!$C$5:$C$1504=B129)*(Activități!$K$5:$K$1504&lt;&gt;"Da")*ISNUMBER(Activități!$I$5:$I$1504)),1),""))</f>
        <v/>
      </c>
      <c r="S129" s="18" t="str">
        <f>IF(B129="","",SUMIFS(Vânzări!$F$5:$F$2004,Vânzări!$C$5:$C$2004,B129,Vânzări!$B$5:$B$2004,"&gt;="&amp;DATE(AnV,1,1),Vânzări!$B$5:$B$2004,"&lt;="&amp;DATE(AnV,12,31)))</f>
        <v/>
      </c>
      <c r="T129" s="16" t="str">
        <f>IF(B129="","",IFERROR(_xlfn.AGGREGATE(14,6,Vânzări!$B$5:$B$2004/(Vânzări!$C$5:$C$2004=B129),1),""))</f>
        <v/>
      </c>
      <c r="U129" s="17" t="str">
        <f t="shared" si="4"/>
        <v>–</v>
      </c>
      <c r="V129" s="18" t="str">
        <f>IF(B129="","",SUMIFS(Oportunități!$I$5:$I$304,Oportunități!$C$5:$C$304,B129,Oportunități!$G$5:$G$304,"&lt;&gt;Câștigată",Oportunități!$G$5:$G$304,"&lt;&gt;Pierdută"))</f>
        <v/>
      </c>
      <c r="W129" s="19" t="str">
        <f t="shared" si="5"/>
        <v/>
      </c>
    </row>
    <row r="130" spans="2:23" x14ac:dyDescent="0.2">
      <c r="B130" s="22"/>
      <c r="C130" s="23"/>
      <c r="D130" s="22"/>
      <c r="E130" s="21"/>
      <c r="F130" s="21"/>
      <c r="G130" s="21"/>
      <c r="H130" s="20"/>
      <c r="I130" s="21"/>
      <c r="J130" s="21"/>
      <c r="K130" s="21"/>
      <c r="L130" s="22"/>
      <c r="M130" s="21"/>
      <c r="N130" s="22"/>
      <c r="O130" s="15"/>
      <c r="P130" s="16" t="str">
        <f>IF(B130="","",IFERROR(_xlfn.AGGREGATE(14,6,Activități!$B$5:$B$1504/(Activități!$C$5:$C$1504=B130),1),""))</f>
        <v/>
      </c>
      <c r="Q130" s="17" t="str">
        <f t="shared" si="3"/>
        <v/>
      </c>
      <c r="R130" s="16" t="str">
        <f>IF(B130="","",IFERROR(_xlfn.AGGREGATE(15,6,Activități!$I$5:$I$1504/((Activități!$C$5:$C$1504=B130)*(Activități!$K$5:$K$1504&lt;&gt;"Da")*ISNUMBER(Activități!$I$5:$I$1504)),1),""))</f>
        <v/>
      </c>
      <c r="S130" s="18" t="str">
        <f>IF(B130="","",SUMIFS(Vânzări!$F$5:$F$2004,Vânzări!$C$5:$C$2004,B130,Vânzări!$B$5:$B$2004,"&gt;="&amp;DATE(AnV,1,1),Vânzări!$B$5:$B$2004,"&lt;="&amp;DATE(AnV,12,31)))</f>
        <v/>
      </c>
      <c r="T130" s="16" t="str">
        <f>IF(B130="","",IFERROR(_xlfn.AGGREGATE(14,6,Vânzări!$B$5:$B$2004/(Vânzări!$C$5:$C$2004=B130),1),""))</f>
        <v/>
      </c>
      <c r="U130" s="17" t="str">
        <f t="shared" si="4"/>
        <v>–</v>
      </c>
      <c r="V130" s="18" t="str">
        <f>IF(B130="","",SUMIFS(Oportunități!$I$5:$I$304,Oportunități!$C$5:$C$304,B130,Oportunități!$G$5:$G$304,"&lt;&gt;Câștigată",Oportunități!$G$5:$G$304,"&lt;&gt;Pierdută"))</f>
        <v/>
      </c>
      <c r="W130" s="19" t="str">
        <f t="shared" si="5"/>
        <v/>
      </c>
    </row>
    <row r="131" spans="2:23" x14ac:dyDescent="0.2">
      <c r="B131" s="22"/>
      <c r="C131" s="23"/>
      <c r="D131" s="22"/>
      <c r="E131" s="21"/>
      <c r="F131" s="21"/>
      <c r="G131" s="21"/>
      <c r="H131" s="20"/>
      <c r="I131" s="21"/>
      <c r="J131" s="21"/>
      <c r="K131" s="21"/>
      <c r="L131" s="22"/>
      <c r="M131" s="21"/>
      <c r="N131" s="22"/>
      <c r="O131" s="15"/>
      <c r="P131" s="16" t="str">
        <f>IF(B131="","",IFERROR(_xlfn.AGGREGATE(14,6,Activități!$B$5:$B$1504/(Activități!$C$5:$C$1504=B131),1),""))</f>
        <v/>
      </c>
      <c r="Q131" s="17" t="str">
        <f t="shared" si="3"/>
        <v/>
      </c>
      <c r="R131" s="16" t="str">
        <f>IF(B131="","",IFERROR(_xlfn.AGGREGATE(15,6,Activități!$I$5:$I$1504/((Activități!$C$5:$C$1504=B131)*(Activități!$K$5:$K$1504&lt;&gt;"Da")*ISNUMBER(Activități!$I$5:$I$1504)),1),""))</f>
        <v/>
      </c>
      <c r="S131" s="18" t="str">
        <f>IF(B131="","",SUMIFS(Vânzări!$F$5:$F$2004,Vânzări!$C$5:$C$2004,B131,Vânzări!$B$5:$B$2004,"&gt;="&amp;DATE(AnV,1,1),Vânzări!$B$5:$B$2004,"&lt;="&amp;DATE(AnV,12,31)))</f>
        <v/>
      </c>
      <c r="T131" s="16" t="str">
        <f>IF(B131="","",IFERROR(_xlfn.AGGREGATE(14,6,Vânzări!$B$5:$B$2004/(Vânzări!$C$5:$C$2004=B131),1),""))</f>
        <v/>
      </c>
      <c r="U131" s="17" t="str">
        <f t="shared" si="4"/>
        <v>–</v>
      </c>
      <c r="V131" s="18" t="str">
        <f>IF(B131="","",SUMIFS(Oportunități!$I$5:$I$304,Oportunități!$C$5:$C$304,B131,Oportunități!$G$5:$G$304,"&lt;&gt;Câștigată",Oportunități!$G$5:$G$304,"&lt;&gt;Pierdută"))</f>
        <v/>
      </c>
      <c r="W131" s="19" t="str">
        <f t="shared" si="5"/>
        <v/>
      </c>
    </row>
    <row r="132" spans="2:23" x14ac:dyDescent="0.2">
      <c r="B132" s="22"/>
      <c r="C132" s="23"/>
      <c r="D132" s="22"/>
      <c r="E132" s="21"/>
      <c r="F132" s="21"/>
      <c r="G132" s="21"/>
      <c r="H132" s="20"/>
      <c r="I132" s="21"/>
      <c r="J132" s="21"/>
      <c r="K132" s="21"/>
      <c r="L132" s="22"/>
      <c r="M132" s="21"/>
      <c r="N132" s="22"/>
      <c r="O132" s="15"/>
      <c r="P132" s="16" t="str">
        <f>IF(B132="","",IFERROR(_xlfn.AGGREGATE(14,6,Activități!$B$5:$B$1504/(Activități!$C$5:$C$1504=B132),1),""))</f>
        <v/>
      </c>
      <c r="Q132" s="17" t="str">
        <f t="shared" si="3"/>
        <v/>
      </c>
      <c r="R132" s="16" t="str">
        <f>IF(B132="","",IFERROR(_xlfn.AGGREGATE(15,6,Activități!$I$5:$I$1504/((Activități!$C$5:$C$1504=B132)*(Activități!$K$5:$K$1504&lt;&gt;"Da")*ISNUMBER(Activități!$I$5:$I$1504)),1),""))</f>
        <v/>
      </c>
      <c r="S132" s="18" t="str">
        <f>IF(B132="","",SUMIFS(Vânzări!$F$5:$F$2004,Vânzări!$C$5:$C$2004,B132,Vânzări!$B$5:$B$2004,"&gt;="&amp;DATE(AnV,1,1),Vânzări!$B$5:$B$2004,"&lt;="&amp;DATE(AnV,12,31)))</f>
        <v/>
      </c>
      <c r="T132" s="16" t="str">
        <f>IF(B132="","",IFERROR(_xlfn.AGGREGATE(14,6,Vânzări!$B$5:$B$2004/(Vânzări!$C$5:$C$2004=B132),1),""))</f>
        <v/>
      </c>
      <c r="U132" s="17" t="str">
        <f t="shared" si="4"/>
        <v>–</v>
      </c>
      <c r="V132" s="18" t="str">
        <f>IF(B132="","",SUMIFS(Oportunități!$I$5:$I$304,Oportunități!$C$5:$C$304,B132,Oportunități!$G$5:$G$304,"&lt;&gt;Câștigată",Oportunități!$G$5:$G$304,"&lt;&gt;Pierdută"))</f>
        <v/>
      </c>
      <c r="W132" s="19" t="str">
        <f t="shared" si="5"/>
        <v/>
      </c>
    </row>
    <row r="133" spans="2:23" x14ac:dyDescent="0.2">
      <c r="B133" s="22"/>
      <c r="C133" s="23"/>
      <c r="D133" s="22"/>
      <c r="E133" s="21"/>
      <c r="F133" s="21"/>
      <c r="G133" s="21"/>
      <c r="H133" s="20"/>
      <c r="I133" s="21"/>
      <c r="J133" s="21"/>
      <c r="K133" s="21"/>
      <c r="L133" s="22"/>
      <c r="M133" s="21"/>
      <c r="N133" s="22"/>
      <c r="O133" s="15"/>
      <c r="P133" s="16" t="str">
        <f>IF(B133="","",IFERROR(_xlfn.AGGREGATE(14,6,Activități!$B$5:$B$1504/(Activități!$C$5:$C$1504=B133),1),""))</f>
        <v/>
      </c>
      <c r="Q133" s="17" t="str">
        <f t="shared" ref="Q133:Q196" si="6">IF(ISNUMBER(P133),AziC-P133,"")</f>
        <v/>
      </c>
      <c r="R133" s="16" t="str">
        <f>IF(B133="","",IFERROR(_xlfn.AGGREGATE(15,6,Activități!$I$5:$I$1504/((Activități!$C$5:$C$1504=B133)*(Activități!$K$5:$K$1504&lt;&gt;"Da")*ISNUMBER(Activități!$I$5:$I$1504)),1),""))</f>
        <v/>
      </c>
      <c r="S133" s="18" t="str">
        <f>IF(B133="","",SUMIFS(Vânzări!$F$5:$F$2004,Vânzări!$C$5:$C$2004,B133,Vânzări!$B$5:$B$2004,"&gt;="&amp;DATE(AnV,1,1),Vânzări!$B$5:$B$2004,"&lt;="&amp;DATE(AnV,12,31)))</f>
        <v/>
      </c>
      <c r="T133" s="16" t="str">
        <f>IF(B133="","",IFERROR(_xlfn.AGGREGATE(14,6,Vânzări!$B$5:$B$2004/(Vânzări!$C$5:$C$2004=B133),1),""))</f>
        <v/>
      </c>
      <c r="U133" s="17" t="str">
        <f t="shared" ref="U133:U196" si="7">IF(OR(B133="",N(S133)&lt;=0),"–",IF(SUMIF($S$5:$S$504,"&gt;="&amp;S133)/SUM($S$5:$S$504)&lt;=0.8,"A",IF(SUMIF($S$5:$S$504,"&gt;="&amp;S133)/SUM($S$5:$S$504)&lt;=0.95,"B","C")))</f>
        <v>–</v>
      </c>
      <c r="V133" s="18" t="str">
        <f>IF(B133="","",SUMIFS(Oportunități!$I$5:$I$304,Oportunități!$C$5:$C$304,B133,Oportunități!$G$5:$G$304,"&lt;&gt;Câștigată",Oportunități!$G$5:$G$304,"&lt;&gt;Pierdută"))</f>
        <v/>
      </c>
      <c r="W133" s="19" t="str">
        <f t="shared" ref="W133:W196" si="8">IF(B133="","",TRIM(IF(COUNTIF($B$5:$B$504,B133)&gt;1,"Cod dublat. ","")&amp;IF(AND(OR(L133="Activ",L133="Potențial"),OR(NOT(ISNUMBER(Q133)),N(Q133)&gt;ZileFaraContact)),IF(ISNUMBER(Q133),"Fără contact de "&amp;Q133&amp;" zile. ","Niciun contact înregistrat. "),"")&amp;IF(AND(ISNUMBER(R133),R133&lt;AziC),"Acțiune întârziată ("&amp;RIGHT("0"&amp;DAY(R133),2)&amp;"."&amp;RIGHT("0"&amp;MONTH(R133),2)&amp;"."&amp;YEAR(R133)&amp;"). ","")&amp;IF(AND(L133="Activ",OR(NOT(ISNUMBER(T133)),AziC-N(T133)&gt;ZileFaraVanzari)),"Activ, fără vânzări de peste "&amp;ZileFaraVanzari&amp;" de zile. ","")&amp;IF(AND(L133&lt;&gt;"Inactiv",L133&lt;&gt;"Pierdut",G133="",H133=""),"Lipsesc telefonul și e-mailul. ","")))</f>
        <v/>
      </c>
    </row>
    <row r="134" spans="2:23" x14ac:dyDescent="0.2">
      <c r="B134" s="22"/>
      <c r="C134" s="23"/>
      <c r="D134" s="22"/>
      <c r="E134" s="21"/>
      <c r="F134" s="21"/>
      <c r="G134" s="21"/>
      <c r="H134" s="20"/>
      <c r="I134" s="21"/>
      <c r="J134" s="21"/>
      <c r="K134" s="21"/>
      <c r="L134" s="22"/>
      <c r="M134" s="21"/>
      <c r="N134" s="22"/>
      <c r="O134" s="15"/>
      <c r="P134" s="16" t="str">
        <f>IF(B134="","",IFERROR(_xlfn.AGGREGATE(14,6,Activități!$B$5:$B$1504/(Activități!$C$5:$C$1504=B134),1),""))</f>
        <v/>
      </c>
      <c r="Q134" s="17" t="str">
        <f t="shared" si="6"/>
        <v/>
      </c>
      <c r="R134" s="16" t="str">
        <f>IF(B134="","",IFERROR(_xlfn.AGGREGATE(15,6,Activități!$I$5:$I$1504/((Activități!$C$5:$C$1504=B134)*(Activități!$K$5:$K$1504&lt;&gt;"Da")*ISNUMBER(Activități!$I$5:$I$1504)),1),""))</f>
        <v/>
      </c>
      <c r="S134" s="18" t="str">
        <f>IF(B134="","",SUMIFS(Vânzări!$F$5:$F$2004,Vânzări!$C$5:$C$2004,B134,Vânzări!$B$5:$B$2004,"&gt;="&amp;DATE(AnV,1,1),Vânzări!$B$5:$B$2004,"&lt;="&amp;DATE(AnV,12,31)))</f>
        <v/>
      </c>
      <c r="T134" s="16" t="str">
        <f>IF(B134="","",IFERROR(_xlfn.AGGREGATE(14,6,Vânzări!$B$5:$B$2004/(Vânzări!$C$5:$C$2004=B134),1),""))</f>
        <v/>
      </c>
      <c r="U134" s="17" t="str">
        <f t="shared" si="7"/>
        <v>–</v>
      </c>
      <c r="V134" s="18" t="str">
        <f>IF(B134="","",SUMIFS(Oportunități!$I$5:$I$304,Oportunități!$C$5:$C$304,B134,Oportunități!$G$5:$G$304,"&lt;&gt;Câștigată",Oportunități!$G$5:$G$304,"&lt;&gt;Pierdută"))</f>
        <v/>
      </c>
      <c r="W134" s="19" t="str">
        <f t="shared" si="8"/>
        <v/>
      </c>
    </row>
    <row r="135" spans="2:23" x14ac:dyDescent="0.2">
      <c r="B135" s="22"/>
      <c r="C135" s="23"/>
      <c r="D135" s="22"/>
      <c r="E135" s="21"/>
      <c r="F135" s="21"/>
      <c r="G135" s="21"/>
      <c r="H135" s="20"/>
      <c r="I135" s="21"/>
      <c r="J135" s="21"/>
      <c r="K135" s="21"/>
      <c r="L135" s="22"/>
      <c r="M135" s="21"/>
      <c r="N135" s="22"/>
      <c r="O135" s="15"/>
      <c r="P135" s="16" t="str">
        <f>IF(B135="","",IFERROR(_xlfn.AGGREGATE(14,6,Activități!$B$5:$B$1504/(Activități!$C$5:$C$1504=B135),1),""))</f>
        <v/>
      </c>
      <c r="Q135" s="17" t="str">
        <f t="shared" si="6"/>
        <v/>
      </c>
      <c r="R135" s="16" t="str">
        <f>IF(B135="","",IFERROR(_xlfn.AGGREGATE(15,6,Activități!$I$5:$I$1504/((Activități!$C$5:$C$1504=B135)*(Activități!$K$5:$K$1504&lt;&gt;"Da")*ISNUMBER(Activități!$I$5:$I$1504)),1),""))</f>
        <v/>
      </c>
      <c r="S135" s="18" t="str">
        <f>IF(B135="","",SUMIFS(Vânzări!$F$5:$F$2004,Vânzări!$C$5:$C$2004,B135,Vânzări!$B$5:$B$2004,"&gt;="&amp;DATE(AnV,1,1),Vânzări!$B$5:$B$2004,"&lt;="&amp;DATE(AnV,12,31)))</f>
        <v/>
      </c>
      <c r="T135" s="16" t="str">
        <f>IF(B135="","",IFERROR(_xlfn.AGGREGATE(14,6,Vânzări!$B$5:$B$2004/(Vânzări!$C$5:$C$2004=B135),1),""))</f>
        <v/>
      </c>
      <c r="U135" s="17" t="str">
        <f t="shared" si="7"/>
        <v>–</v>
      </c>
      <c r="V135" s="18" t="str">
        <f>IF(B135="","",SUMIFS(Oportunități!$I$5:$I$304,Oportunități!$C$5:$C$304,B135,Oportunități!$G$5:$G$304,"&lt;&gt;Câștigată",Oportunități!$G$5:$G$304,"&lt;&gt;Pierdută"))</f>
        <v/>
      </c>
      <c r="W135" s="19" t="str">
        <f t="shared" si="8"/>
        <v/>
      </c>
    </row>
    <row r="136" spans="2:23" x14ac:dyDescent="0.2">
      <c r="B136" s="22"/>
      <c r="C136" s="23"/>
      <c r="D136" s="22"/>
      <c r="E136" s="21"/>
      <c r="F136" s="21"/>
      <c r="G136" s="21"/>
      <c r="H136" s="20"/>
      <c r="I136" s="21"/>
      <c r="J136" s="21"/>
      <c r="K136" s="21"/>
      <c r="L136" s="22"/>
      <c r="M136" s="21"/>
      <c r="N136" s="22"/>
      <c r="O136" s="15"/>
      <c r="P136" s="16" t="str">
        <f>IF(B136="","",IFERROR(_xlfn.AGGREGATE(14,6,Activități!$B$5:$B$1504/(Activități!$C$5:$C$1504=B136),1),""))</f>
        <v/>
      </c>
      <c r="Q136" s="17" t="str">
        <f t="shared" si="6"/>
        <v/>
      </c>
      <c r="R136" s="16" t="str">
        <f>IF(B136="","",IFERROR(_xlfn.AGGREGATE(15,6,Activități!$I$5:$I$1504/((Activități!$C$5:$C$1504=B136)*(Activități!$K$5:$K$1504&lt;&gt;"Da")*ISNUMBER(Activități!$I$5:$I$1504)),1),""))</f>
        <v/>
      </c>
      <c r="S136" s="18" t="str">
        <f>IF(B136="","",SUMIFS(Vânzări!$F$5:$F$2004,Vânzări!$C$5:$C$2004,B136,Vânzări!$B$5:$B$2004,"&gt;="&amp;DATE(AnV,1,1),Vânzări!$B$5:$B$2004,"&lt;="&amp;DATE(AnV,12,31)))</f>
        <v/>
      </c>
      <c r="T136" s="16" t="str">
        <f>IF(B136="","",IFERROR(_xlfn.AGGREGATE(14,6,Vânzări!$B$5:$B$2004/(Vânzări!$C$5:$C$2004=B136),1),""))</f>
        <v/>
      </c>
      <c r="U136" s="17" t="str">
        <f t="shared" si="7"/>
        <v>–</v>
      </c>
      <c r="V136" s="18" t="str">
        <f>IF(B136="","",SUMIFS(Oportunități!$I$5:$I$304,Oportunități!$C$5:$C$304,B136,Oportunități!$G$5:$G$304,"&lt;&gt;Câștigată",Oportunități!$G$5:$G$304,"&lt;&gt;Pierdută"))</f>
        <v/>
      </c>
      <c r="W136" s="19" t="str">
        <f t="shared" si="8"/>
        <v/>
      </c>
    </row>
    <row r="137" spans="2:23" x14ac:dyDescent="0.2">
      <c r="B137" s="22"/>
      <c r="C137" s="23"/>
      <c r="D137" s="22"/>
      <c r="E137" s="21"/>
      <c r="F137" s="21"/>
      <c r="G137" s="21"/>
      <c r="H137" s="20"/>
      <c r="I137" s="21"/>
      <c r="J137" s="21"/>
      <c r="K137" s="21"/>
      <c r="L137" s="22"/>
      <c r="M137" s="21"/>
      <c r="N137" s="22"/>
      <c r="O137" s="15"/>
      <c r="P137" s="16" t="str">
        <f>IF(B137="","",IFERROR(_xlfn.AGGREGATE(14,6,Activități!$B$5:$B$1504/(Activități!$C$5:$C$1504=B137),1),""))</f>
        <v/>
      </c>
      <c r="Q137" s="17" t="str">
        <f t="shared" si="6"/>
        <v/>
      </c>
      <c r="R137" s="16" t="str">
        <f>IF(B137="","",IFERROR(_xlfn.AGGREGATE(15,6,Activități!$I$5:$I$1504/((Activități!$C$5:$C$1504=B137)*(Activități!$K$5:$K$1504&lt;&gt;"Da")*ISNUMBER(Activități!$I$5:$I$1504)),1),""))</f>
        <v/>
      </c>
      <c r="S137" s="18" t="str">
        <f>IF(B137="","",SUMIFS(Vânzări!$F$5:$F$2004,Vânzări!$C$5:$C$2004,B137,Vânzări!$B$5:$B$2004,"&gt;="&amp;DATE(AnV,1,1),Vânzări!$B$5:$B$2004,"&lt;="&amp;DATE(AnV,12,31)))</f>
        <v/>
      </c>
      <c r="T137" s="16" t="str">
        <f>IF(B137="","",IFERROR(_xlfn.AGGREGATE(14,6,Vânzări!$B$5:$B$2004/(Vânzări!$C$5:$C$2004=B137),1),""))</f>
        <v/>
      </c>
      <c r="U137" s="17" t="str">
        <f t="shared" si="7"/>
        <v>–</v>
      </c>
      <c r="V137" s="18" t="str">
        <f>IF(B137="","",SUMIFS(Oportunități!$I$5:$I$304,Oportunități!$C$5:$C$304,B137,Oportunități!$G$5:$G$304,"&lt;&gt;Câștigată",Oportunități!$G$5:$G$304,"&lt;&gt;Pierdută"))</f>
        <v/>
      </c>
      <c r="W137" s="19" t="str">
        <f t="shared" si="8"/>
        <v/>
      </c>
    </row>
    <row r="138" spans="2:23" x14ac:dyDescent="0.2">
      <c r="B138" s="22"/>
      <c r="C138" s="23"/>
      <c r="D138" s="22"/>
      <c r="E138" s="21"/>
      <c r="F138" s="21"/>
      <c r="G138" s="21"/>
      <c r="H138" s="20"/>
      <c r="I138" s="21"/>
      <c r="J138" s="21"/>
      <c r="K138" s="21"/>
      <c r="L138" s="22"/>
      <c r="M138" s="21"/>
      <c r="N138" s="22"/>
      <c r="O138" s="15"/>
      <c r="P138" s="16" t="str">
        <f>IF(B138="","",IFERROR(_xlfn.AGGREGATE(14,6,Activități!$B$5:$B$1504/(Activități!$C$5:$C$1504=B138),1),""))</f>
        <v/>
      </c>
      <c r="Q138" s="17" t="str">
        <f t="shared" si="6"/>
        <v/>
      </c>
      <c r="R138" s="16" t="str">
        <f>IF(B138="","",IFERROR(_xlfn.AGGREGATE(15,6,Activități!$I$5:$I$1504/((Activități!$C$5:$C$1504=B138)*(Activități!$K$5:$K$1504&lt;&gt;"Da")*ISNUMBER(Activități!$I$5:$I$1504)),1),""))</f>
        <v/>
      </c>
      <c r="S138" s="18" t="str">
        <f>IF(B138="","",SUMIFS(Vânzări!$F$5:$F$2004,Vânzări!$C$5:$C$2004,B138,Vânzări!$B$5:$B$2004,"&gt;="&amp;DATE(AnV,1,1),Vânzări!$B$5:$B$2004,"&lt;="&amp;DATE(AnV,12,31)))</f>
        <v/>
      </c>
      <c r="T138" s="16" t="str">
        <f>IF(B138="","",IFERROR(_xlfn.AGGREGATE(14,6,Vânzări!$B$5:$B$2004/(Vânzări!$C$5:$C$2004=B138),1),""))</f>
        <v/>
      </c>
      <c r="U138" s="17" t="str">
        <f t="shared" si="7"/>
        <v>–</v>
      </c>
      <c r="V138" s="18" t="str">
        <f>IF(B138="","",SUMIFS(Oportunități!$I$5:$I$304,Oportunități!$C$5:$C$304,B138,Oportunități!$G$5:$G$304,"&lt;&gt;Câștigată",Oportunități!$G$5:$G$304,"&lt;&gt;Pierdută"))</f>
        <v/>
      </c>
      <c r="W138" s="19" t="str">
        <f t="shared" si="8"/>
        <v/>
      </c>
    </row>
    <row r="139" spans="2:23" x14ac:dyDescent="0.2">
      <c r="B139" s="22"/>
      <c r="C139" s="23"/>
      <c r="D139" s="22"/>
      <c r="E139" s="21"/>
      <c r="F139" s="21"/>
      <c r="G139" s="21"/>
      <c r="H139" s="20"/>
      <c r="I139" s="21"/>
      <c r="J139" s="21"/>
      <c r="K139" s="21"/>
      <c r="L139" s="22"/>
      <c r="M139" s="21"/>
      <c r="N139" s="22"/>
      <c r="O139" s="15"/>
      <c r="P139" s="16" t="str">
        <f>IF(B139="","",IFERROR(_xlfn.AGGREGATE(14,6,Activități!$B$5:$B$1504/(Activități!$C$5:$C$1504=B139),1),""))</f>
        <v/>
      </c>
      <c r="Q139" s="17" t="str">
        <f t="shared" si="6"/>
        <v/>
      </c>
      <c r="R139" s="16" t="str">
        <f>IF(B139="","",IFERROR(_xlfn.AGGREGATE(15,6,Activități!$I$5:$I$1504/((Activități!$C$5:$C$1504=B139)*(Activități!$K$5:$K$1504&lt;&gt;"Da")*ISNUMBER(Activități!$I$5:$I$1504)),1),""))</f>
        <v/>
      </c>
      <c r="S139" s="18" t="str">
        <f>IF(B139="","",SUMIFS(Vânzări!$F$5:$F$2004,Vânzări!$C$5:$C$2004,B139,Vânzări!$B$5:$B$2004,"&gt;="&amp;DATE(AnV,1,1),Vânzări!$B$5:$B$2004,"&lt;="&amp;DATE(AnV,12,31)))</f>
        <v/>
      </c>
      <c r="T139" s="16" t="str">
        <f>IF(B139="","",IFERROR(_xlfn.AGGREGATE(14,6,Vânzări!$B$5:$B$2004/(Vânzări!$C$5:$C$2004=B139),1),""))</f>
        <v/>
      </c>
      <c r="U139" s="17" t="str">
        <f t="shared" si="7"/>
        <v>–</v>
      </c>
      <c r="V139" s="18" t="str">
        <f>IF(B139="","",SUMIFS(Oportunități!$I$5:$I$304,Oportunități!$C$5:$C$304,B139,Oportunități!$G$5:$G$304,"&lt;&gt;Câștigată",Oportunități!$G$5:$G$304,"&lt;&gt;Pierdută"))</f>
        <v/>
      </c>
      <c r="W139" s="19" t="str">
        <f t="shared" si="8"/>
        <v/>
      </c>
    </row>
    <row r="140" spans="2:23" x14ac:dyDescent="0.2">
      <c r="B140" s="22"/>
      <c r="C140" s="23"/>
      <c r="D140" s="22"/>
      <c r="E140" s="21"/>
      <c r="F140" s="21"/>
      <c r="G140" s="21"/>
      <c r="H140" s="20"/>
      <c r="I140" s="21"/>
      <c r="J140" s="21"/>
      <c r="K140" s="21"/>
      <c r="L140" s="22"/>
      <c r="M140" s="21"/>
      <c r="N140" s="22"/>
      <c r="O140" s="15"/>
      <c r="P140" s="16" t="str">
        <f>IF(B140="","",IFERROR(_xlfn.AGGREGATE(14,6,Activități!$B$5:$B$1504/(Activități!$C$5:$C$1504=B140),1),""))</f>
        <v/>
      </c>
      <c r="Q140" s="17" t="str">
        <f t="shared" si="6"/>
        <v/>
      </c>
      <c r="R140" s="16" t="str">
        <f>IF(B140="","",IFERROR(_xlfn.AGGREGATE(15,6,Activități!$I$5:$I$1504/((Activități!$C$5:$C$1504=B140)*(Activități!$K$5:$K$1504&lt;&gt;"Da")*ISNUMBER(Activități!$I$5:$I$1504)),1),""))</f>
        <v/>
      </c>
      <c r="S140" s="18" t="str">
        <f>IF(B140="","",SUMIFS(Vânzări!$F$5:$F$2004,Vânzări!$C$5:$C$2004,B140,Vânzări!$B$5:$B$2004,"&gt;="&amp;DATE(AnV,1,1),Vânzări!$B$5:$B$2004,"&lt;="&amp;DATE(AnV,12,31)))</f>
        <v/>
      </c>
      <c r="T140" s="16" t="str">
        <f>IF(B140="","",IFERROR(_xlfn.AGGREGATE(14,6,Vânzări!$B$5:$B$2004/(Vânzări!$C$5:$C$2004=B140),1),""))</f>
        <v/>
      </c>
      <c r="U140" s="17" t="str">
        <f t="shared" si="7"/>
        <v>–</v>
      </c>
      <c r="V140" s="18" t="str">
        <f>IF(B140="","",SUMIFS(Oportunități!$I$5:$I$304,Oportunități!$C$5:$C$304,B140,Oportunități!$G$5:$G$304,"&lt;&gt;Câștigată",Oportunități!$G$5:$G$304,"&lt;&gt;Pierdută"))</f>
        <v/>
      </c>
      <c r="W140" s="19" t="str">
        <f t="shared" si="8"/>
        <v/>
      </c>
    </row>
    <row r="141" spans="2:23" x14ac:dyDescent="0.2">
      <c r="B141" s="22"/>
      <c r="C141" s="23"/>
      <c r="D141" s="22"/>
      <c r="E141" s="21"/>
      <c r="F141" s="21"/>
      <c r="G141" s="21"/>
      <c r="H141" s="20"/>
      <c r="I141" s="21"/>
      <c r="J141" s="21"/>
      <c r="K141" s="21"/>
      <c r="L141" s="22"/>
      <c r="M141" s="21"/>
      <c r="N141" s="22"/>
      <c r="O141" s="15"/>
      <c r="P141" s="16" t="str">
        <f>IF(B141="","",IFERROR(_xlfn.AGGREGATE(14,6,Activități!$B$5:$B$1504/(Activități!$C$5:$C$1504=B141),1),""))</f>
        <v/>
      </c>
      <c r="Q141" s="17" t="str">
        <f t="shared" si="6"/>
        <v/>
      </c>
      <c r="R141" s="16" t="str">
        <f>IF(B141="","",IFERROR(_xlfn.AGGREGATE(15,6,Activități!$I$5:$I$1504/((Activități!$C$5:$C$1504=B141)*(Activități!$K$5:$K$1504&lt;&gt;"Da")*ISNUMBER(Activități!$I$5:$I$1504)),1),""))</f>
        <v/>
      </c>
      <c r="S141" s="18" t="str">
        <f>IF(B141="","",SUMIFS(Vânzări!$F$5:$F$2004,Vânzări!$C$5:$C$2004,B141,Vânzări!$B$5:$B$2004,"&gt;="&amp;DATE(AnV,1,1),Vânzări!$B$5:$B$2004,"&lt;="&amp;DATE(AnV,12,31)))</f>
        <v/>
      </c>
      <c r="T141" s="16" t="str">
        <f>IF(B141="","",IFERROR(_xlfn.AGGREGATE(14,6,Vânzări!$B$5:$B$2004/(Vânzări!$C$5:$C$2004=B141),1),""))</f>
        <v/>
      </c>
      <c r="U141" s="17" t="str">
        <f t="shared" si="7"/>
        <v>–</v>
      </c>
      <c r="V141" s="18" t="str">
        <f>IF(B141="","",SUMIFS(Oportunități!$I$5:$I$304,Oportunități!$C$5:$C$304,B141,Oportunități!$G$5:$G$304,"&lt;&gt;Câștigată",Oportunități!$G$5:$G$304,"&lt;&gt;Pierdută"))</f>
        <v/>
      </c>
      <c r="W141" s="19" t="str">
        <f t="shared" si="8"/>
        <v/>
      </c>
    </row>
    <row r="142" spans="2:23" x14ac:dyDescent="0.2">
      <c r="B142" s="22"/>
      <c r="C142" s="23"/>
      <c r="D142" s="22"/>
      <c r="E142" s="21"/>
      <c r="F142" s="21"/>
      <c r="G142" s="21"/>
      <c r="H142" s="20"/>
      <c r="I142" s="21"/>
      <c r="J142" s="21"/>
      <c r="K142" s="21"/>
      <c r="L142" s="22"/>
      <c r="M142" s="21"/>
      <c r="N142" s="22"/>
      <c r="O142" s="15"/>
      <c r="P142" s="16" t="str">
        <f>IF(B142="","",IFERROR(_xlfn.AGGREGATE(14,6,Activități!$B$5:$B$1504/(Activități!$C$5:$C$1504=B142),1),""))</f>
        <v/>
      </c>
      <c r="Q142" s="17" t="str">
        <f t="shared" si="6"/>
        <v/>
      </c>
      <c r="R142" s="16" t="str">
        <f>IF(B142="","",IFERROR(_xlfn.AGGREGATE(15,6,Activități!$I$5:$I$1504/((Activități!$C$5:$C$1504=B142)*(Activități!$K$5:$K$1504&lt;&gt;"Da")*ISNUMBER(Activități!$I$5:$I$1504)),1),""))</f>
        <v/>
      </c>
      <c r="S142" s="18" t="str">
        <f>IF(B142="","",SUMIFS(Vânzări!$F$5:$F$2004,Vânzări!$C$5:$C$2004,B142,Vânzări!$B$5:$B$2004,"&gt;="&amp;DATE(AnV,1,1),Vânzări!$B$5:$B$2004,"&lt;="&amp;DATE(AnV,12,31)))</f>
        <v/>
      </c>
      <c r="T142" s="16" t="str">
        <f>IF(B142="","",IFERROR(_xlfn.AGGREGATE(14,6,Vânzări!$B$5:$B$2004/(Vânzări!$C$5:$C$2004=B142),1),""))</f>
        <v/>
      </c>
      <c r="U142" s="17" t="str">
        <f t="shared" si="7"/>
        <v>–</v>
      </c>
      <c r="V142" s="18" t="str">
        <f>IF(B142="","",SUMIFS(Oportunități!$I$5:$I$304,Oportunități!$C$5:$C$304,B142,Oportunități!$G$5:$G$304,"&lt;&gt;Câștigată",Oportunități!$G$5:$G$304,"&lt;&gt;Pierdută"))</f>
        <v/>
      </c>
      <c r="W142" s="19" t="str">
        <f t="shared" si="8"/>
        <v/>
      </c>
    </row>
    <row r="143" spans="2:23" x14ac:dyDescent="0.2">
      <c r="B143" s="22"/>
      <c r="C143" s="23"/>
      <c r="D143" s="22"/>
      <c r="E143" s="21"/>
      <c r="F143" s="21"/>
      <c r="G143" s="21"/>
      <c r="H143" s="20"/>
      <c r="I143" s="21"/>
      <c r="J143" s="21"/>
      <c r="K143" s="21"/>
      <c r="L143" s="22"/>
      <c r="M143" s="21"/>
      <c r="N143" s="22"/>
      <c r="O143" s="15"/>
      <c r="P143" s="16" t="str">
        <f>IF(B143="","",IFERROR(_xlfn.AGGREGATE(14,6,Activități!$B$5:$B$1504/(Activități!$C$5:$C$1504=B143),1),""))</f>
        <v/>
      </c>
      <c r="Q143" s="17" t="str">
        <f t="shared" si="6"/>
        <v/>
      </c>
      <c r="R143" s="16" t="str">
        <f>IF(B143="","",IFERROR(_xlfn.AGGREGATE(15,6,Activități!$I$5:$I$1504/((Activități!$C$5:$C$1504=B143)*(Activități!$K$5:$K$1504&lt;&gt;"Da")*ISNUMBER(Activități!$I$5:$I$1504)),1),""))</f>
        <v/>
      </c>
      <c r="S143" s="18" t="str">
        <f>IF(B143="","",SUMIFS(Vânzări!$F$5:$F$2004,Vânzări!$C$5:$C$2004,B143,Vânzări!$B$5:$B$2004,"&gt;="&amp;DATE(AnV,1,1),Vânzări!$B$5:$B$2004,"&lt;="&amp;DATE(AnV,12,31)))</f>
        <v/>
      </c>
      <c r="T143" s="16" t="str">
        <f>IF(B143="","",IFERROR(_xlfn.AGGREGATE(14,6,Vânzări!$B$5:$B$2004/(Vânzări!$C$5:$C$2004=B143),1),""))</f>
        <v/>
      </c>
      <c r="U143" s="17" t="str">
        <f t="shared" si="7"/>
        <v>–</v>
      </c>
      <c r="V143" s="18" t="str">
        <f>IF(B143="","",SUMIFS(Oportunități!$I$5:$I$304,Oportunități!$C$5:$C$304,B143,Oportunități!$G$5:$G$304,"&lt;&gt;Câștigată",Oportunități!$G$5:$G$304,"&lt;&gt;Pierdută"))</f>
        <v/>
      </c>
      <c r="W143" s="19" t="str">
        <f t="shared" si="8"/>
        <v/>
      </c>
    </row>
    <row r="144" spans="2:23" x14ac:dyDescent="0.2">
      <c r="B144" s="22"/>
      <c r="C144" s="23"/>
      <c r="D144" s="22"/>
      <c r="E144" s="21"/>
      <c r="F144" s="21"/>
      <c r="G144" s="21"/>
      <c r="H144" s="20"/>
      <c r="I144" s="21"/>
      <c r="J144" s="21"/>
      <c r="K144" s="21"/>
      <c r="L144" s="22"/>
      <c r="M144" s="21"/>
      <c r="N144" s="22"/>
      <c r="O144" s="15"/>
      <c r="P144" s="16" t="str">
        <f>IF(B144="","",IFERROR(_xlfn.AGGREGATE(14,6,Activități!$B$5:$B$1504/(Activități!$C$5:$C$1504=B144),1),""))</f>
        <v/>
      </c>
      <c r="Q144" s="17" t="str">
        <f t="shared" si="6"/>
        <v/>
      </c>
      <c r="R144" s="16" t="str">
        <f>IF(B144="","",IFERROR(_xlfn.AGGREGATE(15,6,Activități!$I$5:$I$1504/((Activități!$C$5:$C$1504=B144)*(Activități!$K$5:$K$1504&lt;&gt;"Da")*ISNUMBER(Activități!$I$5:$I$1504)),1),""))</f>
        <v/>
      </c>
      <c r="S144" s="18" t="str">
        <f>IF(B144="","",SUMIFS(Vânzări!$F$5:$F$2004,Vânzări!$C$5:$C$2004,B144,Vânzări!$B$5:$B$2004,"&gt;="&amp;DATE(AnV,1,1),Vânzări!$B$5:$B$2004,"&lt;="&amp;DATE(AnV,12,31)))</f>
        <v/>
      </c>
      <c r="T144" s="16" t="str">
        <f>IF(B144="","",IFERROR(_xlfn.AGGREGATE(14,6,Vânzări!$B$5:$B$2004/(Vânzări!$C$5:$C$2004=B144),1),""))</f>
        <v/>
      </c>
      <c r="U144" s="17" t="str">
        <f t="shared" si="7"/>
        <v>–</v>
      </c>
      <c r="V144" s="18" t="str">
        <f>IF(B144="","",SUMIFS(Oportunități!$I$5:$I$304,Oportunități!$C$5:$C$304,B144,Oportunități!$G$5:$G$304,"&lt;&gt;Câștigată",Oportunități!$G$5:$G$304,"&lt;&gt;Pierdută"))</f>
        <v/>
      </c>
      <c r="W144" s="19" t="str">
        <f t="shared" si="8"/>
        <v/>
      </c>
    </row>
    <row r="145" spans="2:23" x14ac:dyDescent="0.2">
      <c r="B145" s="22"/>
      <c r="C145" s="23"/>
      <c r="D145" s="22"/>
      <c r="E145" s="21"/>
      <c r="F145" s="21"/>
      <c r="G145" s="21"/>
      <c r="H145" s="20"/>
      <c r="I145" s="21"/>
      <c r="J145" s="21"/>
      <c r="K145" s="21"/>
      <c r="L145" s="22"/>
      <c r="M145" s="21"/>
      <c r="N145" s="22"/>
      <c r="O145" s="15"/>
      <c r="P145" s="16" t="str">
        <f>IF(B145="","",IFERROR(_xlfn.AGGREGATE(14,6,Activități!$B$5:$B$1504/(Activități!$C$5:$C$1504=B145),1),""))</f>
        <v/>
      </c>
      <c r="Q145" s="17" t="str">
        <f t="shared" si="6"/>
        <v/>
      </c>
      <c r="R145" s="16" t="str">
        <f>IF(B145="","",IFERROR(_xlfn.AGGREGATE(15,6,Activități!$I$5:$I$1504/((Activități!$C$5:$C$1504=B145)*(Activități!$K$5:$K$1504&lt;&gt;"Da")*ISNUMBER(Activități!$I$5:$I$1504)),1),""))</f>
        <v/>
      </c>
      <c r="S145" s="18" t="str">
        <f>IF(B145="","",SUMIFS(Vânzări!$F$5:$F$2004,Vânzări!$C$5:$C$2004,B145,Vânzări!$B$5:$B$2004,"&gt;="&amp;DATE(AnV,1,1),Vânzări!$B$5:$B$2004,"&lt;="&amp;DATE(AnV,12,31)))</f>
        <v/>
      </c>
      <c r="T145" s="16" t="str">
        <f>IF(B145="","",IFERROR(_xlfn.AGGREGATE(14,6,Vânzări!$B$5:$B$2004/(Vânzări!$C$5:$C$2004=B145),1),""))</f>
        <v/>
      </c>
      <c r="U145" s="17" t="str">
        <f t="shared" si="7"/>
        <v>–</v>
      </c>
      <c r="V145" s="18" t="str">
        <f>IF(B145="","",SUMIFS(Oportunități!$I$5:$I$304,Oportunități!$C$5:$C$304,B145,Oportunități!$G$5:$G$304,"&lt;&gt;Câștigată",Oportunități!$G$5:$G$304,"&lt;&gt;Pierdută"))</f>
        <v/>
      </c>
      <c r="W145" s="19" t="str">
        <f t="shared" si="8"/>
        <v/>
      </c>
    </row>
    <row r="146" spans="2:23" x14ac:dyDescent="0.2">
      <c r="B146" s="22"/>
      <c r="C146" s="23"/>
      <c r="D146" s="22"/>
      <c r="E146" s="21"/>
      <c r="F146" s="21"/>
      <c r="G146" s="21"/>
      <c r="H146" s="20"/>
      <c r="I146" s="21"/>
      <c r="J146" s="21"/>
      <c r="K146" s="21"/>
      <c r="L146" s="22"/>
      <c r="M146" s="21"/>
      <c r="N146" s="22"/>
      <c r="O146" s="15"/>
      <c r="P146" s="16" t="str">
        <f>IF(B146="","",IFERROR(_xlfn.AGGREGATE(14,6,Activități!$B$5:$B$1504/(Activități!$C$5:$C$1504=B146),1),""))</f>
        <v/>
      </c>
      <c r="Q146" s="17" t="str">
        <f t="shared" si="6"/>
        <v/>
      </c>
      <c r="R146" s="16" t="str">
        <f>IF(B146="","",IFERROR(_xlfn.AGGREGATE(15,6,Activități!$I$5:$I$1504/((Activități!$C$5:$C$1504=B146)*(Activități!$K$5:$K$1504&lt;&gt;"Da")*ISNUMBER(Activități!$I$5:$I$1504)),1),""))</f>
        <v/>
      </c>
      <c r="S146" s="18" t="str">
        <f>IF(B146="","",SUMIFS(Vânzări!$F$5:$F$2004,Vânzări!$C$5:$C$2004,B146,Vânzări!$B$5:$B$2004,"&gt;="&amp;DATE(AnV,1,1),Vânzări!$B$5:$B$2004,"&lt;="&amp;DATE(AnV,12,31)))</f>
        <v/>
      </c>
      <c r="T146" s="16" t="str">
        <f>IF(B146="","",IFERROR(_xlfn.AGGREGATE(14,6,Vânzări!$B$5:$B$2004/(Vânzări!$C$5:$C$2004=B146),1),""))</f>
        <v/>
      </c>
      <c r="U146" s="17" t="str">
        <f t="shared" si="7"/>
        <v>–</v>
      </c>
      <c r="V146" s="18" t="str">
        <f>IF(B146="","",SUMIFS(Oportunități!$I$5:$I$304,Oportunități!$C$5:$C$304,B146,Oportunități!$G$5:$G$304,"&lt;&gt;Câștigată",Oportunități!$G$5:$G$304,"&lt;&gt;Pierdută"))</f>
        <v/>
      </c>
      <c r="W146" s="19" t="str">
        <f t="shared" si="8"/>
        <v/>
      </c>
    </row>
    <row r="147" spans="2:23" x14ac:dyDescent="0.2">
      <c r="B147" s="22"/>
      <c r="C147" s="23"/>
      <c r="D147" s="22"/>
      <c r="E147" s="21"/>
      <c r="F147" s="21"/>
      <c r="G147" s="21"/>
      <c r="H147" s="20"/>
      <c r="I147" s="21"/>
      <c r="J147" s="21"/>
      <c r="K147" s="21"/>
      <c r="L147" s="22"/>
      <c r="M147" s="21"/>
      <c r="N147" s="22"/>
      <c r="O147" s="15"/>
      <c r="P147" s="16" t="str">
        <f>IF(B147="","",IFERROR(_xlfn.AGGREGATE(14,6,Activități!$B$5:$B$1504/(Activități!$C$5:$C$1504=B147),1),""))</f>
        <v/>
      </c>
      <c r="Q147" s="17" t="str">
        <f t="shared" si="6"/>
        <v/>
      </c>
      <c r="R147" s="16" t="str">
        <f>IF(B147="","",IFERROR(_xlfn.AGGREGATE(15,6,Activități!$I$5:$I$1504/((Activități!$C$5:$C$1504=B147)*(Activități!$K$5:$K$1504&lt;&gt;"Da")*ISNUMBER(Activități!$I$5:$I$1504)),1),""))</f>
        <v/>
      </c>
      <c r="S147" s="18" t="str">
        <f>IF(B147="","",SUMIFS(Vânzări!$F$5:$F$2004,Vânzări!$C$5:$C$2004,B147,Vânzări!$B$5:$B$2004,"&gt;="&amp;DATE(AnV,1,1),Vânzări!$B$5:$B$2004,"&lt;="&amp;DATE(AnV,12,31)))</f>
        <v/>
      </c>
      <c r="T147" s="16" t="str">
        <f>IF(B147="","",IFERROR(_xlfn.AGGREGATE(14,6,Vânzări!$B$5:$B$2004/(Vânzări!$C$5:$C$2004=B147),1),""))</f>
        <v/>
      </c>
      <c r="U147" s="17" t="str">
        <f t="shared" si="7"/>
        <v>–</v>
      </c>
      <c r="V147" s="18" t="str">
        <f>IF(B147="","",SUMIFS(Oportunități!$I$5:$I$304,Oportunități!$C$5:$C$304,B147,Oportunități!$G$5:$G$304,"&lt;&gt;Câștigată",Oportunități!$G$5:$G$304,"&lt;&gt;Pierdută"))</f>
        <v/>
      </c>
      <c r="W147" s="19" t="str">
        <f t="shared" si="8"/>
        <v/>
      </c>
    </row>
    <row r="148" spans="2:23" x14ac:dyDescent="0.2">
      <c r="B148" s="22"/>
      <c r="C148" s="23"/>
      <c r="D148" s="22"/>
      <c r="E148" s="21"/>
      <c r="F148" s="21"/>
      <c r="G148" s="21"/>
      <c r="H148" s="20"/>
      <c r="I148" s="21"/>
      <c r="J148" s="21"/>
      <c r="K148" s="21"/>
      <c r="L148" s="22"/>
      <c r="M148" s="21"/>
      <c r="N148" s="22"/>
      <c r="O148" s="15"/>
      <c r="P148" s="16" t="str">
        <f>IF(B148="","",IFERROR(_xlfn.AGGREGATE(14,6,Activități!$B$5:$B$1504/(Activități!$C$5:$C$1504=B148),1),""))</f>
        <v/>
      </c>
      <c r="Q148" s="17" t="str">
        <f t="shared" si="6"/>
        <v/>
      </c>
      <c r="R148" s="16" t="str">
        <f>IF(B148="","",IFERROR(_xlfn.AGGREGATE(15,6,Activități!$I$5:$I$1504/((Activități!$C$5:$C$1504=B148)*(Activități!$K$5:$K$1504&lt;&gt;"Da")*ISNUMBER(Activități!$I$5:$I$1504)),1),""))</f>
        <v/>
      </c>
      <c r="S148" s="18" t="str">
        <f>IF(B148="","",SUMIFS(Vânzări!$F$5:$F$2004,Vânzări!$C$5:$C$2004,B148,Vânzări!$B$5:$B$2004,"&gt;="&amp;DATE(AnV,1,1),Vânzări!$B$5:$B$2004,"&lt;="&amp;DATE(AnV,12,31)))</f>
        <v/>
      </c>
      <c r="T148" s="16" t="str">
        <f>IF(B148="","",IFERROR(_xlfn.AGGREGATE(14,6,Vânzări!$B$5:$B$2004/(Vânzări!$C$5:$C$2004=B148),1),""))</f>
        <v/>
      </c>
      <c r="U148" s="17" t="str">
        <f t="shared" si="7"/>
        <v>–</v>
      </c>
      <c r="V148" s="18" t="str">
        <f>IF(B148="","",SUMIFS(Oportunități!$I$5:$I$304,Oportunități!$C$5:$C$304,B148,Oportunități!$G$5:$G$304,"&lt;&gt;Câștigată",Oportunități!$G$5:$G$304,"&lt;&gt;Pierdută"))</f>
        <v/>
      </c>
      <c r="W148" s="19" t="str">
        <f t="shared" si="8"/>
        <v/>
      </c>
    </row>
    <row r="149" spans="2:23" x14ac:dyDescent="0.2">
      <c r="B149" s="22"/>
      <c r="C149" s="23"/>
      <c r="D149" s="22"/>
      <c r="E149" s="21"/>
      <c r="F149" s="21"/>
      <c r="G149" s="21"/>
      <c r="H149" s="20"/>
      <c r="I149" s="21"/>
      <c r="J149" s="21"/>
      <c r="K149" s="21"/>
      <c r="L149" s="22"/>
      <c r="M149" s="21"/>
      <c r="N149" s="22"/>
      <c r="O149" s="15"/>
      <c r="P149" s="16" t="str">
        <f>IF(B149="","",IFERROR(_xlfn.AGGREGATE(14,6,Activități!$B$5:$B$1504/(Activități!$C$5:$C$1504=B149),1),""))</f>
        <v/>
      </c>
      <c r="Q149" s="17" t="str">
        <f t="shared" si="6"/>
        <v/>
      </c>
      <c r="R149" s="16" t="str">
        <f>IF(B149="","",IFERROR(_xlfn.AGGREGATE(15,6,Activități!$I$5:$I$1504/((Activități!$C$5:$C$1504=B149)*(Activități!$K$5:$K$1504&lt;&gt;"Da")*ISNUMBER(Activități!$I$5:$I$1504)),1),""))</f>
        <v/>
      </c>
      <c r="S149" s="18" t="str">
        <f>IF(B149="","",SUMIFS(Vânzări!$F$5:$F$2004,Vânzări!$C$5:$C$2004,B149,Vânzări!$B$5:$B$2004,"&gt;="&amp;DATE(AnV,1,1),Vânzări!$B$5:$B$2004,"&lt;="&amp;DATE(AnV,12,31)))</f>
        <v/>
      </c>
      <c r="T149" s="16" t="str">
        <f>IF(B149="","",IFERROR(_xlfn.AGGREGATE(14,6,Vânzări!$B$5:$B$2004/(Vânzări!$C$5:$C$2004=B149),1),""))</f>
        <v/>
      </c>
      <c r="U149" s="17" t="str">
        <f t="shared" si="7"/>
        <v>–</v>
      </c>
      <c r="V149" s="18" t="str">
        <f>IF(B149="","",SUMIFS(Oportunități!$I$5:$I$304,Oportunități!$C$5:$C$304,B149,Oportunități!$G$5:$G$304,"&lt;&gt;Câștigată",Oportunități!$G$5:$G$304,"&lt;&gt;Pierdută"))</f>
        <v/>
      </c>
      <c r="W149" s="19" t="str">
        <f t="shared" si="8"/>
        <v/>
      </c>
    </row>
    <row r="150" spans="2:23" x14ac:dyDescent="0.2">
      <c r="B150" s="22"/>
      <c r="C150" s="23"/>
      <c r="D150" s="22"/>
      <c r="E150" s="21"/>
      <c r="F150" s="21"/>
      <c r="G150" s="21"/>
      <c r="H150" s="20"/>
      <c r="I150" s="21"/>
      <c r="J150" s="21"/>
      <c r="K150" s="21"/>
      <c r="L150" s="22"/>
      <c r="M150" s="21"/>
      <c r="N150" s="22"/>
      <c r="O150" s="15"/>
      <c r="P150" s="16" t="str">
        <f>IF(B150="","",IFERROR(_xlfn.AGGREGATE(14,6,Activități!$B$5:$B$1504/(Activități!$C$5:$C$1504=B150),1),""))</f>
        <v/>
      </c>
      <c r="Q150" s="17" t="str">
        <f t="shared" si="6"/>
        <v/>
      </c>
      <c r="R150" s="16" t="str">
        <f>IF(B150="","",IFERROR(_xlfn.AGGREGATE(15,6,Activități!$I$5:$I$1504/((Activități!$C$5:$C$1504=B150)*(Activități!$K$5:$K$1504&lt;&gt;"Da")*ISNUMBER(Activități!$I$5:$I$1504)),1),""))</f>
        <v/>
      </c>
      <c r="S150" s="18" t="str">
        <f>IF(B150="","",SUMIFS(Vânzări!$F$5:$F$2004,Vânzări!$C$5:$C$2004,B150,Vânzări!$B$5:$B$2004,"&gt;="&amp;DATE(AnV,1,1),Vânzări!$B$5:$B$2004,"&lt;="&amp;DATE(AnV,12,31)))</f>
        <v/>
      </c>
      <c r="T150" s="16" t="str">
        <f>IF(B150="","",IFERROR(_xlfn.AGGREGATE(14,6,Vânzări!$B$5:$B$2004/(Vânzări!$C$5:$C$2004=B150),1),""))</f>
        <v/>
      </c>
      <c r="U150" s="17" t="str">
        <f t="shared" si="7"/>
        <v>–</v>
      </c>
      <c r="V150" s="18" t="str">
        <f>IF(B150="","",SUMIFS(Oportunități!$I$5:$I$304,Oportunități!$C$5:$C$304,B150,Oportunități!$G$5:$G$304,"&lt;&gt;Câștigată",Oportunități!$G$5:$G$304,"&lt;&gt;Pierdută"))</f>
        <v/>
      </c>
      <c r="W150" s="19" t="str">
        <f t="shared" si="8"/>
        <v/>
      </c>
    </row>
    <row r="151" spans="2:23" x14ac:dyDescent="0.2">
      <c r="B151" s="22"/>
      <c r="C151" s="23"/>
      <c r="D151" s="22"/>
      <c r="E151" s="21"/>
      <c r="F151" s="21"/>
      <c r="G151" s="21"/>
      <c r="H151" s="20"/>
      <c r="I151" s="21"/>
      <c r="J151" s="21"/>
      <c r="K151" s="21"/>
      <c r="L151" s="22"/>
      <c r="M151" s="21"/>
      <c r="N151" s="22"/>
      <c r="O151" s="15"/>
      <c r="P151" s="16" t="str">
        <f>IF(B151="","",IFERROR(_xlfn.AGGREGATE(14,6,Activități!$B$5:$B$1504/(Activități!$C$5:$C$1504=B151),1),""))</f>
        <v/>
      </c>
      <c r="Q151" s="17" t="str">
        <f t="shared" si="6"/>
        <v/>
      </c>
      <c r="R151" s="16" t="str">
        <f>IF(B151="","",IFERROR(_xlfn.AGGREGATE(15,6,Activități!$I$5:$I$1504/((Activități!$C$5:$C$1504=B151)*(Activități!$K$5:$K$1504&lt;&gt;"Da")*ISNUMBER(Activități!$I$5:$I$1504)),1),""))</f>
        <v/>
      </c>
      <c r="S151" s="18" t="str">
        <f>IF(B151="","",SUMIFS(Vânzări!$F$5:$F$2004,Vânzări!$C$5:$C$2004,B151,Vânzări!$B$5:$B$2004,"&gt;="&amp;DATE(AnV,1,1),Vânzări!$B$5:$B$2004,"&lt;="&amp;DATE(AnV,12,31)))</f>
        <v/>
      </c>
      <c r="T151" s="16" t="str">
        <f>IF(B151="","",IFERROR(_xlfn.AGGREGATE(14,6,Vânzări!$B$5:$B$2004/(Vânzări!$C$5:$C$2004=B151),1),""))</f>
        <v/>
      </c>
      <c r="U151" s="17" t="str">
        <f t="shared" si="7"/>
        <v>–</v>
      </c>
      <c r="V151" s="18" t="str">
        <f>IF(B151="","",SUMIFS(Oportunități!$I$5:$I$304,Oportunități!$C$5:$C$304,B151,Oportunități!$G$5:$G$304,"&lt;&gt;Câștigată",Oportunități!$G$5:$G$304,"&lt;&gt;Pierdută"))</f>
        <v/>
      </c>
      <c r="W151" s="19" t="str">
        <f t="shared" si="8"/>
        <v/>
      </c>
    </row>
    <row r="152" spans="2:23" x14ac:dyDescent="0.2">
      <c r="B152" s="22"/>
      <c r="C152" s="23"/>
      <c r="D152" s="22"/>
      <c r="E152" s="21"/>
      <c r="F152" s="21"/>
      <c r="G152" s="21"/>
      <c r="H152" s="20"/>
      <c r="I152" s="21"/>
      <c r="J152" s="21"/>
      <c r="K152" s="21"/>
      <c r="L152" s="22"/>
      <c r="M152" s="21"/>
      <c r="N152" s="22"/>
      <c r="O152" s="15"/>
      <c r="P152" s="16" t="str">
        <f>IF(B152="","",IFERROR(_xlfn.AGGREGATE(14,6,Activități!$B$5:$B$1504/(Activități!$C$5:$C$1504=B152),1),""))</f>
        <v/>
      </c>
      <c r="Q152" s="17" t="str">
        <f t="shared" si="6"/>
        <v/>
      </c>
      <c r="R152" s="16" t="str">
        <f>IF(B152="","",IFERROR(_xlfn.AGGREGATE(15,6,Activități!$I$5:$I$1504/((Activități!$C$5:$C$1504=B152)*(Activități!$K$5:$K$1504&lt;&gt;"Da")*ISNUMBER(Activități!$I$5:$I$1504)),1),""))</f>
        <v/>
      </c>
      <c r="S152" s="18" t="str">
        <f>IF(B152="","",SUMIFS(Vânzări!$F$5:$F$2004,Vânzări!$C$5:$C$2004,B152,Vânzări!$B$5:$B$2004,"&gt;="&amp;DATE(AnV,1,1),Vânzări!$B$5:$B$2004,"&lt;="&amp;DATE(AnV,12,31)))</f>
        <v/>
      </c>
      <c r="T152" s="16" t="str">
        <f>IF(B152="","",IFERROR(_xlfn.AGGREGATE(14,6,Vânzări!$B$5:$B$2004/(Vânzări!$C$5:$C$2004=B152),1),""))</f>
        <v/>
      </c>
      <c r="U152" s="17" t="str">
        <f t="shared" si="7"/>
        <v>–</v>
      </c>
      <c r="V152" s="18" t="str">
        <f>IF(B152="","",SUMIFS(Oportunități!$I$5:$I$304,Oportunități!$C$5:$C$304,B152,Oportunități!$G$5:$G$304,"&lt;&gt;Câștigată",Oportunități!$G$5:$G$304,"&lt;&gt;Pierdută"))</f>
        <v/>
      </c>
      <c r="W152" s="19" t="str">
        <f t="shared" si="8"/>
        <v/>
      </c>
    </row>
    <row r="153" spans="2:23" x14ac:dyDescent="0.2">
      <c r="B153" s="22"/>
      <c r="C153" s="23"/>
      <c r="D153" s="22"/>
      <c r="E153" s="21"/>
      <c r="F153" s="21"/>
      <c r="G153" s="21"/>
      <c r="H153" s="20"/>
      <c r="I153" s="21"/>
      <c r="J153" s="21"/>
      <c r="K153" s="21"/>
      <c r="L153" s="22"/>
      <c r="M153" s="21"/>
      <c r="N153" s="22"/>
      <c r="O153" s="15"/>
      <c r="P153" s="16" t="str">
        <f>IF(B153="","",IFERROR(_xlfn.AGGREGATE(14,6,Activități!$B$5:$B$1504/(Activități!$C$5:$C$1504=B153),1),""))</f>
        <v/>
      </c>
      <c r="Q153" s="17" t="str">
        <f t="shared" si="6"/>
        <v/>
      </c>
      <c r="R153" s="16" t="str">
        <f>IF(B153="","",IFERROR(_xlfn.AGGREGATE(15,6,Activități!$I$5:$I$1504/((Activități!$C$5:$C$1504=B153)*(Activități!$K$5:$K$1504&lt;&gt;"Da")*ISNUMBER(Activități!$I$5:$I$1504)),1),""))</f>
        <v/>
      </c>
      <c r="S153" s="18" t="str">
        <f>IF(B153="","",SUMIFS(Vânzări!$F$5:$F$2004,Vânzări!$C$5:$C$2004,B153,Vânzări!$B$5:$B$2004,"&gt;="&amp;DATE(AnV,1,1),Vânzări!$B$5:$B$2004,"&lt;="&amp;DATE(AnV,12,31)))</f>
        <v/>
      </c>
      <c r="T153" s="16" t="str">
        <f>IF(B153="","",IFERROR(_xlfn.AGGREGATE(14,6,Vânzări!$B$5:$B$2004/(Vânzări!$C$5:$C$2004=B153),1),""))</f>
        <v/>
      </c>
      <c r="U153" s="17" t="str">
        <f t="shared" si="7"/>
        <v>–</v>
      </c>
      <c r="V153" s="18" t="str">
        <f>IF(B153="","",SUMIFS(Oportunități!$I$5:$I$304,Oportunități!$C$5:$C$304,B153,Oportunități!$G$5:$G$304,"&lt;&gt;Câștigată",Oportunități!$G$5:$G$304,"&lt;&gt;Pierdută"))</f>
        <v/>
      </c>
      <c r="W153" s="19" t="str">
        <f t="shared" si="8"/>
        <v/>
      </c>
    </row>
    <row r="154" spans="2:23" x14ac:dyDescent="0.2">
      <c r="B154" s="22"/>
      <c r="C154" s="23"/>
      <c r="D154" s="22"/>
      <c r="E154" s="21"/>
      <c r="F154" s="21"/>
      <c r="G154" s="21"/>
      <c r="H154" s="20"/>
      <c r="I154" s="21"/>
      <c r="J154" s="21"/>
      <c r="K154" s="21"/>
      <c r="L154" s="22"/>
      <c r="M154" s="21"/>
      <c r="N154" s="22"/>
      <c r="O154" s="15"/>
      <c r="P154" s="16" t="str">
        <f>IF(B154="","",IFERROR(_xlfn.AGGREGATE(14,6,Activități!$B$5:$B$1504/(Activități!$C$5:$C$1504=B154),1),""))</f>
        <v/>
      </c>
      <c r="Q154" s="17" t="str">
        <f t="shared" si="6"/>
        <v/>
      </c>
      <c r="R154" s="16" t="str">
        <f>IF(B154="","",IFERROR(_xlfn.AGGREGATE(15,6,Activități!$I$5:$I$1504/((Activități!$C$5:$C$1504=B154)*(Activități!$K$5:$K$1504&lt;&gt;"Da")*ISNUMBER(Activități!$I$5:$I$1504)),1),""))</f>
        <v/>
      </c>
      <c r="S154" s="18" t="str">
        <f>IF(B154="","",SUMIFS(Vânzări!$F$5:$F$2004,Vânzări!$C$5:$C$2004,B154,Vânzări!$B$5:$B$2004,"&gt;="&amp;DATE(AnV,1,1),Vânzări!$B$5:$B$2004,"&lt;="&amp;DATE(AnV,12,31)))</f>
        <v/>
      </c>
      <c r="T154" s="16" t="str">
        <f>IF(B154="","",IFERROR(_xlfn.AGGREGATE(14,6,Vânzări!$B$5:$B$2004/(Vânzări!$C$5:$C$2004=B154),1),""))</f>
        <v/>
      </c>
      <c r="U154" s="17" t="str">
        <f t="shared" si="7"/>
        <v>–</v>
      </c>
      <c r="V154" s="18" t="str">
        <f>IF(B154="","",SUMIFS(Oportunități!$I$5:$I$304,Oportunități!$C$5:$C$304,B154,Oportunități!$G$5:$G$304,"&lt;&gt;Câștigată",Oportunități!$G$5:$G$304,"&lt;&gt;Pierdută"))</f>
        <v/>
      </c>
      <c r="W154" s="19" t="str">
        <f t="shared" si="8"/>
        <v/>
      </c>
    </row>
    <row r="155" spans="2:23" x14ac:dyDescent="0.2">
      <c r="B155" s="22"/>
      <c r="C155" s="23"/>
      <c r="D155" s="22"/>
      <c r="E155" s="21"/>
      <c r="F155" s="21"/>
      <c r="G155" s="21"/>
      <c r="H155" s="20"/>
      <c r="I155" s="21"/>
      <c r="J155" s="21"/>
      <c r="K155" s="21"/>
      <c r="L155" s="22"/>
      <c r="M155" s="21"/>
      <c r="N155" s="22"/>
      <c r="O155" s="15"/>
      <c r="P155" s="16" t="str">
        <f>IF(B155="","",IFERROR(_xlfn.AGGREGATE(14,6,Activități!$B$5:$B$1504/(Activități!$C$5:$C$1504=B155),1),""))</f>
        <v/>
      </c>
      <c r="Q155" s="17" t="str">
        <f t="shared" si="6"/>
        <v/>
      </c>
      <c r="R155" s="16" t="str">
        <f>IF(B155="","",IFERROR(_xlfn.AGGREGATE(15,6,Activități!$I$5:$I$1504/((Activități!$C$5:$C$1504=B155)*(Activități!$K$5:$K$1504&lt;&gt;"Da")*ISNUMBER(Activități!$I$5:$I$1504)),1),""))</f>
        <v/>
      </c>
      <c r="S155" s="18" t="str">
        <f>IF(B155="","",SUMIFS(Vânzări!$F$5:$F$2004,Vânzări!$C$5:$C$2004,B155,Vânzări!$B$5:$B$2004,"&gt;="&amp;DATE(AnV,1,1),Vânzări!$B$5:$B$2004,"&lt;="&amp;DATE(AnV,12,31)))</f>
        <v/>
      </c>
      <c r="T155" s="16" t="str">
        <f>IF(B155="","",IFERROR(_xlfn.AGGREGATE(14,6,Vânzări!$B$5:$B$2004/(Vânzări!$C$5:$C$2004=B155),1),""))</f>
        <v/>
      </c>
      <c r="U155" s="17" t="str">
        <f t="shared" si="7"/>
        <v>–</v>
      </c>
      <c r="V155" s="18" t="str">
        <f>IF(B155="","",SUMIFS(Oportunități!$I$5:$I$304,Oportunități!$C$5:$C$304,B155,Oportunități!$G$5:$G$304,"&lt;&gt;Câștigată",Oportunități!$G$5:$G$304,"&lt;&gt;Pierdută"))</f>
        <v/>
      </c>
      <c r="W155" s="19" t="str">
        <f t="shared" si="8"/>
        <v/>
      </c>
    </row>
    <row r="156" spans="2:23" x14ac:dyDescent="0.2">
      <c r="B156" s="22"/>
      <c r="C156" s="23"/>
      <c r="D156" s="22"/>
      <c r="E156" s="21"/>
      <c r="F156" s="21"/>
      <c r="G156" s="21"/>
      <c r="H156" s="20"/>
      <c r="I156" s="21"/>
      <c r="J156" s="21"/>
      <c r="K156" s="21"/>
      <c r="L156" s="22"/>
      <c r="M156" s="21"/>
      <c r="N156" s="22"/>
      <c r="O156" s="15"/>
      <c r="P156" s="16" t="str">
        <f>IF(B156="","",IFERROR(_xlfn.AGGREGATE(14,6,Activități!$B$5:$B$1504/(Activități!$C$5:$C$1504=B156),1),""))</f>
        <v/>
      </c>
      <c r="Q156" s="17" t="str">
        <f t="shared" si="6"/>
        <v/>
      </c>
      <c r="R156" s="16" t="str">
        <f>IF(B156="","",IFERROR(_xlfn.AGGREGATE(15,6,Activități!$I$5:$I$1504/((Activități!$C$5:$C$1504=B156)*(Activități!$K$5:$K$1504&lt;&gt;"Da")*ISNUMBER(Activități!$I$5:$I$1504)),1),""))</f>
        <v/>
      </c>
      <c r="S156" s="18" t="str">
        <f>IF(B156="","",SUMIFS(Vânzări!$F$5:$F$2004,Vânzări!$C$5:$C$2004,B156,Vânzări!$B$5:$B$2004,"&gt;="&amp;DATE(AnV,1,1),Vânzări!$B$5:$B$2004,"&lt;="&amp;DATE(AnV,12,31)))</f>
        <v/>
      </c>
      <c r="T156" s="16" t="str">
        <f>IF(B156="","",IFERROR(_xlfn.AGGREGATE(14,6,Vânzări!$B$5:$B$2004/(Vânzări!$C$5:$C$2004=B156),1),""))</f>
        <v/>
      </c>
      <c r="U156" s="17" t="str">
        <f t="shared" si="7"/>
        <v>–</v>
      </c>
      <c r="V156" s="18" t="str">
        <f>IF(B156="","",SUMIFS(Oportunități!$I$5:$I$304,Oportunități!$C$5:$C$304,B156,Oportunități!$G$5:$G$304,"&lt;&gt;Câștigată",Oportunități!$G$5:$G$304,"&lt;&gt;Pierdută"))</f>
        <v/>
      </c>
      <c r="W156" s="19" t="str">
        <f t="shared" si="8"/>
        <v/>
      </c>
    </row>
    <row r="157" spans="2:23" x14ac:dyDescent="0.2">
      <c r="B157" s="22"/>
      <c r="C157" s="23"/>
      <c r="D157" s="22"/>
      <c r="E157" s="21"/>
      <c r="F157" s="21"/>
      <c r="G157" s="21"/>
      <c r="H157" s="20"/>
      <c r="I157" s="21"/>
      <c r="J157" s="21"/>
      <c r="K157" s="21"/>
      <c r="L157" s="22"/>
      <c r="M157" s="21"/>
      <c r="N157" s="22"/>
      <c r="O157" s="15"/>
      <c r="P157" s="16" t="str">
        <f>IF(B157="","",IFERROR(_xlfn.AGGREGATE(14,6,Activități!$B$5:$B$1504/(Activități!$C$5:$C$1504=B157),1),""))</f>
        <v/>
      </c>
      <c r="Q157" s="17" t="str">
        <f t="shared" si="6"/>
        <v/>
      </c>
      <c r="R157" s="16" t="str">
        <f>IF(B157="","",IFERROR(_xlfn.AGGREGATE(15,6,Activități!$I$5:$I$1504/((Activități!$C$5:$C$1504=B157)*(Activități!$K$5:$K$1504&lt;&gt;"Da")*ISNUMBER(Activități!$I$5:$I$1504)),1),""))</f>
        <v/>
      </c>
      <c r="S157" s="18" t="str">
        <f>IF(B157="","",SUMIFS(Vânzări!$F$5:$F$2004,Vânzări!$C$5:$C$2004,B157,Vânzări!$B$5:$B$2004,"&gt;="&amp;DATE(AnV,1,1),Vânzări!$B$5:$B$2004,"&lt;="&amp;DATE(AnV,12,31)))</f>
        <v/>
      </c>
      <c r="T157" s="16" t="str">
        <f>IF(B157="","",IFERROR(_xlfn.AGGREGATE(14,6,Vânzări!$B$5:$B$2004/(Vânzări!$C$5:$C$2004=B157),1),""))</f>
        <v/>
      </c>
      <c r="U157" s="17" t="str">
        <f t="shared" si="7"/>
        <v>–</v>
      </c>
      <c r="V157" s="18" t="str">
        <f>IF(B157="","",SUMIFS(Oportunități!$I$5:$I$304,Oportunități!$C$5:$C$304,B157,Oportunități!$G$5:$G$304,"&lt;&gt;Câștigată",Oportunități!$G$5:$G$304,"&lt;&gt;Pierdută"))</f>
        <v/>
      </c>
      <c r="W157" s="19" t="str">
        <f t="shared" si="8"/>
        <v/>
      </c>
    </row>
    <row r="158" spans="2:23" x14ac:dyDescent="0.2">
      <c r="B158" s="22"/>
      <c r="C158" s="23"/>
      <c r="D158" s="22"/>
      <c r="E158" s="21"/>
      <c r="F158" s="21"/>
      <c r="G158" s="21"/>
      <c r="H158" s="20"/>
      <c r="I158" s="21"/>
      <c r="J158" s="21"/>
      <c r="K158" s="21"/>
      <c r="L158" s="22"/>
      <c r="M158" s="21"/>
      <c r="N158" s="22"/>
      <c r="O158" s="15"/>
      <c r="P158" s="16" t="str">
        <f>IF(B158="","",IFERROR(_xlfn.AGGREGATE(14,6,Activități!$B$5:$B$1504/(Activități!$C$5:$C$1504=B158),1),""))</f>
        <v/>
      </c>
      <c r="Q158" s="17" t="str">
        <f t="shared" si="6"/>
        <v/>
      </c>
      <c r="R158" s="16" t="str">
        <f>IF(B158="","",IFERROR(_xlfn.AGGREGATE(15,6,Activități!$I$5:$I$1504/((Activități!$C$5:$C$1504=B158)*(Activități!$K$5:$K$1504&lt;&gt;"Da")*ISNUMBER(Activități!$I$5:$I$1504)),1),""))</f>
        <v/>
      </c>
      <c r="S158" s="18" t="str">
        <f>IF(B158="","",SUMIFS(Vânzări!$F$5:$F$2004,Vânzări!$C$5:$C$2004,B158,Vânzări!$B$5:$B$2004,"&gt;="&amp;DATE(AnV,1,1),Vânzări!$B$5:$B$2004,"&lt;="&amp;DATE(AnV,12,31)))</f>
        <v/>
      </c>
      <c r="T158" s="16" t="str">
        <f>IF(B158="","",IFERROR(_xlfn.AGGREGATE(14,6,Vânzări!$B$5:$B$2004/(Vânzări!$C$5:$C$2004=B158),1),""))</f>
        <v/>
      </c>
      <c r="U158" s="17" t="str">
        <f t="shared" si="7"/>
        <v>–</v>
      </c>
      <c r="V158" s="18" t="str">
        <f>IF(B158="","",SUMIFS(Oportunități!$I$5:$I$304,Oportunități!$C$5:$C$304,B158,Oportunități!$G$5:$G$304,"&lt;&gt;Câștigată",Oportunități!$G$5:$G$304,"&lt;&gt;Pierdută"))</f>
        <v/>
      </c>
      <c r="W158" s="19" t="str">
        <f t="shared" si="8"/>
        <v/>
      </c>
    </row>
    <row r="159" spans="2:23" x14ac:dyDescent="0.2">
      <c r="B159" s="22"/>
      <c r="C159" s="23"/>
      <c r="D159" s="22"/>
      <c r="E159" s="21"/>
      <c r="F159" s="21"/>
      <c r="G159" s="21"/>
      <c r="H159" s="20"/>
      <c r="I159" s="21"/>
      <c r="J159" s="21"/>
      <c r="K159" s="21"/>
      <c r="L159" s="22"/>
      <c r="M159" s="21"/>
      <c r="N159" s="22"/>
      <c r="O159" s="15"/>
      <c r="P159" s="16" t="str">
        <f>IF(B159="","",IFERROR(_xlfn.AGGREGATE(14,6,Activități!$B$5:$B$1504/(Activități!$C$5:$C$1504=B159),1),""))</f>
        <v/>
      </c>
      <c r="Q159" s="17" t="str">
        <f t="shared" si="6"/>
        <v/>
      </c>
      <c r="R159" s="16" t="str">
        <f>IF(B159="","",IFERROR(_xlfn.AGGREGATE(15,6,Activități!$I$5:$I$1504/((Activități!$C$5:$C$1504=B159)*(Activități!$K$5:$K$1504&lt;&gt;"Da")*ISNUMBER(Activități!$I$5:$I$1504)),1),""))</f>
        <v/>
      </c>
      <c r="S159" s="18" t="str">
        <f>IF(B159="","",SUMIFS(Vânzări!$F$5:$F$2004,Vânzări!$C$5:$C$2004,B159,Vânzări!$B$5:$B$2004,"&gt;="&amp;DATE(AnV,1,1),Vânzări!$B$5:$B$2004,"&lt;="&amp;DATE(AnV,12,31)))</f>
        <v/>
      </c>
      <c r="T159" s="16" t="str">
        <f>IF(B159="","",IFERROR(_xlfn.AGGREGATE(14,6,Vânzări!$B$5:$B$2004/(Vânzări!$C$5:$C$2004=B159),1),""))</f>
        <v/>
      </c>
      <c r="U159" s="17" t="str">
        <f t="shared" si="7"/>
        <v>–</v>
      </c>
      <c r="V159" s="18" t="str">
        <f>IF(B159="","",SUMIFS(Oportunități!$I$5:$I$304,Oportunități!$C$5:$C$304,B159,Oportunități!$G$5:$G$304,"&lt;&gt;Câștigată",Oportunități!$G$5:$G$304,"&lt;&gt;Pierdută"))</f>
        <v/>
      </c>
      <c r="W159" s="19" t="str">
        <f t="shared" si="8"/>
        <v/>
      </c>
    </row>
    <row r="160" spans="2:23" x14ac:dyDescent="0.2">
      <c r="B160" s="22"/>
      <c r="C160" s="23"/>
      <c r="D160" s="22"/>
      <c r="E160" s="21"/>
      <c r="F160" s="21"/>
      <c r="G160" s="21"/>
      <c r="H160" s="20"/>
      <c r="I160" s="21"/>
      <c r="J160" s="21"/>
      <c r="K160" s="21"/>
      <c r="L160" s="22"/>
      <c r="M160" s="21"/>
      <c r="N160" s="22"/>
      <c r="O160" s="15"/>
      <c r="P160" s="16" t="str">
        <f>IF(B160="","",IFERROR(_xlfn.AGGREGATE(14,6,Activități!$B$5:$B$1504/(Activități!$C$5:$C$1504=B160),1),""))</f>
        <v/>
      </c>
      <c r="Q160" s="17" t="str">
        <f t="shared" si="6"/>
        <v/>
      </c>
      <c r="R160" s="16" t="str">
        <f>IF(B160="","",IFERROR(_xlfn.AGGREGATE(15,6,Activități!$I$5:$I$1504/((Activități!$C$5:$C$1504=B160)*(Activități!$K$5:$K$1504&lt;&gt;"Da")*ISNUMBER(Activități!$I$5:$I$1504)),1),""))</f>
        <v/>
      </c>
      <c r="S160" s="18" t="str">
        <f>IF(B160="","",SUMIFS(Vânzări!$F$5:$F$2004,Vânzări!$C$5:$C$2004,B160,Vânzări!$B$5:$B$2004,"&gt;="&amp;DATE(AnV,1,1),Vânzări!$B$5:$B$2004,"&lt;="&amp;DATE(AnV,12,31)))</f>
        <v/>
      </c>
      <c r="T160" s="16" t="str">
        <f>IF(B160="","",IFERROR(_xlfn.AGGREGATE(14,6,Vânzări!$B$5:$B$2004/(Vânzări!$C$5:$C$2004=B160),1),""))</f>
        <v/>
      </c>
      <c r="U160" s="17" t="str">
        <f t="shared" si="7"/>
        <v>–</v>
      </c>
      <c r="V160" s="18" t="str">
        <f>IF(B160="","",SUMIFS(Oportunități!$I$5:$I$304,Oportunități!$C$5:$C$304,B160,Oportunități!$G$5:$G$304,"&lt;&gt;Câștigată",Oportunități!$G$5:$G$304,"&lt;&gt;Pierdută"))</f>
        <v/>
      </c>
      <c r="W160" s="19" t="str">
        <f t="shared" si="8"/>
        <v/>
      </c>
    </row>
    <row r="161" spans="2:23" x14ac:dyDescent="0.2">
      <c r="B161" s="22"/>
      <c r="C161" s="23"/>
      <c r="D161" s="22"/>
      <c r="E161" s="21"/>
      <c r="F161" s="21"/>
      <c r="G161" s="21"/>
      <c r="H161" s="20"/>
      <c r="I161" s="21"/>
      <c r="J161" s="21"/>
      <c r="K161" s="21"/>
      <c r="L161" s="22"/>
      <c r="M161" s="21"/>
      <c r="N161" s="22"/>
      <c r="O161" s="15"/>
      <c r="P161" s="16" t="str">
        <f>IF(B161="","",IFERROR(_xlfn.AGGREGATE(14,6,Activități!$B$5:$B$1504/(Activități!$C$5:$C$1504=B161),1),""))</f>
        <v/>
      </c>
      <c r="Q161" s="17" t="str">
        <f t="shared" si="6"/>
        <v/>
      </c>
      <c r="R161" s="16" t="str">
        <f>IF(B161="","",IFERROR(_xlfn.AGGREGATE(15,6,Activități!$I$5:$I$1504/((Activități!$C$5:$C$1504=B161)*(Activități!$K$5:$K$1504&lt;&gt;"Da")*ISNUMBER(Activități!$I$5:$I$1504)),1),""))</f>
        <v/>
      </c>
      <c r="S161" s="18" t="str">
        <f>IF(B161="","",SUMIFS(Vânzări!$F$5:$F$2004,Vânzări!$C$5:$C$2004,B161,Vânzări!$B$5:$B$2004,"&gt;="&amp;DATE(AnV,1,1),Vânzări!$B$5:$B$2004,"&lt;="&amp;DATE(AnV,12,31)))</f>
        <v/>
      </c>
      <c r="T161" s="16" t="str">
        <f>IF(B161="","",IFERROR(_xlfn.AGGREGATE(14,6,Vânzări!$B$5:$B$2004/(Vânzări!$C$5:$C$2004=B161),1),""))</f>
        <v/>
      </c>
      <c r="U161" s="17" t="str">
        <f t="shared" si="7"/>
        <v>–</v>
      </c>
      <c r="V161" s="18" t="str">
        <f>IF(B161="","",SUMIFS(Oportunități!$I$5:$I$304,Oportunități!$C$5:$C$304,B161,Oportunități!$G$5:$G$304,"&lt;&gt;Câștigată",Oportunități!$G$5:$G$304,"&lt;&gt;Pierdută"))</f>
        <v/>
      </c>
      <c r="W161" s="19" t="str">
        <f t="shared" si="8"/>
        <v/>
      </c>
    </row>
    <row r="162" spans="2:23" x14ac:dyDescent="0.2">
      <c r="B162" s="22"/>
      <c r="C162" s="23"/>
      <c r="D162" s="22"/>
      <c r="E162" s="21"/>
      <c r="F162" s="21"/>
      <c r="G162" s="21"/>
      <c r="H162" s="20"/>
      <c r="I162" s="21"/>
      <c r="J162" s="21"/>
      <c r="K162" s="21"/>
      <c r="L162" s="22"/>
      <c r="M162" s="21"/>
      <c r="N162" s="22"/>
      <c r="O162" s="15"/>
      <c r="P162" s="16" t="str">
        <f>IF(B162="","",IFERROR(_xlfn.AGGREGATE(14,6,Activități!$B$5:$B$1504/(Activități!$C$5:$C$1504=B162),1),""))</f>
        <v/>
      </c>
      <c r="Q162" s="17" t="str">
        <f t="shared" si="6"/>
        <v/>
      </c>
      <c r="R162" s="16" t="str">
        <f>IF(B162="","",IFERROR(_xlfn.AGGREGATE(15,6,Activități!$I$5:$I$1504/((Activități!$C$5:$C$1504=B162)*(Activități!$K$5:$K$1504&lt;&gt;"Da")*ISNUMBER(Activități!$I$5:$I$1504)),1),""))</f>
        <v/>
      </c>
      <c r="S162" s="18" t="str">
        <f>IF(B162="","",SUMIFS(Vânzări!$F$5:$F$2004,Vânzări!$C$5:$C$2004,B162,Vânzări!$B$5:$B$2004,"&gt;="&amp;DATE(AnV,1,1),Vânzări!$B$5:$B$2004,"&lt;="&amp;DATE(AnV,12,31)))</f>
        <v/>
      </c>
      <c r="T162" s="16" t="str">
        <f>IF(B162="","",IFERROR(_xlfn.AGGREGATE(14,6,Vânzări!$B$5:$B$2004/(Vânzări!$C$5:$C$2004=B162),1),""))</f>
        <v/>
      </c>
      <c r="U162" s="17" t="str">
        <f t="shared" si="7"/>
        <v>–</v>
      </c>
      <c r="V162" s="18" t="str">
        <f>IF(B162="","",SUMIFS(Oportunități!$I$5:$I$304,Oportunități!$C$5:$C$304,B162,Oportunități!$G$5:$G$304,"&lt;&gt;Câștigată",Oportunități!$G$5:$G$304,"&lt;&gt;Pierdută"))</f>
        <v/>
      </c>
      <c r="W162" s="19" t="str">
        <f t="shared" si="8"/>
        <v/>
      </c>
    </row>
    <row r="163" spans="2:23" x14ac:dyDescent="0.2">
      <c r="B163" s="22"/>
      <c r="C163" s="23"/>
      <c r="D163" s="22"/>
      <c r="E163" s="21"/>
      <c r="F163" s="21"/>
      <c r="G163" s="21"/>
      <c r="H163" s="20"/>
      <c r="I163" s="21"/>
      <c r="J163" s="21"/>
      <c r="K163" s="21"/>
      <c r="L163" s="22"/>
      <c r="M163" s="21"/>
      <c r="N163" s="22"/>
      <c r="O163" s="15"/>
      <c r="P163" s="16" t="str">
        <f>IF(B163="","",IFERROR(_xlfn.AGGREGATE(14,6,Activități!$B$5:$B$1504/(Activități!$C$5:$C$1504=B163),1),""))</f>
        <v/>
      </c>
      <c r="Q163" s="17" t="str">
        <f t="shared" si="6"/>
        <v/>
      </c>
      <c r="R163" s="16" t="str">
        <f>IF(B163="","",IFERROR(_xlfn.AGGREGATE(15,6,Activități!$I$5:$I$1504/((Activități!$C$5:$C$1504=B163)*(Activități!$K$5:$K$1504&lt;&gt;"Da")*ISNUMBER(Activități!$I$5:$I$1504)),1),""))</f>
        <v/>
      </c>
      <c r="S163" s="18" t="str">
        <f>IF(B163="","",SUMIFS(Vânzări!$F$5:$F$2004,Vânzări!$C$5:$C$2004,B163,Vânzări!$B$5:$B$2004,"&gt;="&amp;DATE(AnV,1,1),Vânzări!$B$5:$B$2004,"&lt;="&amp;DATE(AnV,12,31)))</f>
        <v/>
      </c>
      <c r="T163" s="16" t="str">
        <f>IF(B163="","",IFERROR(_xlfn.AGGREGATE(14,6,Vânzări!$B$5:$B$2004/(Vânzări!$C$5:$C$2004=B163),1),""))</f>
        <v/>
      </c>
      <c r="U163" s="17" t="str">
        <f t="shared" si="7"/>
        <v>–</v>
      </c>
      <c r="V163" s="18" t="str">
        <f>IF(B163="","",SUMIFS(Oportunități!$I$5:$I$304,Oportunități!$C$5:$C$304,B163,Oportunități!$G$5:$G$304,"&lt;&gt;Câștigată",Oportunități!$G$5:$G$304,"&lt;&gt;Pierdută"))</f>
        <v/>
      </c>
      <c r="W163" s="19" t="str">
        <f t="shared" si="8"/>
        <v/>
      </c>
    </row>
    <row r="164" spans="2:23" x14ac:dyDescent="0.2">
      <c r="B164" s="22"/>
      <c r="C164" s="23"/>
      <c r="D164" s="22"/>
      <c r="E164" s="21"/>
      <c r="F164" s="21"/>
      <c r="G164" s="21"/>
      <c r="H164" s="20"/>
      <c r="I164" s="21"/>
      <c r="J164" s="21"/>
      <c r="K164" s="21"/>
      <c r="L164" s="22"/>
      <c r="M164" s="21"/>
      <c r="N164" s="22"/>
      <c r="O164" s="15"/>
      <c r="P164" s="16" t="str">
        <f>IF(B164="","",IFERROR(_xlfn.AGGREGATE(14,6,Activități!$B$5:$B$1504/(Activități!$C$5:$C$1504=B164),1),""))</f>
        <v/>
      </c>
      <c r="Q164" s="17" t="str">
        <f t="shared" si="6"/>
        <v/>
      </c>
      <c r="R164" s="16" t="str">
        <f>IF(B164="","",IFERROR(_xlfn.AGGREGATE(15,6,Activități!$I$5:$I$1504/((Activități!$C$5:$C$1504=B164)*(Activități!$K$5:$K$1504&lt;&gt;"Da")*ISNUMBER(Activități!$I$5:$I$1504)),1),""))</f>
        <v/>
      </c>
      <c r="S164" s="18" t="str">
        <f>IF(B164="","",SUMIFS(Vânzări!$F$5:$F$2004,Vânzări!$C$5:$C$2004,B164,Vânzări!$B$5:$B$2004,"&gt;="&amp;DATE(AnV,1,1),Vânzări!$B$5:$B$2004,"&lt;="&amp;DATE(AnV,12,31)))</f>
        <v/>
      </c>
      <c r="T164" s="16" t="str">
        <f>IF(B164="","",IFERROR(_xlfn.AGGREGATE(14,6,Vânzări!$B$5:$B$2004/(Vânzări!$C$5:$C$2004=B164),1),""))</f>
        <v/>
      </c>
      <c r="U164" s="17" t="str">
        <f t="shared" si="7"/>
        <v>–</v>
      </c>
      <c r="V164" s="18" t="str">
        <f>IF(B164="","",SUMIFS(Oportunități!$I$5:$I$304,Oportunități!$C$5:$C$304,B164,Oportunități!$G$5:$G$304,"&lt;&gt;Câștigată",Oportunități!$G$5:$G$304,"&lt;&gt;Pierdută"))</f>
        <v/>
      </c>
      <c r="W164" s="19" t="str">
        <f t="shared" si="8"/>
        <v/>
      </c>
    </row>
    <row r="165" spans="2:23" x14ac:dyDescent="0.2">
      <c r="B165" s="22"/>
      <c r="C165" s="23"/>
      <c r="D165" s="22"/>
      <c r="E165" s="21"/>
      <c r="F165" s="21"/>
      <c r="G165" s="21"/>
      <c r="H165" s="20"/>
      <c r="I165" s="21"/>
      <c r="J165" s="21"/>
      <c r="K165" s="21"/>
      <c r="L165" s="22"/>
      <c r="M165" s="21"/>
      <c r="N165" s="22"/>
      <c r="O165" s="15"/>
      <c r="P165" s="16" t="str">
        <f>IF(B165="","",IFERROR(_xlfn.AGGREGATE(14,6,Activități!$B$5:$B$1504/(Activități!$C$5:$C$1504=B165),1),""))</f>
        <v/>
      </c>
      <c r="Q165" s="17" t="str">
        <f t="shared" si="6"/>
        <v/>
      </c>
      <c r="R165" s="16" t="str">
        <f>IF(B165="","",IFERROR(_xlfn.AGGREGATE(15,6,Activități!$I$5:$I$1504/((Activități!$C$5:$C$1504=B165)*(Activități!$K$5:$K$1504&lt;&gt;"Da")*ISNUMBER(Activități!$I$5:$I$1504)),1),""))</f>
        <v/>
      </c>
      <c r="S165" s="18" t="str">
        <f>IF(B165="","",SUMIFS(Vânzări!$F$5:$F$2004,Vânzări!$C$5:$C$2004,B165,Vânzări!$B$5:$B$2004,"&gt;="&amp;DATE(AnV,1,1),Vânzări!$B$5:$B$2004,"&lt;="&amp;DATE(AnV,12,31)))</f>
        <v/>
      </c>
      <c r="T165" s="16" t="str">
        <f>IF(B165="","",IFERROR(_xlfn.AGGREGATE(14,6,Vânzări!$B$5:$B$2004/(Vânzări!$C$5:$C$2004=B165),1),""))</f>
        <v/>
      </c>
      <c r="U165" s="17" t="str">
        <f t="shared" si="7"/>
        <v>–</v>
      </c>
      <c r="V165" s="18" t="str">
        <f>IF(B165="","",SUMIFS(Oportunități!$I$5:$I$304,Oportunități!$C$5:$C$304,B165,Oportunități!$G$5:$G$304,"&lt;&gt;Câștigată",Oportunități!$G$5:$G$304,"&lt;&gt;Pierdută"))</f>
        <v/>
      </c>
      <c r="W165" s="19" t="str">
        <f t="shared" si="8"/>
        <v/>
      </c>
    </row>
    <row r="166" spans="2:23" x14ac:dyDescent="0.2">
      <c r="B166" s="22"/>
      <c r="C166" s="23"/>
      <c r="D166" s="22"/>
      <c r="E166" s="21"/>
      <c r="F166" s="21"/>
      <c r="G166" s="21"/>
      <c r="H166" s="20"/>
      <c r="I166" s="21"/>
      <c r="J166" s="21"/>
      <c r="K166" s="21"/>
      <c r="L166" s="22"/>
      <c r="M166" s="21"/>
      <c r="N166" s="22"/>
      <c r="O166" s="15"/>
      <c r="P166" s="16" t="str">
        <f>IF(B166="","",IFERROR(_xlfn.AGGREGATE(14,6,Activități!$B$5:$B$1504/(Activități!$C$5:$C$1504=B166),1),""))</f>
        <v/>
      </c>
      <c r="Q166" s="17" t="str">
        <f t="shared" si="6"/>
        <v/>
      </c>
      <c r="R166" s="16" t="str">
        <f>IF(B166="","",IFERROR(_xlfn.AGGREGATE(15,6,Activități!$I$5:$I$1504/((Activități!$C$5:$C$1504=B166)*(Activități!$K$5:$K$1504&lt;&gt;"Da")*ISNUMBER(Activități!$I$5:$I$1504)),1),""))</f>
        <v/>
      </c>
      <c r="S166" s="18" t="str">
        <f>IF(B166="","",SUMIFS(Vânzări!$F$5:$F$2004,Vânzări!$C$5:$C$2004,B166,Vânzări!$B$5:$B$2004,"&gt;="&amp;DATE(AnV,1,1),Vânzări!$B$5:$B$2004,"&lt;="&amp;DATE(AnV,12,31)))</f>
        <v/>
      </c>
      <c r="T166" s="16" t="str">
        <f>IF(B166="","",IFERROR(_xlfn.AGGREGATE(14,6,Vânzări!$B$5:$B$2004/(Vânzări!$C$5:$C$2004=B166),1),""))</f>
        <v/>
      </c>
      <c r="U166" s="17" t="str">
        <f t="shared" si="7"/>
        <v>–</v>
      </c>
      <c r="V166" s="18" t="str">
        <f>IF(B166="","",SUMIFS(Oportunități!$I$5:$I$304,Oportunități!$C$5:$C$304,B166,Oportunități!$G$5:$G$304,"&lt;&gt;Câștigată",Oportunități!$G$5:$G$304,"&lt;&gt;Pierdută"))</f>
        <v/>
      </c>
      <c r="W166" s="19" t="str">
        <f t="shared" si="8"/>
        <v/>
      </c>
    </row>
    <row r="167" spans="2:23" x14ac:dyDescent="0.2">
      <c r="B167" s="22"/>
      <c r="C167" s="23"/>
      <c r="D167" s="22"/>
      <c r="E167" s="21"/>
      <c r="F167" s="21"/>
      <c r="G167" s="21"/>
      <c r="H167" s="20"/>
      <c r="I167" s="21"/>
      <c r="J167" s="21"/>
      <c r="K167" s="21"/>
      <c r="L167" s="22"/>
      <c r="M167" s="21"/>
      <c r="N167" s="22"/>
      <c r="O167" s="15"/>
      <c r="P167" s="16" t="str">
        <f>IF(B167="","",IFERROR(_xlfn.AGGREGATE(14,6,Activități!$B$5:$B$1504/(Activități!$C$5:$C$1504=B167),1),""))</f>
        <v/>
      </c>
      <c r="Q167" s="17" t="str">
        <f t="shared" si="6"/>
        <v/>
      </c>
      <c r="R167" s="16" t="str">
        <f>IF(B167="","",IFERROR(_xlfn.AGGREGATE(15,6,Activități!$I$5:$I$1504/((Activități!$C$5:$C$1504=B167)*(Activități!$K$5:$K$1504&lt;&gt;"Da")*ISNUMBER(Activități!$I$5:$I$1504)),1),""))</f>
        <v/>
      </c>
      <c r="S167" s="18" t="str">
        <f>IF(B167="","",SUMIFS(Vânzări!$F$5:$F$2004,Vânzări!$C$5:$C$2004,B167,Vânzări!$B$5:$B$2004,"&gt;="&amp;DATE(AnV,1,1),Vânzări!$B$5:$B$2004,"&lt;="&amp;DATE(AnV,12,31)))</f>
        <v/>
      </c>
      <c r="T167" s="16" t="str">
        <f>IF(B167="","",IFERROR(_xlfn.AGGREGATE(14,6,Vânzări!$B$5:$B$2004/(Vânzări!$C$5:$C$2004=B167),1),""))</f>
        <v/>
      </c>
      <c r="U167" s="17" t="str">
        <f t="shared" si="7"/>
        <v>–</v>
      </c>
      <c r="V167" s="18" t="str">
        <f>IF(B167="","",SUMIFS(Oportunități!$I$5:$I$304,Oportunități!$C$5:$C$304,B167,Oportunități!$G$5:$G$304,"&lt;&gt;Câștigată",Oportunități!$G$5:$G$304,"&lt;&gt;Pierdută"))</f>
        <v/>
      </c>
      <c r="W167" s="19" t="str">
        <f t="shared" si="8"/>
        <v/>
      </c>
    </row>
    <row r="168" spans="2:23" x14ac:dyDescent="0.2">
      <c r="B168" s="22"/>
      <c r="C168" s="23"/>
      <c r="D168" s="22"/>
      <c r="E168" s="21"/>
      <c r="F168" s="21"/>
      <c r="G168" s="21"/>
      <c r="H168" s="20"/>
      <c r="I168" s="21"/>
      <c r="J168" s="21"/>
      <c r="K168" s="21"/>
      <c r="L168" s="22"/>
      <c r="M168" s="21"/>
      <c r="N168" s="22"/>
      <c r="O168" s="15"/>
      <c r="P168" s="16" t="str">
        <f>IF(B168="","",IFERROR(_xlfn.AGGREGATE(14,6,Activități!$B$5:$B$1504/(Activități!$C$5:$C$1504=B168),1),""))</f>
        <v/>
      </c>
      <c r="Q168" s="17" t="str">
        <f t="shared" si="6"/>
        <v/>
      </c>
      <c r="R168" s="16" t="str">
        <f>IF(B168="","",IFERROR(_xlfn.AGGREGATE(15,6,Activități!$I$5:$I$1504/((Activități!$C$5:$C$1504=B168)*(Activități!$K$5:$K$1504&lt;&gt;"Da")*ISNUMBER(Activități!$I$5:$I$1504)),1),""))</f>
        <v/>
      </c>
      <c r="S168" s="18" t="str">
        <f>IF(B168="","",SUMIFS(Vânzări!$F$5:$F$2004,Vânzări!$C$5:$C$2004,B168,Vânzări!$B$5:$B$2004,"&gt;="&amp;DATE(AnV,1,1),Vânzări!$B$5:$B$2004,"&lt;="&amp;DATE(AnV,12,31)))</f>
        <v/>
      </c>
      <c r="T168" s="16" t="str">
        <f>IF(B168="","",IFERROR(_xlfn.AGGREGATE(14,6,Vânzări!$B$5:$B$2004/(Vânzări!$C$5:$C$2004=B168),1),""))</f>
        <v/>
      </c>
      <c r="U168" s="17" t="str">
        <f t="shared" si="7"/>
        <v>–</v>
      </c>
      <c r="V168" s="18" t="str">
        <f>IF(B168="","",SUMIFS(Oportunități!$I$5:$I$304,Oportunități!$C$5:$C$304,B168,Oportunități!$G$5:$G$304,"&lt;&gt;Câștigată",Oportunități!$G$5:$G$304,"&lt;&gt;Pierdută"))</f>
        <v/>
      </c>
      <c r="W168" s="19" t="str">
        <f t="shared" si="8"/>
        <v/>
      </c>
    </row>
    <row r="169" spans="2:23" x14ac:dyDescent="0.2">
      <c r="B169" s="22"/>
      <c r="C169" s="23"/>
      <c r="D169" s="22"/>
      <c r="E169" s="21"/>
      <c r="F169" s="21"/>
      <c r="G169" s="21"/>
      <c r="H169" s="20"/>
      <c r="I169" s="21"/>
      <c r="J169" s="21"/>
      <c r="K169" s="21"/>
      <c r="L169" s="22"/>
      <c r="M169" s="21"/>
      <c r="N169" s="22"/>
      <c r="O169" s="15"/>
      <c r="P169" s="16" t="str">
        <f>IF(B169="","",IFERROR(_xlfn.AGGREGATE(14,6,Activități!$B$5:$B$1504/(Activități!$C$5:$C$1504=B169),1),""))</f>
        <v/>
      </c>
      <c r="Q169" s="17" t="str">
        <f t="shared" si="6"/>
        <v/>
      </c>
      <c r="R169" s="16" t="str">
        <f>IF(B169="","",IFERROR(_xlfn.AGGREGATE(15,6,Activități!$I$5:$I$1504/((Activități!$C$5:$C$1504=B169)*(Activități!$K$5:$K$1504&lt;&gt;"Da")*ISNUMBER(Activități!$I$5:$I$1504)),1),""))</f>
        <v/>
      </c>
      <c r="S169" s="18" t="str">
        <f>IF(B169="","",SUMIFS(Vânzări!$F$5:$F$2004,Vânzări!$C$5:$C$2004,B169,Vânzări!$B$5:$B$2004,"&gt;="&amp;DATE(AnV,1,1),Vânzări!$B$5:$B$2004,"&lt;="&amp;DATE(AnV,12,31)))</f>
        <v/>
      </c>
      <c r="T169" s="16" t="str">
        <f>IF(B169="","",IFERROR(_xlfn.AGGREGATE(14,6,Vânzări!$B$5:$B$2004/(Vânzări!$C$5:$C$2004=B169),1),""))</f>
        <v/>
      </c>
      <c r="U169" s="17" t="str">
        <f t="shared" si="7"/>
        <v>–</v>
      </c>
      <c r="V169" s="18" t="str">
        <f>IF(B169="","",SUMIFS(Oportunități!$I$5:$I$304,Oportunități!$C$5:$C$304,B169,Oportunități!$G$5:$G$304,"&lt;&gt;Câștigată",Oportunități!$G$5:$G$304,"&lt;&gt;Pierdută"))</f>
        <v/>
      </c>
      <c r="W169" s="19" t="str">
        <f t="shared" si="8"/>
        <v/>
      </c>
    </row>
    <row r="170" spans="2:23" x14ac:dyDescent="0.2">
      <c r="B170" s="22"/>
      <c r="C170" s="23"/>
      <c r="D170" s="22"/>
      <c r="E170" s="21"/>
      <c r="F170" s="21"/>
      <c r="G170" s="21"/>
      <c r="H170" s="20"/>
      <c r="I170" s="21"/>
      <c r="J170" s="21"/>
      <c r="K170" s="21"/>
      <c r="L170" s="22"/>
      <c r="M170" s="21"/>
      <c r="N170" s="22"/>
      <c r="O170" s="15"/>
      <c r="P170" s="16" t="str">
        <f>IF(B170="","",IFERROR(_xlfn.AGGREGATE(14,6,Activități!$B$5:$B$1504/(Activități!$C$5:$C$1504=B170),1),""))</f>
        <v/>
      </c>
      <c r="Q170" s="17" t="str">
        <f t="shared" si="6"/>
        <v/>
      </c>
      <c r="R170" s="16" t="str">
        <f>IF(B170="","",IFERROR(_xlfn.AGGREGATE(15,6,Activități!$I$5:$I$1504/((Activități!$C$5:$C$1504=B170)*(Activități!$K$5:$K$1504&lt;&gt;"Da")*ISNUMBER(Activități!$I$5:$I$1504)),1),""))</f>
        <v/>
      </c>
      <c r="S170" s="18" t="str">
        <f>IF(B170="","",SUMIFS(Vânzări!$F$5:$F$2004,Vânzări!$C$5:$C$2004,B170,Vânzări!$B$5:$B$2004,"&gt;="&amp;DATE(AnV,1,1),Vânzări!$B$5:$B$2004,"&lt;="&amp;DATE(AnV,12,31)))</f>
        <v/>
      </c>
      <c r="T170" s="16" t="str">
        <f>IF(B170="","",IFERROR(_xlfn.AGGREGATE(14,6,Vânzări!$B$5:$B$2004/(Vânzări!$C$5:$C$2004=B170),1),""))</f>
        <v/>
      </c>
      <c r="U170" s="17" t="str">
        <f t="shared" si="7"/>
        <v>–</v>
      </c>
      <c r="V170" s="18" t="str">
        <f>IF(B170="","",SUMIFS(Oportunități!$I$5:$I$304,Oportunități!$C$5:$C$304,B170,Oportunități!$G$5:$G$304,"&lt;&gt;Câștigată",Oportunități!$G$5:$G$304,"&lt;&gt;Pierdută"))</f>
        <v/>
      </c>
      <c r="W170" s="19" t="str">
        <f t="shared" si="8"/>
        <v/>
      </c>
    </row>
    <row r="171" spans="2:23" x14ac:dyDescent="0.2">
      <c r="B171" s="22"/>
      <c r="C171" s="23"/>
      <c r="D171" s="22"/>
      <c r="E171" s="21"/>
      <c r="F171" s="21"/>
      <c r="G171" s="21"/>
      <c r="H171" s="20"/>
      <c r="I171" s="21"/>
      <c r="J171" s="21"/>
      <c r="K171" s="21"/>
      <c r="L171" s="22"/>
      <c r="M171" s="21"/>
      <c r="N171" s="22"/>
      <c r="O171" s="15"/>
      <c r="P171" s="16" t="str">
        <f>IF(B171="","",IFERROR(_xlfn.AGGREGATE(14,6,Activități!$B$5:$B$1504/(Activități!$C$5:$C$1504=B171),1),""))</f>
        <v/>
      </c>
      <c r="Q171" s="17" t="str">
        <f t="shared" si="6"/>
        <v/>
      </c>
      <c r="R171" s="16" t="str">
        <f>IF(B171="","",IFERROR(_xlfn.AGGREGATE(15,6,Activități!$I$5:$I$1504/((Activități!$C$5:$C$1504=B171)*(Activități!$K$5:$K$1504&lt;&gt;"Da")*ISNUMBER(Activități!$I$5:$I$1504)),1),""))</f>
        <v/>
      </c>
      <c r="S171" s="18" t="str">
        <f>IF(B171="","",SUMIFS(Vânzări!$F$5:$F$2004,Vânzări!$C$5:$C$2004,B171,Vânzări!$B$5:$B$2004,"&gt;="&amp;DATE(AnV,1,1),Vânzări!$B$5:$B$2004,"&lt;="&amp;DATE(AnV,12,31)))</f>
        <v/>
      </c>
      <c r="T171" s="16" t="str">
        <f>IF(B171="","",IFERROR(_xlfn.AGGREGATE(14,6,Vânzări!$B$5:$B$2004/(Vânzări!$C$5:$C$2004=B171),1),""))</f>
        <v/>
      </c>
      <c r="U171" s="17" t="str">
        <f t="shared" si="7"/>
        <v>–</v>
      </c>
      <c r="V171" s="18" t="str">
        <f>IF(B171="","",SUMIFS(Oportunități!$I$5:$I$304,Oportunități!$C$5:$C$304,B171,Oportunități!$G$5:$G$304,"&lt;&gt;Câștigată",Oportunități!$G$5:$G$304,"&lt;&gt;Pierdută"))</f>
        <v/>
      </c>
      <c r="W171" s="19" t="str">
        <f t="shared" si="8"/>
        <v/>
      </c>
    </row>
    <row r="172" spans="2:23" x14ac:dyDescent="0.2">
      <c r="B172" s="22"/>
      <c r="C172" s="23"/>
      <c r="D172" s="22"/>
      <c r="E172" s="21"/>
      <c r="F172" s="21"/>
      <c r="G172" s="21"/>
      <c r="H172" s="20"/>
      <c r="I172" s="21"/>
      <c r="J172" s="21"/>
      <c r="K172" s="21"/>
      <c r="L172" s="22"/>
      <c r="M172" s="21"/>
      <c r="N172" s="22"/>
      <c r="O172" s="15"/>
      <c r="P172" s="16" t="str">
        <f>IF(B172="","",IFERROR(_xlfn.AGGREGATE(14,6,Activități!$B$5:$B$1504/(Activități!$C$5:$C$1504=B172),1),""))</f>
        <v/>
      </c>
      <c r="Q172" s="17" t="str">
        <f t="shared" si="6"/>
        <v/>
      </c>
      <c r="R172" s="16" t="str">
        <f>IF(B172="","",IFERROR(_xlfn.AGGREGATE(15,6,Activități!$I$5:$I$1504/((Activități!$C$5:$C$1504=B172)*(Activități!$K$5:$K$1504&lt;&gt;"Da")*ISNUMBER(Activități!$I$5:$I$1504)),1),""))</f>
        <v/>
      </c>
      <c r="S172" s="18" t="str">
        <f>IF(B172="","",SUMIFS(Vânzări!$F$5:$F$2004,Vânzări!$C$5:$C$2004,B172,Vânzări!$B$5:$B$2004,"&gt;="&amp;DATE(AnV,1,1),Vânzări!$B$5:$B$2004,"&lt;="&amp;DATE(AnV,12,31)))</f>
        <v/>
      </c>
      <c r="T172" s="16" t="str">
        <f>IF(B172="","",IFERROR(_xlfn.AGGREGATE(14,6,Vânzări!$B$5:$B$2004/(Vânzări!$C$5:$C$2004=B172),1),""))</f>
        <v/>
      </c>
      <c r="U172" s="17" t="str">
        <f t="shared" si="7"/>
        <v>–</v>
      </c>
      <c r="V172" s="18" t="str">
        <f>IF(B172="","",SUMIFS(Oportunități!$I$5:$I$304,Oportunități!$C$5:$C$304,B172,Oportunități!$G$5:$G$304,"&lt;&gt;Câștigată",Oportunități!$G$5:$G$304,"&lt;&gt;Pierdută"))</f>
        <v/>
      </c>
      <c r="W172" s="19" t="str">
        <f t="shared" si="8"/>
        <v/>
      </c>
    </row>
    <row r="173" spans="2:23" x14ac:dyDescent="0.2">
      <c r="B173" s="22"/>
      <c r="C173" s="23"/>
      <c r="D173" s="22"/>
      <c r="E173" s="21"/>
      <c r="F173" s="21"/>
      <c r="G173" s="21"/>
      <c r="H173" s="20"/>
      <c r="I173" s="21"/>
      <c r="J173" s="21"/>
      <c r="K173" s="21"/>
      <c r="L173" s="22"/>
      <c r="M173" s="21"/>
      <c r="N173" s="22"/>
      <c r="O173" s="15"/>
      <c r="P173" s="16" t="str">
        <f>IF(B173="","",IFERROR(_xlfn.AGGREGATE(14,6,Activități!$B$5:$B$1504/(Activități!$C$5:$C$1504=B173),1),""))</f>
        <v/>
      </c>
      <c r="Q173" s="17" t="str">
        <f t="shared" si="6"/>
        <v/>
      </c>
      <c r="R173" s="16" t="str">
        <f>IF(B173="","",IFERROR(_xlfn.AGGREGATE(15,6,Activități!$I$5:$I$1504/((Activități!$C$5:$C$1504=B173)*(Activități!$K$5:$K$1504&lt;&gt;"Da")*ISNUMBER(Activități!$I$5:$I$1504)),1),""))</f>
        <v/>
      </c>
      <c r="S173" s="18" t="str">
        <f>IF(B173="","",SUMIFS(Vânzări!$F$5:$F$2004,Vânzări!$C$5:$C$2004,B173,Vânzări!$B$5:$B$2004,"&gt;="&amp;DATE(AnV,1,1),Vânzări!$B$5:$B$2004,"&lt;="&amp;DATE(AnV,12,31)))</f>
        <v/>
      </c>
      <c r="T173" s="16" t="str">
        <f>IF(B173="","",IFERROR(_xlfn.AGGREGATE(14,6,Vânzări!$B$5:$B$2004/(Vânzări!$C$5:$C$2004=B173),1),""))</f>
        <v/>
      </c>
      <c r="U173" s="17" t="str">
        <f t="shared" si="7"/>
        <v>–</v>
      </c>
      <c r="V173" s="18" t="str">
        <f>IF(B173="","",SUMIFS(Oportunități!$I$5:$I$304,Oportunități!$C$5:$C$304,B173,Oportunități!$G$5:$G$304,"&lt;&gt;Câștigată",Oportunități!$G$5:$G$304,"&lt;&gt;Pierdută"))</f>
        <v/>
      </c>
      <c r="W173" s="19" t="str">
        <f t="shared" si="8"/>
        <v/>
      </c>
    </row>
    <row r="174" spans="2:23" x14ac:dyDescent="0.2">
      <c r="B174" s="22"/>
      <c r="C174" s="23"/>
      <c r="D174" s="22"/>
      <c r="E174" s="21"/>
      <c r="F174" s="21"/>
      <c r="G174" s="21"/>
      <c r="H174" s="20"/>
      <c r="I174" s="21"/>
      <c r="J174" s="21"/>
      <c r="K174" s="21"/>
      <c r="L174" s="22"/>
      <c r="M174" s="21"/>
      <c r="N174" s="22"/>
      <c r="O174" s="15"/>
      <c r="P174" s="16" t="str">
        <f>IF(B174="","",IFERROR(_xlfn.AGGREGATE(14,6,Activități!$B$5:$B$1504/(Activități!$C$5:$C$1504=B174),1),""))</f>
        <v/>
      </c>
      <c r="Q174" s="17" t="str">
        <f t="shared" si="6"/>
        <v/>
      </c>
      <c r="R174" s="16" t="str">
        <f>IF(B174="","",IFERROR(_xlfn.AGGREGATE(15,6,Activități!$I$5:$I$1504/((Activități!$C$5:$C$1504=B174)*(Activități!$K$5:$K$1504&lt;&gt;"Da")*ISNUMBER(Activități!$I$5:$I$1504)),1),""))</f>
        <v/>
      </c>
      <c r="S174" s="18" t="str">
        <f>IF(B174="","",SUMIFS(Vânzări!$F$5:$F$2004,Vânzări!$C$5:$C$2004,B174,Vânzări!$B$5:$B$2004,"&gt;="&amp;DATE(AnV,1,1),Vânzări!$B$5:$B$2004,"&lt;="&amp;DATE(AnV,12,31)))</f>
        <v/>
      </c>
      <c r="T174" s="16" t="str">
        <f>IF(B174="","",IFERROR(_xlfn.AGGREGATE(14,6,Vânzări!$B$5:$B$2004/(Vânzări!$C$5:$C$2004=B174),1),""))</f>
        <v/>
      </c>
      <c r="U174" s="17" t="str">
        <f t="shared" si="7"/>
        <v>–</v>
      </c>
      <c r="V174" s="18" t="str">
        <f>IF(B174="","",SUMIFS(Oportunități!$I$5:$I$304,Oportunități!$C$5:$C$304,B174,Oportunități!$G$5:$G$304,"&lt;&gt;Câștigată",Oportunități!$G$5:$G$304,"&lt;&gt;Pierdută"))</f>
        <v/>
      </c>
      <c r="W174" s="19" t="str">
        <f t="shared" si="8"/>
        <v/>
      </c>
    </row>
    <row r="175" spans="2:23" x14ac:dyDescent="0.2">
      <c r="B175" s="22"/>
      <c r="C175" s="23"/>
      <c r="D175" s="22"/>
      <c r="E175" s="21"/>
      <c r="F175" s="21"/>
      <c r="G175" s="21"/>
      <c r="H175" s="20"/>
      <c r="I175" s="21"/>
      <c r="J175" s="21"/>
      <c r="K175" s="21"/>
      <c r="L175" s="22"/>
      <c r="M175" s="21"/>
      <c r="N175" s="22"/>
      <c r="O175" s="15"/>
      <c r="P175" s="16" t="str">
        <f>IF(B175="","",IFERROR(_xlfn.AGGREGATE(14,6,Activități!$B$5:$B$1504/(Activități!$C$5:$C$1504=B175),1),""))</f>
        <v/>
      </c>
      <c r="Q175" s="17" t="str">
        <f t="shared" si="6"/>
        <v/>
      </c>
      <c r="R175" s="16" t="str">
        <f>IF(B175="","",IFERROR(_xlfn.AGGREGATE(15,6,Activități!$I$5:$I$1504/((Activități!$C$5:$C$1504=B175)*(Activități!$K$5:$K$1504&lt;&gt;"Da")*ISNUMBER(Activități!$I$5:$I$1504)),1),""))</f>
        <v/>
      </c>
      <c r="S175" s="18" t="str">
        <f>IF(B175="","",SUMIFS(Vânzări!$F$5:$F$2004,Vânzări!$C$5:$C$2004,B175,Vânzări!$B$5:$B$2004,"&gt;="&amp;DATE(AnV,1,1),Vânzări!$B$5:$B$2004,"&lt;="&amp;DATE(AnV,12,31)))</f>
        <v/>
      </c>
      <c r="T175" s="16" t="str">
        <f>IF(B175="","",IFERROR(_xlfn.AGGREGATE(14,6,Vânzări!$B$5:$B$2004/(Vânzări!$C$5:$C$2004=B175),1),""))</f>
        <v/>
      </c>
      <c r="U175" s="17" t="str">
        <f t="shared" si="7"/>
        <v>–</v>
      </c>
      <c r="V175" s="18" t="str">
        <f>IF(B175="","",SUMIFS(Oportunități!$I$5:$I$304,Oportunități!$C$5:$C$304,B175,Oportunități!$G$5:$G$304,"&lt;&gt;Câștigată",Oportunități!$G$5:$G$304,"&lt;&gt;Pierdută"))</f>
        <v/>
      </c>
      <c r="W175" s="19" t="str">
        <f t="shared" si="8"/>
        <v/>
      </c>
    </row>
    <row r="176" spans="2:23" x14ac:dyDescent="0.2">
      <c r="B176" s="22"/>
      <c r="C176" s="23"/>
      <c r="D176" s="22"/>
      <c r="E176" s="21"/>
      <c r="F176" s="21"/>
      <c r="G176" s="21"/>
      <c r="H176" s="20"/>
      <c r="I176" s="21"/>
      <c r="J176" s="21"/>
      <c r="K176" s="21"/>
      <c r="L176" s="22"/>
      <c r="M176" s="21"/>
      <c r="N176" s="22"/>
      <c r="O176" s="15"/>
      <c r="P176" s="16" t="str">
        <f>IF(B176="","",IFERROR(_xlfn.AGGREGATE(14,6,Activități!$B$5:$B$1504/(Activități!$C$5:$C$1504=B176),1),""))</f>
        <v/>
      </c>
      <c r="Q176" s="17" t="str">
        <f t="shared" si="6"/>
        <v/>
      </c>
      <c r="R176" s="16" t="str">
        <f>IF(B176="","",IFERROR(_xlfn.AGGREGATE(15,6,Activități!$I$5:$I$1504/((Activități!$C$5:$C$1504=B176)*(Activități!$K$5:$K$1504&lt;&gt;"Da")*ISNUMBER(Activități!$I$5:$I$1504)),1),""))</f>
        <v/>
      </c>
      <c r="S176" s="18" t="str">
        <f>IF(B176="","",SUMIFS(Vânzări!$F$5:$F$2004,Vânzări!$C$5:$C$2004,B176,Vânzări!$B$5:$B$2004,"&gt;="&amp;DATE(AnV,1,1),Vânzări!$B$5:$B$2004,"&lt;="&amp;DATE(AnV,12,31)))</f>
        <v/>
      </c>
      <c r="T176" s="16" t="str">
        <f>IF(B176="","",IFERROR(_xlfn.AGGREGATE(14,6,Vânzări!$B$5:$B$2004/(Vânzări!$C$5:$C$2004=B176),1),""))</f>
        <v/>
      </c>
      <c r="U176" s="17" t="str">
        <f t="shared" si="7"/>
        <v>–</v>
      </c>
      <c r="V176" s="18" t="str">
        <f>IF(B176="","",SUMIFS(Oportunități!$I$5:$I$304,Oportunități!$C$5:$C$304,B176,Oportunități!$G$5:$G$304,"&lt;&gt;Câștigată",Oportunități!$G$5:$G$304,"&lt;&gt;Pierdută"))</f>
        <v/>
      </c>
      <c r="W176" s="19" t="str">
        <f t="shared" si="8"/>
        <v/>
      </c>
    </row>
    <row r="177" spans="2:23" x14ac:dyDescent="0.2">
      <c r="B177" s="22"/>
      <c r="C177" s="23"/>
      <c r="D177" s="22"/>
      <c r="E177" s="21"/>
      <c r="F177" s="21"/>
      <c r="G177" s="21"/>
      <c r="H177" s="20"/>
      <c r="I177" s="21"/>
      <c r="J177" s="21"/>
      <c r="K177" s="21"/>
      <c r="L177" s="22"/>
      <c r="M177" s="21"/>
      <c r="N177" s="22"/>
      <c r="O177" s="15"/>
      <c r="P177" s="16" t="str">
        <f>IF(B177="","",IFERROR(_xlfn.AGGREGATE(14,6,Activități!$B$5:$B$1504/(Activități!$C$5:$C$1504=B177),1),""))</f>
        <v/>
      </c>
      <c r="Q177" s="17" t="str">
        <f t="shared" si="6"/>
        <v/>
      </c>
      <c r="R177" s="16" t="str">
        <f>IF(B177="","",IFERROR(_xlfn.AGGREGATE(15,6,Activități!$I$5:$I$1504/((Activități!$C$5:$C$1504=B177)*(Activități!$K$5:$K$1504&lt;&gt;"Da")*ISNUMBER(Activități!$I$5:$I$1504)),1),""))</f>
        <v/>
      </c>
      <c r="S177" s="18" t="str">
        <f>IF(B177="","",SUMIFS(Vânzări!$F$5:$F$2004,Vânzări!$C$5:$C$2004,B177,Vânzări!$B$5:$B$2004,"&gt;="&amp;DATE(AnV,1,1),Vânzări!$B$5:$B$2004,"&lt;="&amp;DATE(AnV,12,31)))</f>
        <v/>
      </c>
      <c r="T177" s="16" t="str">
        <f>IF(B177="","",IFERROR(_xlfn.AGGREGATE(14,6,Vânzări!$B$5:$B$2004/(Vânzări!$C$5:$C$2004=B177),1),""))</f>
        <v/>
      </c>
      <c r="U177" s="17" t="str">
        <f t="shared" si="7"/>
        <v>–</v>
      </c>
      <c r="V177" s="18" t="str">
        <f>IF(B177="","",SUMIFS(Oportunități!$I$5:$I$304,Oportunități!$C$5:$C$304,B177,Oportunități!$G$5:$G$304,"&lt;&gt;Câștigată",Oportunități!$G$5:$G$304,"&lt;&gt;Pierdută"))</f>
        <v/>
      </c>
      <c r="W177" s="19" t="str">
        <f t="shared" si="8"/>
        <v/>
      </c>
    </row>
    <row r="178" spans="2:23" x14ac:dyDescent="0.2">
      <c r="B178" s="22"/>
      <c r="C178" s="23"/>
      <c r="D178" s="22"/>
      <c r="E178" s="21"/>
      <c r="F178" s="21"/>
      <c r="G178" s="21"/>
      <c r="H178" s="20"/>
      <c r="I178" s="21"/>
      <c r="J178" s="21"/>
      <c r="K178" s="21"/>
      <c r="L178" s="22"/>
      <c r="M178" s="21"/>
      <c r="N178" s="22"/>
      <c r="O178" s="15"/>
      <c r="P178" s="16" t="str">
        <f>IF(B178="","",IFERROR(_xlfn.AGGREGATE(14,6,Activități!$B$5:$B$1504/(Activități!$C$5:$C$1504=B178),1),""))</f>
        <v/>
      </c>
      <c r="Q178" s="17" t="str">
        <f t="shared" si="6"/>
        <v/>
      </c>
      <c r="R178" s="16" t="str">
        <f>IF(B178="","",IFERROR(_xlfn.AGGREGATE(15,6,Activități!$I$5:$I$1504/((Activități!$C$5:$C$1504=B178)*(Activități!$K$5:$K$1504&lt;&gt;"Da")*ISNUMBER(Activități!$I$5:$I$1504)),1),""))</f>
        <v/>
      </c>
      <c r="S178" s="18" t="str">
        <f>IF(B178="","",SUMIFS(Vânzări!$F$5:$F$2004,Vânzări!$C$5:$C$2004,B178,Vânzări!$B$5:$B$2004,"&gt;="&amp;DATE(AnV,1,1),Vânzări!$B$5:$B$2004,"&lt;="&amp;DATE(AnV,12,31)))</f>
        <v/>
      </c>
      <c r="T178" s="16" t="str">
        <f>IF(B178="","",IFERROR(_xlfn.AGGREGATE(14,6,Vânzări!$B$5:$B$2004/(Vânzări!$C$5:$C$2004=B178),1),""))</f>
        <v/>
      </c>
      <c r="U178" s="17" t="str">
        <f t="shared" si="7"/>
        <v>–</v>
      </c>
      <c r="V178" s="18" t="str">
        <f>IF(B178="","",SUMIFS(Oportunități!$I$5:$I$304,Oportunități!$C$5:$C$304,B178,Oportunități!$G$5:$G$304,"&lt;&gt;Câștigată",Oportunități!$G$5:$G$304,"&lt;&gt;Pierdută"))</f>
        <v/>
      </c>
      <c r="W178" s="19" t="str">
        <f t="shared" si="8"/>
        <v/>
      </c>
    </row>
    <row r="179" spans="2:23" x14ac:dyDescent="0.2">
      <c r="B179" s="22"/>
      <c r="C179" s="23"/>
      <c r="D179" s="22"/>
      <c r="E179" s="21"/>
      <c r="F179" s="21"/>
      <c r="G179" s="21"/>
      <c r="H179" s="20"/>
      <c r="I179" s="21"/>
      <c r="J179" s="21"/>
      <c r="K179" s="21"/>
      <c r="L179" s="22"/>
      <c r="M179" s="21"/>
      <c r="N179" s="22"/>
      <c r="O179" s="15"/>
      <c r="P179" s="16" t="str">
        <f>IF(B179="","",IFERROR(_xlfn.AGGREGATE(14,6,Activități!$B$5:$B$1504/(Activități!$C$5:$C$1504=B179),1),""))</f>
        <v/>
      </c>
      <c r="Q179" s="17" t="str">
        <f t="shared" si="6"/>
        <v/>
      </c>
      <c r="R179" s="16" t="str">
        <f>IF(B179="","",IFERROR(_xlfn.AGGREGATE(15,6,Activități!$I$5:$I$1504/((Activități!$C$5:$C$1504=B179)*(Activități!$K$5:$K$1504&lt;&gt;"Da")*ISNUMBER(Activități!$I$5:$I$1504)),1),""))</f>
        <v/>
      </c>
      <c r="S179" s="18" t="str">
        <f>IF(B179="","",SUMIFS(Vânzări!$F$5:$F$2004,Vânzări!$C$5:$C$2004,B179,Vânzări!$B$5:$B$2004,"&gt;="&amp;DATE(AnV,1,1),Vânzări!$B$5:$B$2004,"&lt;="&amp;DATE(AnV,12,31)))</f>
        <v/>
      </c>
      <c r="T179" s="16" t="str">
        <f>IF(B179="","",IFERROR(_xlfn.AGGREGATE(14,6,Vânzări!$B$5:$B$2004/(Vânzări!$C$5:$C$2004=B179),1),""))</f>
        <v/>
      </c>
      <c r="U179" s="17" t="str">
        <f t="shared" si="7"/>
        <v>–</v>
      </c>
      <c r="V179" s="18" t="str">
        <f>IF(B179="","",SUMIFS(Oportunități!$I$5:$I$304,Oportunități!$C$5:$C$304,B179,Oportunități!$G$5:$G$304,"&lt;&gt;Câștigată",Oportunități!$G$5:$G$304,"&lt;&gt;Pierdută"))</f>
        <v/>
      </c>
      <c r="W179" s="19" t="str">
        <f t="shared" si="8"/>
        <v/>
      </c>
    </row>
    <row r="180" spans="2:23" x14ac:dyDescent="0.2">
      <c r="B180" s="22"/>
      <c r="C180" s="23"/>
      <c r="D180" s="22"/>
      <c r="E180" s="21"/>
      <c r="F180" s="21"/>
      <c r="G180" s="21"/>
      <c r="H180" s="20"/>
      <c r="I180" s="21"/>
      <c r="J180" s="21"/>
      <c r="K180" s="21"/>
      <c r="L180" s="22"/>
      <c r="M180" s="21"/>
      <c r="N180" s="22"/>
      <c r="O180" s="15"/>
      <c r="P180" s="16" t="str">
        <f>IF(B180="","",IFERROR(_xlfn.AGGREGATE(14,6,Activități!$B$5:$B$1504/(Activități!$C$5:$C$1504=B180),1),""))</f>
        <v/>
      </c>
      <c r="Q180" s="17" t="str">
        <f t="shared" si="6"/>
        <v/>
      </c>
      <c r="R180" s="16" t="str">
        <f>IF(B180="","",IFERROR(_xlfn.AGGREGATE(15,6,Activități!$I$5:$I$1504/((Activități!$C$5:$C$1504=B180)*(Activități!$K$5:$K$1504&lt;&gt;"Da")*ISNUMBER(Activități!$I$5:$I$1504)),1),""))</f>
        <v/>
      </c>
      <c r="S180" s="18" t="str">
        <f>IF(B180="","",SUMIFS(Vânzări!$F$5:$F$2004,Vânzări!$C$5:$C$2004,B180,Vânzări!$B$5:$B$2004,"&gt;="&amp;DATE(AnV,1,1),Vânzări!$B$5:$B$2004,"&lt;="&amp;DATE(AnV,12,31)))</f>
        <v/>
      </c>
      <c r="T180" s="16" t="str">
        <f>IF(B180="","",IFERROR(_xlfn.AGGREGATE(14,6,Vânzări!$B$5:$B$2004/(Vânzări!$C$5:$C$2004=B180),1),""))</f>
        <v/>
      </c>
      <c r="U180" s="17" t="str">
        <f t="shared" si="7"/>
        <v>–</v>
      </c>
      <c r="V180" s="18" t="str">
        <f>IF(B180="","",SUMIFS(Oportunități!$I$5:$I$304,Oportunități!$C$5:$C$304,B180,Oportunități!$G$5:$G$304,"&lt;&gt;Câștigată",Oportunități!$G$5:$G$304,"&lt;&gt;Pierdută"))</f>
        <v/>
      </c>
      <c r="W180" s="19" t="str">
        <f t="shared" si="8"/>
        <v/>
      </c>
    </row>
    <row r="181" spans="2:23" x14ac:dyDescent="0.2">
      <c r="B181" s="22"/>
      <c r="C181" s="23"/>
      <c r="D181" s="22"/>
      <c r="E181" s="21"/>
      <c r="F181" s="21"/>
      <c r="G181" s="21"/>
      <c r="H181" s="20"/>
      <c r="I181" s="21"/>
      <c r="J181" s="21"/>
      <c r="K181" s="21"/>
      <c r="L181" s="22"/>
      <c r="M181" s="21"/>
      <c r="N181" s="22"/>
      <c r="O181" s="15"/>
      <c r="P181" s="16" t="str">
        <f>IF(B181="","",IFERROR(_xlfn.AGGREGATE(14,6,Activități!$B$5:$B$1504/(Activități!$C$5:$C$1504=B181),1),""))</f>
        <v/>
      </c>
      <c r="Q181" s="17" t="str">
        <f t="shared" si="6"/>
        <v/>
      </c>
      <c r="R181" s="16" t="str">
        <f>IF(B181="","",IFERROR(_xlfn.AGGREGATE(15,6,Activități!$I$5:$I$1504/((Activități!$C$5:$C$1504=B181)*(Activități!$K$5:$K$1504&lt;&gt;"Da")*ISNUMBER(Activități!$I$5:$I$1504)),1),""))</f>
        <v/>
      </c>
      <c r="S181" s="18" t="str">
        <f>IF(B181="","",SUMIFS(Vânzări!$F$5:$F$2004,Vânzări!$C$5:$C$2004,B181,Vânzări!$B$5:$B$2004,"&gt;="&amp;DATE(AnV,1,1),Vânzări!$B$5:$B$2004,"&lt;="&amp;DATE(AnV,12,31)))</f>
        <v/>
      </c>
      <c r="T181" s="16" t="str">
        <f>IF(B181="","",IFERROR(_xlfn.AGGREGATE(14,6,Vânzări!$B$5:$B$2004/(Vânzări!$C$5:$C$2004=B181),1),""))</f>
        <v/>
      </c>
      <c r="U181" s="17" t="str">
        <f t="shared" si="7"/>
        <v>–</v>
      </c>
      <c r="V181" s="18" t="str">
        <f>IF(B181="","",SUMIFS(Oportunități!$I$5:$I$304,Oportunități!$C$5:$C$304,B181,Oportunități!$G$5:$G$304,"&lt;&gt;Câștigată",Oportunități!$G$5:$G$304,"&lt;&gt;Pierdută"))</f>
        <v/>
      </c>
      <c r="W181" s="19" t="str">
        <f t="shared" si="8"/>
        <v/>
      </c>
    </row>
    <row r="182" spans="2:23" x14ac:dyDescent="0.2">
      <c r="B182" s="22"/>
      <c r="C182" s="23"/>
      <c r="D182" s="22"/>
      <c r="E182" s="21"/>
      <c r="F182" s="21"/>
      <c r="G182" s="21"/>
      <c r="H182" s="20"/>
      <c r="I182" s="21"/>
      <c r="J182" s="21"/>
      <c r="K182" s="21"/>
      <c r="L182" s="22"/>
      <c r="M182" s="21"/>
      <c r="N182" s="22"/>
      <c r="O182" s="15"/>
      <c r="P182" s="16" t="str">
        <f>IF(B182="","",IFERROR(_xlfn.AGGREGATE(14,6,Activități!$B$5:$B$1504/(Activități!$C$5:$C$1504=B182),1),""))</f>
        <v/>
      </c>
      <c r="Q182" s="17" t="str">
        <f t="shared" si="6"/>
        <v/>
      </c>
      <c r="R182" s="16" t="str">
        <f>IF(B182="","",IFERROR(_xlfn.AGGREGATE(15,6,Activități!$I$5:$I$1504/((Activități!$C$5:$C$1504=B182)*(Activități!$K$5:$K$1504&lt;&gt;"Da")*ISNUMBER(Activități!$I$5:$I$1504)),1),""))</f>
        <v/>
      </c>
      <c r="S182" s="18" t="str">
        <f>IF(B182="","",SUMIFS(Vânzări!$F$5:$F$2004,Vânzări!$C$5:$C$2004,B182,Vânzări!$B$5:$B$2004,"&gt;="&amp;DATE(AnV,1,1),Vânzări!$B$5:$B$2004,"&lt;="&amp;DATE(AnV,12,31)))</f>
        <v/>
      </c>
      <c r="T182" s="16" t="str">
        <f>IF(B182="","",IFERROR(_xlfn.AGGREGATE(14,6,Vânzări!$B$5:$B$2004/(Vânzări!$C$5:$C$2004=B182),1),""))</f>
        <v/>
      </c>
      <c r="U182" s="17" t="str">
        <f t="shared" si="7"/>
        <v>–</v>
      </c>
      <c r="V182" s="18" t="str">
        <f>IF(B182="","",SUMIFS(Oportunități!$I$5:$I$304,Oportunități!$C$5:$C$304,B182,Oportunități!$G$5:$G$304,"&lt;&gt;Câștigată",Oportunități!$G$5:$G$304,"&lt;&gt;Pierdută"))</f>
        <v/>
      </c>
      <c r="W182" s="19" t="str">
        <f t="shared" si="8"/>
        <v/>
      </c>
    </row>
    <row r="183" spans="2:23" x14ac:dyDescent="0.2">
      <c r="B183" s="22"/>
      <c r="C183" s="23"/>
      <c r="D183" s="22"/>
      <c r="E183" s="21"/>
      <c r="F183" s="21"/>
      <c r="G183" s="21"/>
      <c r="H183" s="20"/>
      <c r="I183" s="21"/>
      <c r="J183" s="21"/>
      <c r="K183" s="21"/>
      <c r="L183" s="22"/>
      <c r="M183" s="21"/>
      <c r="N183" s="22"/>
      <c r="O183" s="15"/>
      <c r="P183" s="16" t="str">
        <f>IF(B183="","",IFERROR(_xlfn.AGGREGATE(14,6,Activități!$B$5:$B$1504/(Activități!$C$5:$C$1504=B183),1),""))</f>
        <v/>
      </c>
      <c r="Q183" s="17" t="str">
        <f t="shared" si="6"/>
        <v/>
      </c>
      <c r="R183" s="16" t="str">
        <f>IF(B183="","",IFERROR(_xlfn.AGGREGATE(15,6,Activități!$I$5:$I$1504/((Activități!$C$5:$C$1504=B183)*(Activități!$K$5:$K$1504&lt;&gt;"Da")*ISNUMBER(Activități!$I$5:$I$1504)),1),""))</f>
        <v/>
      </c>
      <c r="S183" s="18" t="str">
        <f>IF(B183="","",SUMIFS(Vânzări!$F$5:$F$2004,Vânzări!$C$5:$C$2004,B183,Vânzări!$B$5:$B$2004,"&gt;="&amp;DATE(AnV,1,1),Vânzări!$B$5:$B$2004,"&lt;="&amp;DATE(AnV,12,31)))</f>
        <v/>
      </c>
      <c r="T183" s="16" t="str">
        <f>IF(B183="","",IFERROR(_xlfn.AGGREGATE(14,6,Vânzări!$B$5:$B$2004/(Vânzări!$C$5:$C$2004=B183),1),""))</f>
        <v/>
      </c>
      <c r="U183" s="17" t="str">
        <f t="shared" si="7"/>
        <v>–</v>
      </c>
      <c r="V183" s="18" t="str">
        <f>IF(B183="","",SUMIFS(Oportunități!$I$5:$I$304,Oportunități!$C$5:$C$304,B183,Oportunități!$G$5:$G$304,"&lt;&gt;Câștigată",Oportunități!$G$5:$G$304,"&lt;&gt;Pierdută"))</f>
        <v/>
      </c>
      <c r="W183" s="19" t="str">
        <f t="shared" si="8"/>
        <v/>
      </c>
    </row>
    <row r="184" spans="2:23" x14ac:dyDescent="0.2">
      <c r="B184" s="22"/>
      <c r="C184" s="23"/>
      <c r="D184" s="22"/>
      <c r="E184" s="21"/>
      <c r="F184" s="21"/>
      <c r="G184" s="21"/>
      <c r="H184" s="20"/>
      <c r="I184" s="21"/>
      <c r="J184" s="21"/>
      <c r="K184" s="21"/>
      <c r="L184" s="22"/>
      <c r="M184" s="21"/>
      <c r="N184" s="22"/>
      <c r="O184" s="15"/>
      <c r="P184" s="16" t="str">
        <f>IF(B184="","",IFERROR(_xlfn.AGGREGATE(14,6,Activități!$B$5:$B$1504/(Activități!$C$5:$C$1504=B184),1),""))</f>
        <v/>
      </c>
      <c r="Q184" s="17" t="str">
        <f t="shared" si="6"/>
        <v/>
      </c>
      <c r="R184" s="16" t="str">
        <f>IF(B184="","",IFERROR(_xlfn.AGGREGATE(15,6,Activități!$I$5:$I$1504/((Activități!$C$5:$C$1504=B184)*(Activități!$K$5:$K$1504&lt;&gt;"Da")*ISNUMBER(Activități!$I$5:$I$1504)),1),""))</f>
        <v/>
      </c>
      <c r="S184" s="18" t="str">
        <f>IF(B184="","",SUMIFS(Vânzări!$F$5:$F$2004,Vânzări!$C$5:$C$2004,B184,Vânzări!$B$5:$B$2004,"&gt;="&amp;DATE(AnV,1,1),Vânzări!$B$5:$B$2004,"&lt;="&amp;DATE(AnV,12,31)))</f>
        <v/>
      </c>
      <c r="T184" s="16" t="str">
        <f>IF(B184="","",IFERROR(_xlfn.AGGREGATE(14,6,Vânzări!$B$5:$B$2004/(Vânzări!$C$5:$C$2004=B184),1),""))</f>
        <v/>
      </c>
      <c r="U184" s="17" t="str">
        <f t="shared" si="7"/>
        <v>–</v>
      </c>
      <c r="V184" s="18" t="str">
        <f>IF(B184="","",SUMIFS(Oportunități!$I$5:$I$304,Oportunități!$C$5:$C$304,B184,Oportunități!$G$5:$G$304,"&lt;&gt;Câștigată",Oportunități!$G$5:$G$304,"&lt;&gt;Pierdută"))</f>
        <v/>
      </c>
      <c r="W184" s="19" t="str">
        <f t="shared" si="8"/>
        <v/>
      </c>
    </row>
    <row r="185" spans="2:23" x14ac:dyDescent="0.2">
      <c r="B185" s="22"/>
      <c r="C185" s="23"/>
      <c r="D185" s="22"/>
      <c r="E185" s="21"/>
      <c r="F185" s="21"/>
      <c r="G185" s="21"/>
      <c r="H185" s="20"/>
      <c r="I185" s="21"/>
      <c r="J185" s="21"/>
      <c r="K185" s="21"/>
      <c r="L185" s="22"/>
      <c r="M185" s="21"/>
      <c r="N185" s="22"/>
      <c r="O185" s="15"/>
      <c r="P185" s="16" t="str">
        <f>IF(B185="","",IFERROR(_xlfn.AGGREGATE(14,6,Activități!$B$5:$B$1504/(Activități!$C$5:$C$1504=B185),1),""))</f>
        <v/>
      </c>
      <c r="Q185" s="17" t="str">
        <f t="shared" si="6"/>
        <v/>
      </c>
      <c r="R185" s="16" t="str">
        <f>IF(B185="","",IFERROR(_xlfn.AGGREGATE(15,6,Activități!$I$5:$I$1504/((Activități!$C$5:$C$1504=B185)*(Activități!$K$5:$K$1504&lt;&gt;"Da")*ISNUMBER(Activități!$I$5:$I$1504)),1),""))</f>
        <v/>
      </c>
      <c r="S185" s="18" t="str">
        <f>IF(B185="","",SUMIFS(Vânzări!$F$5:$F$2004,Vânzări!$C$5:$C$2004,B185,Vânzări!$B$5:$B$2004,"&gt;="&amp;DATE(AnV,1,1),Vânzări!$B$5:$B$2004,"&lt;="&amp;DATE(AnV,12,31)))</f>
        <v/>
      </c>
      <c r="T185" s="16" t="str">
        <f>IF(B185="","",IFERROR(_xlfn.AGGREGATE(14,6,Vânzări!$B$5:$B$2004/(Vânzări!$C$5:$C$2004=B185),1),""))</f>
        <v/>
      </c>
      <c r="U185" s="17" t="str">
        <f t="shared" si="7"/>
        <v>–</v>
      </c>
      <c r="V185" s="18" t="str">
        <f>IF(B185="","",SUMIFS(Oportunități!$I$5:$I$304,Oportunități!$C$5:$C$304,B185,Oportunități!$G$5:$G$304,"&lt;&gt;Câștigată",Oportunități!$G$5:$G$304,"&lt;&gt;Pierdută"))</f>
        <v/>
      </c>
      <c r="W185" s="19" t="str">
        <f t="shared" si="8"/>
        <v/>
      </c>
    </row>
    <row r="186" spans="2:23" x14ac:dyDescent="0.2">
      <c r="B186" s="22"/>
      <c r="C186" s="23"/>
      <c r="D186" s="22"/>
      <c r="E186" s="21"/>
      <c r="F186" s="21"/>
      <c r="G186" s="21"/>
      <c r="H186" s="20"/>
      <c r="I186" s="21"/>
      <c r="J186" s="21"/>
      <c r="K186" s="21"/>
      <c r="L186" s="22"/>
      <c r="M186" s="21"/>
      <c r="N186" s="22"/>
      <c r="O186" s="15"/>
      <c r="P186" s="16" t="str">
        <f>IF(B186="","",IFERROR(_xlfn.AGGREGATE(14,6,Activități!$B$5:$B$1504/(Activități!$C$5:$C$1504=B186),1),""))</f>
        <v/>
      </c>
      <c r="Q186" s="17" t="str">
        <f t="shared" si="6"/>
        <v/>
      </c>
      <c r="R186" s="16" t="str">
        <f>IF(B186="","",IFERROR(_xlfn.AGGREGATE(15,6,Activități!$I$5:$I$1504/((Activități!$C$5:$C$1504=B186)*(Activități!$K$5:$K$1504&lt;&gt;"Da")*ISNUMBER(Activități!$I$5:$I$1504)),1),""))</f>
        <v/>
      </c>
      <c r="S186" s="18" t="str">
        <f>IF(B186="","",SUMIFS(Vânzări!$F$5:$F$2004,Vânzări!$C$5:$C$2004,B186,Vânzări!$B$5:$B$2004,"&gt;="&amp;DATE(AnV,1,1),Vânzări!$B$5:$B$2004,"&lt;="&amp;DATE(AnV,12,31)))</f>
        <v/>
      </c>
      <c r="T186" s="16" t="str">
        <f>IF(B186="","",IFERROR(_xlfn.AGGREGATE(14,6,Vânzări!$B$5:$B$2004/(Vânzări!$C$5:$C$2004=B186),1),""))</f>
        <v/>
      </c>
      <c r="U186" s="17" t="str">
        <f t="shared" si="7"/>
        <v>–</v>
      </c>
      <c r="V186" s="18" t="str">
        <f>IF(B186="","",SUMIFS(Oportunități!$I$5:$I$304,Oportunități!$C$5:$C$304,B186,Oportunități!$G$5:$G$304,"&lt;&gt;Câștigată",Oportunități!$G$5:$G$304,"&lt;&gt;Pierdută"))</f>
        <v/>
      </c>
      <c r="W186" s="19" t="str">
        <f t="shared" si="8"/>
        <v/>
      </c>
    </row>
    <row r="187" spans="2:23" x14ac:dyDescent="0.2">
      <c r="B187" s="22"/>
      <c r="C187" s="23"/>
      <c r="D187" s="22"/>
      <c r="E187" s="21"/>
      <c r="F187" s="21"/>
      <c r="G187" s="21"/>
      <c r="H187" s="20"/>
      <c r="I187" s="21"/>
      <c r="J187" s="21"/>
      <c r="K187" s="21"/>
      <c r="L187" s="22"/>
      <c r="M187" s="21"/>
      <c r="N187" s="22"/>
      <c r="O187" s="15"/>
      <c r="P187" s="16" t="str">
        <f>IF(B187="","",IFERROR(_xlfn.AGGREGATE(14,6,Activități!$B$5:$B$1504/(Activități!$C$5:$C$1504=B187),1),""))</f>
        <v/>
      </c>
      <c r="Q187" s="17" t="str">
        <f t="shared" si="6"/>
        <v/>
      </c>
      <c r="R187" s="16" t="str">
        <f>IF(B187="","",IFERROR(_xlfn.AGGREGATE(15,6,Activități!$I$5:$I$1504/((Activități!$C$5:$C$1504=B187)*(Activități!$K$5:$K$1504&lt;&gt;"Da")*ISNUMBER(Activități!$I$5:$I$1504)),1),""))</f>
        <v/>
      </c>
      <c r="S187" s="18" t="str">
        <f>IF(B187="","",SUMIFS(Vânzări!$F$5:$F$2004,Vânzări!$C$5:$C$2004,B187,Vânzări!$B$5:$B$2004,"&gt;="&amp;DATE(AnV,1,1),Vânzări!$B$5:$B$2004,"&lt;="&amp;DATE(AnV,12,31)))</f>
        <v/>
      </c>
      <c r="T187" s="16" t="str">
        <f>IF(B187="","",IFERROR(_xlfn.AGGREGATE(14,6,Vânzări!$B$5:$B$2004/(Vânzări!$C$5:$C$2004=B187),1),""))</f>
        <v/>
      </c>
      <c r="U187" s="17" t="str">
        <f t="shared" si="7"/>
        <v>–</v>
      </c>
      <c r="V187" s="18" t="str">
        <f>IF(B187="","",SUMIFS(Oportunități!$I$5:$I$304,Oportunități!$C$5:$C$304,B187,Oportunități!$G$5:$G$304,"&lt;&gt;Câștigată",Oportunități!$G$5:$G$304,"&lt;&gt;Pierdută"))</f>
        <v/>
      </c>
      <c r="W187" s="19" t="str">
        <f t="shared" si="8"/>
        <v/>
      </c>
    </row>
    <row r="188" spans="2:23" x14ac:dyDescent="0.2">
      <c r="B188" s="22"/>
      <c r="C188" s="23"/>
      <c r="D188" s="22"/>
      <c r="E188" s="21"/>
      <c r="F188" s="21"/>
      <c r="G188" s="21"/>
      <c r="H188" s="20"/>
      <c r="I188" s="21"/>
      <c r="J188" s="21"/>
      <c r="K188" s="21"/>
      <c r="L188" s="22"/>
      <c r="M188" s="21"/>
      <c r="N188" s="22"/>
      <c r="O188" s="15"/>
      <c r="P188" s="16" t="str">
        <f>IF(B188="","",IFERROR(_xlfn.AGGREGATE(14,6,Activități!$B$5:$B$1504/(Activități!$C$5:$C$1504=B188),1),""))</f>
        <v/>
      </c>
      <c r="Q188" s="17" t="str">
        <f t="shared" si="6"/>
        <v/>
      </c>
      <c r="R188" s="16" t="str">
        <f>IF(B188="","",IFERROR(_xlfn.AGGREGATE(15,6,Activități!$I$5:$I$1504/((Activități!$C$5:$C$1504=B188)*(Activități!$K$5:$K$1504&lt;&gt;"Da")*ISNUMBER(Activități!$I$5:$I$1504)),1),""))</f>
        <v/>
      </c>
      <c r="S188" s="18" t="str">
        <f>IF(B188="","",SUMIFS(Vânzări!$F$5:$F$2004,Vânzări!$C$5:$C$2004,B188,Vânzări!$B$5:$B$2004,"&gt;="&amp;DATE(AnV,1,1),Vânzări!$B$5:$B$2004,"&lt;="&amp;DATE(AnV,12,31)))</f>
        <v/>
      </c>
      <c r="T188" s="16" t="str">
        <f>IF(B188="","",IFERROR(_xlfn.AGGREGATE(14,6,Vânzări!$B$5:$B$2004/(Vânzări!$C$5:$C$2004=B188),1),""))</f>
        <v/>
      </c>
      <c r="U188" s="17" t="str">
        <f t="shared" si="7"/>
        <v>–</v>
      </c>
      <c r="V188" s="18" t="str">
        <f>IF(B188="","",SUMIFS(Oportunități!$I$5:$I$304,Oportunități!$C$5:$C$304,B188,Oportunități!$G$5:$G$304,"&lt;&gt;Câștigată",Oportunități!$G$5:$G$304,"&lt;&gt;Pierdută"))</f>
        <v/>
      </c>
      <c r="W188" s="19" t="str">
        <f t="shared" si="8"/>
        <v/>
      </c>
    </row>
    <row r="189" spans="2:23" x14ac:dyDescent="0.2">
      <c r="B189" s="22"/>
      <c r="C189" s="23"/>
      <c r="D189" s="22"/>
      <c r="E189" s="21"/>
      <c r="F189" s="21"/>
      <c r="G189" s="21"/>
      <c r="H189" s="20"/>
      <c r="I189" s="21"/>
      <c r="J189" s="21"/>
      <c r="K189" s="21"/>
      <c r="L189" s="22"/>
      <c r="M189" s="21"/>
      <c r="N189" s="22"/>
      <c r="O189" s="15"/>
      <c r="P189" s="16" t="str">
        <f>IF(B189="","",IFERROR(_xlfn.AGGREGATE(14,6,Activități!$B$5:$B$1504/(Activități!$C$5:$C$1504=B189),1),""))</f>
        <v/>
      </c>
      <c r="Q189" s="17" t="str">
        <f t="shared" si="6"/>
        <v/>
      </c>
      <c r="R189" s="16" t="str">
        <f>IF(B189="","",IFERROR(_xlfn.AGGREGATE(15,6,Activități!$I$5:$I$1504/((Activități!$C$5:$C$1504=B189)*(Activități!$K$5:$K$1504&lt;&gt;"Da")*ISNUMBER(Activități!$I$5:$I$1504)),1),""))</f>
        <v/>
      </c>
      <c r="S189" s="18" t="str">
        <f>IF(B189="","",SUMIFS(Vânzări!$F$5:$F$2004,Vânzări!$C$5:$C$2004,B189,Vânzări!$B$5:$B$2004,"&gt;="&amp;DATE(AnV,1,1),Vânzări!$B$5:$B$2004,"&lt;="&amp;DATE(AnV,12,31)))</f>
        <v/>
      </c>
      <c r="T189" s="16" t="str">
        <f>IF(B189="","",IFERROR(_xlfn.AGGREGATE(14,6,Vânzări!$B$5:$B$2004/(Vânzări!$C$5:$C$2004=B189),1),""))</f>
        <v/>
      </c>
      <c r="U189" s="17" t="str">
        <f t="shared" si="7"/>
        <v>–</v>
      </c>
      <c r="V189" s="18" t="str">
        <f>IF(B189="","",SUMIFS(Oportunități!$I$5:$I$304,Oportunități!$C$5:$C$304,B189,Oportunități!$G$5:$G$304,"&lt;&gt;Câștigată",Oportunități!$G$5:$G$304,"&lt;&gt;Pierdută"))</f>
        <v/>
      </c>
      <c r="W189" s="19" t="str">
        <f t="shared" si="8"/>
        <v/>
      </c>
    </row>
    <row r="190" spans="2:23" x14ac:dyDescent="0.2">
      <c r="B190" s="22"/>
      <c r="C190" s="23"/>
      <c r="D190" s="22"/>
      <c r="E190" s="21"/>
      <c r="F190" s="21"/>
      <c r="G190" s="21"/>
      <c r="H190" s="20"/>
      <c r="I190" s="21"/>
      <c r="J190" s="21"/>
      <c r="K190" s="21"/>
      <c r="L190" s="22"/>
      <c r="M190" s="21"/>
      <c r="N190" s="22"/>
      <c r="O190" s="15"/>
      <c r="P190" s="16" t="str">
        <f>IF(B190="","",IFERROR(_xlfn.AGGREGATE(14,6,Activități!$B$5:$B$1504/(Activități!$C$5:$C$1504=B190),1),""))</f>
        <v/>
      </c>
      <c r="Q190" s="17" t="str">
        <f t="shared" si="6"/>
        <v/>
      </c>
      <c r="R190" s="16" t="str">
        <f>IF(B190="","",IFERROR(_xlfn.AGGREGATE(15,6,Activități!$I$5:$I$1504/((Activități!$C$5:$C$1504=B190)*(Activități!$K$5:$K$1504&lt;&gt;"Da")*ISNUMBER(Activități!$I$5:$I$1504)),1),""))</f>
        <v/>
      </c>
      <c r="S190" s="18" t="str">
        <f>IF(B190="","",SUMIFS(Vânzări!$F$5:$F$2004,Vânzări!$C$5:$C$2004,B190,Vânzări!$B$5:$B$2004,"&gt;="&amp;DATE(AnV,1,1),Vânzări!$B$5:$B$2004,"&lt;="&amp;DATE(AnV,12,31)))</f>
        <v/>
      </c>
      <c r="T190" s="16" t="str">
        <f>IF(B190="","",IFERROR(_xlfn.AGGREGATE(14,6,Vânzări!$B$5:$B$2004/(Vânzări!$C$5:$C$2004=B190),1),""))</f>
        <v/>
      </c>
      <c r="U190" s="17" t="str">
        <f t="shared" si="7"/>
        <v>–</v>
      </c>
      <c r="V190" s="18" t="str">
        <f>IF(B190="","",SUMIFS(Oportunități!$I$5:$I$304,Oportunități!$C$5:$C$304,B190,Oportunități!$G$5:$G$304,"&lt;&gt;Câștigată",Oportunități!$G$5:$G$304,"&lt;&gt;Pierdută"))</f>
        <v/>
      </c>
      <c r="W190" s="19" t="str">
        <f t="shared" si="8"/>
        <v/>
      </c>
    </row>
    <row r="191" spans="2:23" x14ac:dyDescent="0.2">
      <c r="B191" s="22"/>
      <c r="C191" s="23"/>
      <c r="D191" s="22"/>
      <c r="E191" s="21"/>
      <c r="F191" s="21"/>
      <c r="G191" s="21"/>
      <c r="H191" s="20"/>
      <c r="I191" s="21"/>
      <c r="J191" s="21"/>
      <c r="K191" s="21"/>
      <c r="L191" s="22"/>
      <c r="M191" s="21"/>
      <c r="N191" s="22"/>
      <c r="O191" s="15"/>
      <c r="P191" s="16" t="str">
        <f>IF(B191="","",IFERROR(_xlfn.AGGREGATE(14,6,Activități!$B$5:$B$1504/(Activități!$C$5:$C$1504=B191),1),""))</f>
        <v/>
      </c>
      <c r="Q191" s="17" t="str">
        <f t="shared" si="6"/>
        <v/>
      </c>
      <c r="R191" s="16" t="str">
        <f>IF(B191="","",IFERROR(_xlfn.AGGREGATE(15,6,Activități!$I$5:$I$1504/((Activități!$C$5:$C$1504=B191)*(Activități!$K$5:$K$1504&lt;&gt;"Da")*ISNUMBER(Activități!$I$5:$I$1504)),1),""))</f>
        <v/>
      </c>
      <c r="S191" s="18" t="str">
        <f>IF(B191="","",SUMIFS(Vânzări!$F$5:$F$2004,Vânzări!$C$5:$C$2004,B191,Vânzări!$B$5:$B$2004,"&gt;="&amp;DATE(AnV,1,1),Vânzări!$B$5:$B$2004,"&lt;="&amp;DATE(AnV,12,31)))</f>
        <v/>
      </c>
      <c r="T191" s="16" t="str">
        <f>IF(B191="","",IFERROR(_xlfn.AGGREGATE(14,6,Vânzări!$B$5:$B$2004/(Vânzări!$C$5:$C$2004=B191),1),""))</f>
        <v/>
      </c>
      <c r="U191" s="17" t="str">
        <f t="shared" si="7"/>
        <v>–</v>
      </c>
      <c r="V191" s="18" t="str">
        <f>IF(B191="","",SUMIFS(Oportunități!$I$5:$I$304,Oportunități!$C$5:$C$304,B191,Oportunități!$G$5:$G$304,"&lt;&gt;Câștigată",Oportunități!$G$5:$G$304,"&lt;&gt;Pierdută"))</f>
        <v/>
      </c>
      <c r="W191" s="19" t="str">
        <f t="shared" si="8"/>
        <v/>
      </c>
    </row>
    <row r="192" spans="2:23" x14ac:dyDescent="0.2">
      <c r="B192" s="22"/>
      <c r="C192" s="23"/>
      <c r="D192" s="22"/>
      <c r="E192" s="21"/>
      <c r="F192" s="21"/>
      <c r="G192" s="21"/>
      <c r="H192" s="20"/>
      <c r="I192" s="21"/>
      <c r="J192" s="21"/>
      <c r="K192" s="21"/>
      <c r="L192" s="22"/>
      <c r="M192" s="21"/>
      <c r="N192" s="22"/>
      <c r="O192" s="15"/>
      <c r="P192" s="16" t="str">
        <f>IF(B192="","",IFERROR(_xlfn.AGGREGATE(14,6,Activități!$B$5:$B$1504/(Activități!$C$5:$C$1504=B192),1),""))</f>
        <v/>
      </c>
      <c r="Q192" s="17" t="str">
        <f t="shared" si="6"/>
        <v/>
      </c>
      <c r="R192" s="16" t="str">
        <f>IF(B192="","",IFERROR(_xlfn.AGGREGATE(15,6,Activități!$I$5:$I$1504/((Activități!$C$5:$C$1504=B192)*(Activități!$K$5:$K$1504&lt;&gt;"Da")*ISNUMBER(Activități!$I$5:$I$1504)),1),""))</f>
        <v/>
      </c>
      <c r="S192" s="18" t="str">
        <f>IF(B192="","",SUMIFS(Vânzări!$F$5:$F$2004,Vânzări!$C$5:$C$2004,B192,Vânzări!$B$5:$B$2004,"&gt;="&amp;DATE(AnV,1,1),Vânzări!$B$5:$B$2004,"&lt;="&amp;DATE(AnV,12,31)))</f>
        <v/>
      </c>
      <c r="T192" s="16" t="str">
        <f>IF(B192="","",IFERROR(_xlfn.AGGREGATE(14,6,Vânzări!$B$5:$B$2004/(Vânzări!$C$5:$C$2004=B192),1),""))</f>
        <v/>
      </c>
      <c r="U192" s="17" t="str">
        <f t="shared" si="7"/>
        <v>–</v>
      </c>
      <c r="V192" s="18" t="str">
        <f>IF(B192="","",SUMIFS(Oportunități!$I$5:$I$304,Oportunități!$C$5:$C$304,B192,Oportunități!$G$5:$G$304,"&lt;&gt;Câștigată",Oportunități!$G$5:$G$304,"&lt;&gt;Pierdută"))</f>
        <v/>
      </c>
      <c r="W192" s="19" t="str">
        <f t="shared" si="8"/>
        <v/>
      </c>
    </row>
    <row r="193" spans="2:23" x14ac:dyDescent="0.2">
      <c r="B193" s="22"/>
      <c r="C193" s="23"/>
      <c r="D193" s="22"/>
      <c r="E193" s="21"/>
      <c r="F193" s="21"/>
      <c r="G193" s="21"/>
      <c r="H193" s="20"/>
      <c r="I193" s="21"/>
      <c r="J193" s="21"/>
      <c r="K193" s="21"/>
      <c r="L193" s="22"/>
      <c r="M193" s="21"/>
      <c r="N193" s="22"/>
      <c r="O193" s="15"/>
      <c r="P193" s="16" t="str">
        <f>IF(B193="","",IFERROR(_xlfn.AGGREGATE(14,6,Activități!$B$5:$B$1504/(Activități!$C$5:$C$1504=B193),1),""))</f>
        <v/>
      </c>
      <c r="Q193" s="17" t="str">
        <f t="shared" si="6"/>
        <v/>
      </c>
      <c r="R193" s="16" t="str">
        <f>IF(B193="","",IFERROR(_xlfn.AGGREGATE(15,6,Activități!$I$5:$I$1504/((Activități!$C$5:$C$1504=B193)*(Activități!$K$5:$K$1504&lt;&gt;"Da")*ISNUMBER(Activități!$I$5:$I$1504)),1),""))</f>
        <v/>
      </c>
      <c r="S193" s="18" t="str">
        <f>IF(B193="","",SUMIFS(Vânzări!$F$5:$F$2004,Vânzări!$C$5:$C$2004,B193,Vânzări!$B$5:$B$2004,"&gt;="&amp;DATE(AnV,1,1),Vânzări!$B$5:$B$2004,"&lt;="&amp;DATE(AnV,12,31)))</f>
        <v/>
      </c>
      <c r="T193" s="16" t="str">
        <f>IF(B193="","",IFERROR(_xlfn.AGGREGATE(14,6,Vânzări!$B$5:$B$2004/(Vânzări!$C$5:$C$2004=B193),1),""))</f>
        <v/>
      </c>
      <c r="U193" s="17" t="str">
        <f t="shared" si="7"/>
        <v>–</v>
      </c>
      <c r="V193" s="18" t="str">
        <f>IF(B193="","",SUMIFS(Oportunități!$I$5:$I$304,Oportunități!$C$5:$C$304,B193,Oportunități!$G$5:$G$304,"&lt;&gt;Câștigată",Oportunități!$G$5:$G$304,"&lt;&gt;Pierdută"))</f>
        <v/>
      </c>
      <c r="W193" s="19" t="str">
        <f t="shared" si="8"/>
        <v/>
      </c>
    </row>
    <row r="194" spans="2:23" x14ac:dyDescent="0.2">
      <c r="B194" s="22"/>
      <c r="C194" s="23"/>
      <c r="D194" s="22"/>
      <c r="E194" s="21"/>
      <c r="F194" s="21"/>
      <c r="G194" s="21"/>
      <c r="H194" s="20"/>
      <c r="I194" s="21"/>
      <c r="J194" s="21"/>
      <c r="K194" s="21"/>
      <c r="L194" s="22"/>
      <c r="M194" s="21"/>
      <c r="N194" s="22"/>
      <c r="O194" s="15"/>
      <c r="P194" s="16" t="str">
        <f>IF(B194="","",IFERROR(_xlfn.AGGREGATE(14,6,Activități!$B$5:$B$1504/(Activități!$C$5:$C$1504=B194),1),""))</f>
        <v/>
      </c>
      <c r="Q194" s="17" t="str">
        <f t="shared" si="6"/>
        <v/>
      </c>
      <c r="R194" s="16" t="str">
        <f>IF(B194="","",IFERROR(_xlfn.AGGREGATE(15,6,Activități!$I$5:$I$1504/((Activități!$C$5:$C$1504=B194)*(Activități!$K$5:$K$1504&lt;&gt;"Da")*ISNUMBER(Activități!$I$5:$I$1504)),1),""))</f>
        <v/>
      </c>
      <c r="S194" s="18" t="str">
        <f>IF(B194="","",SUMIFS(Vânzări!$F$5:$F$2004,Vânzări!$C$5:$C$2004,B194,Vânzări!$B$5:$B$2004,"&gt;="&amp;DATE(AnV,1,1),Vânzări!$B$5:$B$2004,"&lt;="&amp;DATE(AnV,12,31)))</f>
        <v/>
      </c>
      <c r="T194" s="16" t="str">
        <f>IF(B194="","",IFERROR(_xlfn.AGGREGATE(14,6,Vânzări!$B$5:$B$2004/(Vânzări!$C$5:$C$2004=B194),1),""))</f>
        <v/>
      </c>
      <c r="U194" s="17" t="str">
        <f t="shared" si="7"/>
        <v>–</v>
      </c>
      <c r="V194" s="18" t="str">
        <f>IF(B194="","",SUMIFS(Oportunități!$I$5:$I$304,Oportunități!$C$5:$C$304,B194,Oportunități!$G$5:$G$304,"&lt;&gt;Câștigată",Oportunități!$G$5:$G$304,"&lt;&gt;Pierdută"))</f>
        <v/>
      </c>
      <c r="W194" s="19" t="str">
        <f t="shared" si="8"/>
        <v/>
      </c>
    </row>
    <row r="195" spans="2:23" x14ac:dyDescent="0.2">
      <c r="B195" s="22"/>
      <c r="C195" s="23"/>
      <c r="D195" s="22"/>
      <c r="E195" s="21"/>
      <c r="F195" s="21"/>
      <c r="G195" s="21"/>
      <c r="H195" s="20"/>
      <c r="I195" s="21"/>
      <c r="J195" s="21"/>
      <c r="K195" s="21"/>
      <c r="L195" s="22"/>
      <c r="M195" s="21"/>
      <c r="N195" s="22"/>
      <c r="O195" s="15"/>
      <c r="P195" s="16" t="str">
        <f>IF(B195="","",IFERROR(_xlfn.AGGREGATE(14,6,Activități!$B$5:$B$1504/(Activități!$C$5:$C$1504=B195),1),""))</f>
        <v/>
      </c>
      <c r="Q195" s="17" t="str">
        <f t="shared" si="6"/>
        <v/>
      </c>
      <c r="R195" s="16" t="str">
        <f>IF(B195="","",IFERROR(_xlfn.AGGREGATE(15,6,Activități!$I$5:$I$1504/((Activități!$C$5:$C$1504=B195)*(Activități!$K$5:$K$1504&lt;&gt;"Da")*ISNUMBER(Activități!$I$5:$I$1504)),1),""))</f>
        <v/>
      </c>
      <c r="S195" s="18" t="str">
        <f>IF(B195="","",SUMIFS(Vânzări!$F$5:$F$2004,Vânzări!$C$5:$C$2004,B195,Vânzări!$B$5:$B$2004,"&gt;="&amp;DATE(AnV,1,1),Vânzări!$B$5:$B$2004,"&lt;="&amp;DATE(AnV,12,31)))</f>
        <v/>
      </c>
      <c r="T195" s="16" t="str">
        <f>IF(B195="","",IFERROR(_xlfn.AGGREGATE(14,6,Vânzări!$B$5:$B$2004/(Vânzări!$C$5:$C$2004=B195),1),""))</f>
        <v/>
      </c>
      <c r="U195" s="17" t="str">
        <f t="shared" si="7"/>
        <v>–</v>
      </c>
      <c r="V195" s="18" t="str">
        <f>IF(B195="","",SUMIFS(Oportunități!$I$5:$I$304,Oportunități!$C$5:$C$304,B195,Oportunități!$G$5:$G$304,"&lt;&gt;Câștigată",Oportunități!$G$5:$G$304,"&lt;&gt;Pierdută"))</f>
        <v/>
      </c>
      <c r="W195" s="19" t="str">
        <f t="shared" si="8"/>
        <v/>
      </c>
    </row>
    <row r="196" spans="2:23" x14ac:dyDescent="0.2">
      <c r="B196" s="22"/>
      <c r="C196" s="23"/>
      <c r="D196" s="22"/>
      <c r="E196" s="21"/>
      <c r="F196" s="21"/>
      <c r="G196" s="21"/>
      <c r="H196" s="20"/>
      <c r="I196" s="21"/>
      <c r="J196" s="21"/>
      <c r="K196" s="21"/>
      <c r="L196" s="22"/>
      <c r="M196" s="21"/>
      <c r="N196" s="22"/>
      <c r="O196" s="15"/>
      <c r="P196" s="16" t="str">
        <f>IF(B196="","",IFERROR(_xlfn.AGGREGATE(14,6,Activități!$B$5:$B$1504/(Activități!$C$5:$C$1504=B196),1),""))</f>
        <v/>
      </c>
      <c r="Q196" s="17" t="str">
        <f t="shared" si="6"/>
        <v/>
      </c>
      <c r="R196" s="16" t="str">
        <f>IF(B196="","",IFERROR(_xlfn.AGGREGATE(15,6,Activități!$I$5:$I$1504/((Activități!$C$5:$C$1504=B196)*(Activități!$K$5:$K$1504&lt;&gt;"Da")*ISNUMBER(Activități!$I$5:$I$1504)),1),""))</f>
        <v/>
      </c>
      <c r="S196" s="18" t="str">
        <f>IF(B196="","",SUMIFS(Vânzări!$F$5:$F$2004,Vânzări!$C$5:$C$2004,B196,Vânzări!$B$5:$B$2004,"&gt;="&amp;DATE(AnV,1,1),Vânzări!$B$5:$B$2004,"&lt;="&amp;DATE(AnV,12,31)))</f>
        <v/>
      </c>
      <c r="T196" s="16" t="str">
        <f>IF(B196="","",IFERROR(_xlfn.AGGREGATE(14,6,Vânzări!$B$5:$B$2004/(Vânzări!$C$5:$C$2004=B196),1),""))</f>
        <v/>
      </c>
      <c r="U196" s="17" t="str">
        <f t="shared" si="7"/>
        <v>–</v>
      </c>
      <c r="V196" s="18" t="str">
        <f>IF(B196="","",SUMIFS(Oportunități!$I$5:$I$304,Oportunități!$C$5:$C$304,B196,Oportunități!$G$5:$G$304,"&lt;&gt;Câștigată",Oportunități!$G$5:$G$304,"&lt;&gt;Pierdută"))</f>
        <v/>
      </c>
      <c r="W196" s="19" t="str">
        <f t="shared" si="8"/>
        <v/>
      </c>
    </row>
    <row r="197" spans="2:23" x14ac:dyDescent="0.2">
      <c r="B197" s="22"/>
      <c r="C197" s="23"/>
      <c r="D197" s="22"/>
      <c r="E197" s="21"/>
      <c r="F197" s="21"/>
      <c r="G197" s="21"/>
      <c r="H197" s="20"/>
      <c r="I197" s="21"/>
      <c r="J197" s="21"/>
      <c r="K197" s="21"/>
      <c r="L197" s="22"/>
      <c r="M197" s="21"/>
      <c r="N197" s="22"/>
      <c r="O197" s="15"/>
      <c r="P197" s="16" t="str">
        <f>IF(B197="","",IFERROR(_xlfn.AGGREGATE(14,6,Activități!$B$5:$B$1504/(Activități!$C$5:$C$1504=B197),1),""))</f>
        <v/>
      </c>
      <c r="Q197" s="17" t="str">
        <f t="shared" ref="Q197:Q260" si="9">IF(ISNUMBER(P197),AziC-P197,"")</f>
        <v/>
      </c>
      <c r="R197" s="16" t="str">
        <f>IF(B197="","",IFERROR(_xlfn.AGGREGATE(15,6,Activități!$I$5:$I$1504/((Activități!$C$5:$C$1504=B197)*(Activități!$K$5:$K$1504&lt;&gt;"Da")*ISNUMBER(Activități!$I$5:$I$1504)),1),""))</f>
        <v/>
      </c>
      <c r="S197" s="18" t="str">
        <f>IF(B197="","",SUMIFS(Vânzări!$F$5:$F$2004,Vânzări!$C$5:$C$2004,B197,Vânzări!$B$5:$B$2004,"&gt;="&amp;DATE(AnV,1,1),Vânzări!$B$5:$B$2004,"&lt;="&amp;DATE(AnV,12,31)))</f>
        <v/>
      </c>
      <c r="T197" s="16" t="str">
        <f>IF(B197="","",IFERROR(_xlfn.AGGREGATE(14,6,Vânzări!$B$5:$B$2004/(Vânzări!$C$5:$C$2004=B197),1),""))</f>
        <v/>
      </c>
      <c r="U197" s="17" t="str">
        <f t="shared" ref="U197:U260" si="10">IF(OR(B197="",N(S197)&lt;=0),"–",IF(SUMIF($S$5:$S$504,"&gt;="&amp;S197)/SUM($S$5:$S$504)&lt;=0.8,"A",IF(SUMIF($S$5:$S$504,"&gt;="&amp;S197)/SUM($S$5:$S$504)&lt;=0.95,"B","C")))</f>
        <v>–</v>
      </c>
      <c r="V197" s="18" t="str">
        <f>IF(B197="","",SUMIFS(Oportunități!$I$5:$I$304,Oportunități!$C$5:$C$304,B197,Oportunități!$G$5:$G$304,"&lt;&gt;Câștigată",Oportunități!$G$5:$G$304,"&lt;&gt;Pierdută"))</f>
        <v/>
      </c>
      <c r="W197" s="19" t="str">
        <f t="shared" ref="W197:W260" si="11">IF(B197="","",TRIM(IF(COUNTIF($B$5:$B$504,B197)&gt;1,"Cod dublat. ","")&amp;IF(AND(OR(L197="Activ",L197="Potențial"),OR(NOT(ISNUMBER(Q197)),N(Q197)&gt;ZileFaraContact)),IF(ISNUMBER(Q197),"Fără contact de "&amp;Q197&amp;" zile. ","Niciun contact înregistrat. "),"")&amp;IF(AND(ISNUMBER(R197),R197&lt;AziC),"Acțiune întârziată ("&amp;RIGHT("0"&amp;DAY(R197),2)&amp;"."&amp;RIGHT("0"&amp;MONTH(R197),2)&amp;"."&amp;YEAR(R197)&amp;"). ","")&amp;IF(AND(L197="Activ",OR(NOT(ISNUMBER(T197)),AziC-N(T197)&gt;ZileFaraVanzari)),"Activ, fără vânzări de peste "&amp;ZileFaraVanzari&amp;" de zile. ","")&amp;IF(AND(L197&lt;&gt;"Inactiv",L197&lt;&gt;"Pierdut",G197="",H197=""),"Lipsesc telefonul și e-mailul. ","")))</f>
        <v/>
      </c>
    </row>
    <row r="198" spans="2:23" x14ac:dyDescent="0.2">
      <c r="B198" s="22"/>
      <c r="C198" s="23"/>
      <c r="D198" s="22"/>
      <c r="E198" s="21"/>
      <c r="F198" s="21"/>
      <c r="G198" s="21"/>
      <c r="H198" s="20"/>
      <c r="I198" s="21"/>
      <c r="J198" s="21"/>
      <c r="K198" s="21"/>
      <c r="L198" s="22"/>
      <c r="M198" s="21"/>
      <c r="N198" s="22"/>
      <c r="O198" s="15"/>
      <c r="P198" s="16" t="str">
        <f>IF(B198="","",IFERROR(_xlfn.AGGREGATE(14,6,Activități!$B$5:$B$1504/(Activități!$C$5:$C$1504=B198),1),""))</f>
        <v/>
      </c>
      <c r="Q198" s="17" t="str">
        <f t="shared" si="9"/>
        <v/>
      </c>
      <c r="R198" s="16" t="str">
        <f>IF(B198="","",IFERROR(_xlfn.AGGREGATE(15,6,Activități!$I$5:$I$1504/((Activități!$C$5:$C$1504=B198)*(Activități!$K$5:$K$1504&lt;&gt;"Da")*ISNUMBER(Activități!$I$5:$I$1504)),1),""))</f>
        <v/>
      </c>
      <c r="S198" s="18" t="str">
        <f>IF(B198="","",SUMIFS(Vânzări!$F$5:$F$2004,Vânzări!$C$5:$C$2004,B198,Vânzări!$B$5:$B$2004,"&gt;="&amp;DATE(AnV,1,1),Vânzări!$B$5:$B$2004,"&lt;="&amp;DATE(AnV,12,31)))</f>
        <v/>
      </c>
      <c r="T198" s="16" t="str">
        <f>IF(B198="","",IFERROR(_xlfn.AGGREGATE(14,6,Vânzări!$B$5:$B$2004/(Vânzări!$C$5:$C$2004=B198),1),""))</f>
        <v/>
      </c>
      <c r="U198" s="17" t="str">
        <f t="shared" si="10"/>
        <v>–</v>
      </c>
      <c r="V198" s="18" t="str">
        <f>IF(B198="","",SUMIFS(Oportunități!$I$5:$I$304,Oportunități!$C$5:$C$304,B198,Oportunități!$G$5:$G$304,"&lt;&gt;Câștigată",Oportunități!$G$5:$G$304,"&lt;&gt;Pierdută"))</f>
        <v/>
      </c>
      <c r="W198" s="19" t="str">
        <f t="shared" si="11"/>
        <v/>
      </c>
    </row>
    <row r="199" spans="2:23" x14ac:dyDescent="0.2">
      <c r="B199" s="22"/>
      <c r="C199" s="23"/>
      <c r="D199" s="22"/>
      <c r="E199" s="21"/>
      <c r="F199" s="21"/>
      <c r="G199" s="21"/>
      <c r="H199" s="20"/>
      <c r="I199" s="21"/>
      <c r="J199" s="21"/>
      <c r="K199" s="21"/>
      <c r="L199" s="22"/>
      <c r="M199" s="21"/>
      <c r="N199" s="22"/>
      <c r="O199" s="15"/>
      <c r="P199" s="16" t="str">
        <f>IF(B199="","",IFERROR(_xlfn.AGGREGATE(14,6,Activități!$B$5:$B$1504/(Activități!$C$5:$C$1504=B199),1),""))</f>
        <v/>
      </c>
      <c r="Q199" s="17" t="str">
        <f t="shared" si="9"/>
        <v/>
      </c>
      <c r="R199" s="16" t="str">
        <f>IF(B199="","",IFERROR(_xlfn.AGGREGATE(15,6,Activități!$I$5:$I$1504/((Activități!$C$5:$C$1504=B199)*(Activități!$K$5:$K$1504&lt;&gt;"Da")*ISNUMBER(Activități!$I$5:$I$1504)),1),""))</f>
        <v/>
      </c>
      <c r="S199" s="18" t="str">
        <f>IF(B199="","",SUMIFS(Vânzări!$F$5:$F$2004,Vânzări!$C$5:$C$2004,B199,Vânzări!$B$5:$B$2004,"&gt;="&amp;DATE(AnV,1,1),Vânzări!$B$5:$B$2004,"&lt;="&amp;DATE(AnV,12,31)))</f>
        <v/>
      </c>
      <c r="T199" s="16" t="str">
        <f>IF(B199="","",IFERROR(_xlfn.AGGREGATE(14,6,Vânzări!$B$5:$B$2004/(Vânzări!$C$5:$C$2004=B199),1),""))</f>
        <v/>
      </c>
      <c r="U199" s="17" t="str">
        <f t="shared" si="10"/>
        <v>–</v>
      </c>
      <c r="V199" s="18" t="str">
        <f>IF(B199="","",SUMIFS(Oportunități!$I$5:$I$304,Oportunități!$C$5:$C$304,B199,Oportunități!$G$5:$G$304,"&lt;&gt;Câștigată",Oportunități!$G$5:$G$304,"&lt;&gt;Pierdută"))</f>
        <v/>
      </c>
      <c r="W199" s="19" t="str">
        <f t="shared" si="11"/>
        <v/>
      </c>
    </row>
    <row r="200" spans="2:23" x14ac:dyDescent="0.2">
      <c r="B200" s="22"/>
      <c r="C200" s="23"/>
      <c r="D200" s="22"/>
      <c r="E200" s="21"/>
      <c r="F200" s="21"/>
      <c r="G200" s="21"/>
      <c r="H200" s="20"/>
      <c r="I200" s="21"/>
      <c r="J200" s="21"/>
      <c r="K200" s="21"/>
      <c r="L200" s="22"/>
      <c r="M200" s="21"/>
      <c r="N200" s="22"/>
      <c r="O200" s="15"/>
      <c r="P200" s="16" t="str">
        <f>IF(B200="","",IFERROR(_xlfn.AGGREGATE(14,6,Activități!$B$5:$B$1504/(Activități!$C$5:$C$1504=B200),1),""))</f>
        <v/>
      </c>
      <c r="Q200" s="17" t="str">
        <f t="shared" si="9"/>
        <v/>
      </c>
      <c r="R200" s="16" t="str">
        <f>IF(B200="","",IFERROR(_xlfn.AGGREGATE(15,6,Activități!$I$5:$I$1504/((Activități!$C$5:$C$1504=B200)*(Activități!$K$5:$K$1504&lt;&gt;"Da")*ISNUMBER(Activități!$I$5:$I$1504)),1),""))</f>
        <v/>
      </c>
      <c r="S200" s="18" t="str">
        <f>IF(B200="","",SUMIFS(Vânzări!$F$5:$F$2004,Vânzări!$C$5:$C$2004,B200,Vânzări!$B$5:$B$2004,"&gt;="&amp;DATE(AnV,1,1),Vânzări!$B$5:$B$2004,"&lt;="&amp;DATE(AnV,12,31)))</f>
        <v/>
      </c>
      <c r="T200" s="16" t="str">
        <f>IF(B200="","",IFERROR(_xlfn.AGGREGATE(14,6,Vânzări!$B$5:$B$2004/(Vânzări!$C$5:$C$2004=B200),1),""))</f>
        <v/>
      </c>
      <c r="U200" s="17" t="str">
        <f t="shared" si="10"/>
        <v>–</v>
      </c>
      <c r="V200" s="18" t="str">
        <f>IF(B200="","",SUMIFS(Oportunități!$I$5:$I$304,Oportunități!$C$5:$C$304,B200,Oportunități!$G$5:$G$304,"&lt;&gt;Câștigată",Oportunități!$G$5:$G$304,"&lt;&gt;Pierdută"))</f>
        <v/>
      </c>
      <c r="W200" s="19" t="str">
        <f t="shared" si="11"/>
        <v/>
      </c>
    </row>
    <row r="201" spans="2:23" x14ac:dyDescent="0.2">
      <c r="B201" s="22"/>
      <c r="C201" s="23"/>
      <c r="D201" s="22"/>
      <c r="E201" s="21"/>
      <c r="F201" s="21"/>
      <c r="G201" s="21"/>
      <c r="H201" s="20"/>
      <c r="I201" s="21"/>
      <c r="J201" s="21"/>
      <c r="K201" s="21"/>
      <c r="L201" s="22"/>
      <c r="M201" s="21"/>
      <c r="N201" s="22"/>
      <c r="O201" s="15"/>
      <c r="P201" s="16" t="str">
        <f>IF(B201="","",IFERROR(_xlfn.AGGREGATE(14,6,Activități!$B$5:$B$1504/(Activități!$C$5:$C$1504=B201),1),""))</f>
        <v/>
      </c>
      <c r="Q201" s="17" t="str">
        <f t="shared" si="9"/>
        <v/>
      </c>
      <c r="R201" s="16" t="str">
        <f>IF(B201="","",IFERROR(_xlfn.AGGREGATE(15,6,Activități!$I$5:$I$1504/((Activități!$C$5:$C$1504=B201)*(Activități!$K$5:$K$1504&lt;&gt;"Da")*ISNUMBER(Activități!$I$5:$I$1504)),1),""))</f>
        <v/>
      </c>
      <c r="S201" s="18" t="str">
        <f>IF(B201="","",SUMIFS(Vânzări!$F$5:$F$2004,Vânzări!$C$5:$C$2004,B201,Vânzări!$B$5:$B$2004,"&gt;="&amp;DATE(AnV,1,1),Vânzări!$B$5:$B$2004,"&lt;="&amp;DATE(AnV,12,31)))</f>
        <v/>
      </c>
      <c r="T201" s="16" t="str">
        <f>IF(B201="","",IFERROR(_xlfn.AGGREGATE(14,6,Vânzări!$B$5:$B$2004/(Vânzări!$C$5:$C$2004=B201),1),""))</f>
        <v/>
      </c>
      <c r="U201" s="17" t="str">
        <f t="shared" si="10"/>
        <v>–</v>
      </c>
      <c r="V201" s="18" t="str">
        <f>IF(B201="","",SUMIFS(Oportunități!$I$5:$I$304,Oportunități!$C$5:$C$304,B201,Oportunități!$G$5:$G$304,"&lt;&gt;Câștigată",Oportunități!$G$5:$G$304,"&lt;&gt;Pierdută"))</f>
        <v/>
      </c>
      <c r="W201" s="19" t="str">
        <f t="shared" si="11"/>
        <v/>
      </c>
    </row>
    <row r="202" spans="2:23" x14ac:dyDescent="0.2">
      <c r="B202" s="22"/>
      <c r="C202" s="23"/>
      <c r="D202" s="22"/>
      <c r="E202" s="21"/>
      <c r="F202" s="21"/>
      <c r="G202" s="21"/>
      <c r="H202" s="20"/>
      <c r="I202" s="21"/>
      <c r="J202" s="21"/>
      <c r="K202" s="21"/>
      <c r="L202" s="22"/>
      <c r="M202" s="21"/>
      <c r="N202" s="22"/>
      <c r="O202" s="15"/>
      <c r="P202" s="16" t="str">
        <f>IF(B202="","",IFERROR(_xlfn.AGGREGATE(14,6,Activități!$B$5:$B$1504/(Activități!$C$5:$C$1504=B202),1),""))</f>
        <v/>
      </c>
      <c r="Q202" s="17" t="str">
        <f t="shared" si="9"/>
        <v/>
      </c>
      <c r="R202" s="16" t="str">
        <f>IF(B202="","",IFERROR(_xlfn.AGGREGATE(15,6,Activități!$I$5:$I$1504/((Activități!$C$5:$C$1504=B202)*(Activități!$K$5:$K$1504&lt;&gt;"Da")*ISNUMBER(Activități!$I$5:$I$1504)),1),""))</f>
        <v/>
      </c>
      <c r="S202" s="18" t="str">
        <f>IF(B202="","",SUMIFS(Vânzări!$F$5:$F$2004,Vânzări!$C$5:$C$2004,B202,Vânzări!$B$5:$B$2004,"&gt;="&amp;DATE(AnV,1,1),Vânzări!$B$5:$B$2004,"&lt;="&amp;DATE(AnV,12,31)))</f>
        <v/>
      </c>
      <c r="T202" s="16" t="str">
        <f>IF(B202="","",IFERROR(_xlfn.AGGREGATE(14,6,Vânzări!$B$5:$B$2004/(Vânzări!$C$5:$C$2004=B202),1),""))</f>
        <v/>
      </c>
      <c r="U202" s="17" t="str">
        <f t="shared" si="10"/>
        <v>–</v>
      </c>
      <c r="V202" s="18" t="str">
        <f>IF(B202="","",SUMIFS(Oportunități!$I$5:$I$304,Oportunități!$C$5:$C$304,B202,Oportunități!$G$5:$G$304,"&lt;&gt;Câștigată",Oportunități!$G$5:$G$304,"&lt;&gt;Pierdută"))</f>
        <v/>
      </c>
      <c r="W202" s="19" t="str">
        <f t="shared" si="11"/>
        <v/>
      </c>
    </row>
    <row r="203" spans="2:23" x14ac:dyDescent="0.2">
      <c r="B203" s="22"/>
      <c r="C203" s="23"/>
      <c r="D203" s="22"/>
      <c r="E203" s="21"/>
      <c r="F203" s="21"/>
      <c r="G203" s="21"/>
      <c r="H203" s="20"/>
      <c r="I203" s="21"/>
      <c r="J203" s="21"/>
      <c r="K203" s="21"/>
      <c r="L203" s="22"/>
      <c r="M203" s="21"/>
      <c r="N203" s="22"/>
      <c r="O203" s="15"/>
      <c r="P203" s="16" t="str">
        <f>IF(B203="","",IFERROR(_xlfn.AGGREGATE(14,6,Activități!$B$5:$B$1504/(Activități!$C$5:$C$1504=B203),1),""))</f>
        <v/>
      </c>
      <c r="Q203" s="17" t="str">
        <f t="shared" si="9"/>
        <v/>
      </c>
      <c r="R203" s="16" t="str">
        <f>IF(B203="","",IFERROR(_xlfn.AGGREGATE(15,6,Activități!$I$5:$I$1504/((Activități!$C$5:$C$1504=B203)*(Activități!$K$5:$K$1504&lt;&gt;"Da")*ISNUMBER(Activități!$I$5:$I$1504)),1),""))</f>
        <v/>
      </c>
      <c r="S203" s="18" t="str">
        <f>IF(B203="","",SUMIFS(Vânzări!$F$5:$F$2004,Vânzări!$C$5:$C$2004,B203,Vânzări!$B$5:$B$2004,"&gt;="&amp;DATE(AnV,1,1),Vânzări!$B$5:$B$2004,"&lt;="&amp;DATE(AnV,12,31)))</f>
        <v/>
      </c>
      <c r="T203" s="16" t="str">
        <f>IF(B203="","",IFERROR(_xlfn.AGGREGATE(14,6,Vânzări!$B$5:$B$2004/(Vânzări!$C$5:$C$2004=B203),1),""))</f>
        <v/>
      </c>
      <c r="U203" s="17" t="str">
        <f t="shared" si="10"/>
        <v>–</v>
      </c>
      <c r="V203" s="18" t="str">
        <f>IF(B203="","",SUMIFS(Oportunități!$I$5:$I$304,Oportunități!$C$5:$C$304,B203,Oportunități!$G$5:$G$304,"&lt;&gt;Câștigată",Oportunități!$G$5:$G$304,"&lt;&gt;Pierdută"))</f>
        <v/>
      </c>
      <c r="W203" s="19" t="str">
        <f t="shared" si="11"/>
        <v/>
      </c>
    </row>
    <row r="204" spans="2:23" x14ac:dyDescent="0.2">
      <c r="B204" s="22"/>
      <c r="C204" s="23"/>
      <c r="D204" s="22"/>
      <c r="E204" s="21"/>
      <c r="F204" s="21"/>
      <c r="G204" s="21"/>
      <c r="H204" s="20"/>
      <c r="I204" s="21"/>
      <c r="J204" s="21"/>
      <c r="K204" s="21"/>
      <c r="L204" s="22"/>
      <c r="M204" s="21"/>
      <c r="N204" s="22"/>
      <c r="O204" s="15"/>
      <c r="P204" s="16" t="str">
        <f>IF(B204="","",IFERROR(_xlfn.AGGREGATE(14,6,Activități!$B$5:$B$1504/(Activități!$C$5:$C$1504=B204),1),""))</f>
        <v/>
      </c>
      <c r="Q204" s="17" t="str">
        <f t="shared" si="9"/>
        <v/>
      </c>
      <c r="R204" s="16" t="str">
        <f>IF(B204="","",IFERROR(_xlfn.AGGREGATE(15,6,Activități!$I$5:$I$1504/((Activități!$C$5:$C$1504=B204)*(Activități!$K$5:$K$1504&lt;&gt;"Da")*ISNUMBER(Activități!$I$5:$I$1504)),1),""))</f>
        <v/>
      </c>
      <c r="S204" s="18" t="str">
        <f>IF(B204="","",SUMIFS(Vânzări!$F$5:$F$2004,Vânzări!$C$5:$C$2004,B204,Vânzări!$B$5:$B$2004,"&gt;="&amp;DATE(AnV,1,1),Vânzări!$B$5:$B$2004,"&lt;="&amp;DATE(AnV,12,31)))</f>
        <v/>
      </c>
      <c r="T204" s="16" t="str">
        <f>IF(B204="","",IFERROR(_xlfn.AGGREGATE(14,6,Vânzări!$B$5:$B$2004/(Vânzări!$C$5:$C$2004=B204),1),""))</f>
        <v/>
      </c>
      <c r="U204" s="17" t="str">
        <f t="shared" si="10"/>
        <v>–</v>
      </c>
      <c r="V204" s="18" t="str">
        <f>IF(B204="","",SUMIFS(Oportunități!$I$5:$I$304,Oportunități!$C$5:$C$304,B204,Oportunități!$G$5:$G$304,"&lt;&gt;Câștigată",Oportunități!$G$5:$G$304,"&lt;&gt;Pierdută"))</f>
        <v/>
      </c>
      <c r="W204" s="19" t="str">
        <f t="shared" si="11"/>
        <v/>
      </c>
    </row>
    <row r="205" spans="2:23" x14ac:dyDescent="0.2">
      <c r="B205" s="22"/>
      <c r="C205" s="23"/>
      <c r="D205" s="22"/>
      <c r="E205" s="21"/>
      <c r="F205" s="21"/>
      <c r="G205" s="21"/>
      <c r="H205" s="20"/>
      <c r="I205" s="21"/>
      <c r="J205" s="21"/>
      <c r="K205" s="21"/>
      <c r="L205" s="22"/>
      <c r="M205" s="21"/>
      <c r="N205" s="22"/>
      <c r="O205" s="15"/>
      <c r="P205" s="16" t="str">
        <f>IF(B205="","",IFERROR(_xlfn.AGGREGATE(14,6,Activități!$B$5:$B$1504/(Activități!$C$5:$C$1504=B205),1),""))</f>
        <v/>
      </c>
      <c r="Q205" s="17" t="str">
        <f t="shared" si="9"/>
        <v/>
      </c>
      <c r="R205" s="16" t="str">
        <f>IF(B205="","",IFERROR(_xlfn.AGGREGATE(15,6,Activități!$I$5:$I$1504/((Activități!$C$5:$C$1504=B205)*(Activități!$K$5:$K$1504&lt;&gt;"Da")*ISNUMBER(Activități!$I$5:$I$1504)),1),""))</f>
        <v/>
      </c>
      <c r="S205" s="18" t="str">
        <f>IF(B205="","",SUMIFS(Vânzări!$F$5:$F$2004,Vânzări!$C$5:$C$2004,B205,Vânzări!$B$5:$B$2004,"&gt;="&amp;DATE(AnV,1,1),Vânzări!$B$5:$B$2004,"&lt;="&amp;DATE(AnV,12,31)))</f>
        <v/>
      </c>
      <c r="T205" s="16" t="str">
        <f>IF(B205="","",IFERROR(_xlfn.AGGREGATE(14,6,Vânzări!$B$5:$B$2004/(Vânzări!$C$5:$C$2004=B205),1),""))</f>
        <v/>
      </c>
      <c r="U205" s="17" t="str">
        <f t="shared" si="10"/>
        <v>–</v>
      </c>
      <c r="V205" s="18" t="str">
        <f>IF(B205="","",SUMIFS(Oportunități!$I$5:$I$304,Oportunități!$C$5:$C$304,B205,Oportunități!$G$5:$G$304,"&lt;&gt;Câștigată",Oportunități!$G$5:$G$304,"&lt;&gt;Pierdută"))</f>
        <v/>
      </c>
      <c r="W205" s="19" t="str">
        <f t="shared" si="11"/>
        <v/>
      </c>
    </row>
    <row r="206" spans="2:23" x14ac:dyDescent="0.2">
      <c r="B206" s="22"/>
      <c r="C206" s="23"/>
      <c r="D206" s="22"/>
      <c r="E206" s="21"/>
      <c r="F206" s="21"/>
      <c r="G206" s="21"/>
      <c r="H206" s="20"/>
      <c r="I206" s="21"/>
      <c r="J206" s="21"/>
      <c r="K206" s="21"/>
      <c r="L206" s="22"/>
      <c r="M206" s="21"/>
      <c r="N206" s="22"/>
      <c r="O206" s="15"/>
      <c r="P206" s="16" t="str">
        <f>IF(B206="","",IFERROR(_xlfn.AGGREGATE(14,6,Activități!$B$5:$B$1504/(Activități!$C$5:$C$1504=B206),1),""))</f>
        <v/>
      </c>
      <c r="Q206" s="17" t="str">
        <f t="shared" si="9"/>
        <v/>
      </c>
      <c r="R206" s="16" t="str">
        <f>IF(B206="","",IFERROR(_xlfn.AGGREGATE(15,6,Activități!$I$5:$I$1504/((Activități!$C$5:$C$1504=B206)*(Activități!$K$5:$K$1504&lt;&gt;"Da")*ISNUMBER(Activități!$I$5:$I$1504)),1),""))</f>
        <v/>
      </c>
      <c r="S206" s="18" t="str">
        <f>IF(B206="","",SUMIFS(Vânzări!$F$5:$F$2004,Vânzări!$C$5:$C$2004,B206,Vânzări!$B$5:$B$2004,"&gt;="&amp;DATE(AnV,1,1),Vânzări!$B$5:$B$2004,"&lt;="&amp;DATE(AnV,12,31)))</f>
        <v/>
      </c>
      <c r="T206" s="16" t="str">
        <f>IF(B206="","",IFERROR(_xlfn.AGGREGATE(14,6,Vânzări!$B$5:$B$2004/(Vânzări!$C$5:$C$2004=B206),1),""))</f>
        <v/>
      </c>
      <c r="U206" s="17" t="str">
        <f t="shared" si="10"/>
        <v>–</v>
      </c>
      <c r="V206" s="18" t="str">
        <f>IF(B206="","",SUMIFS(Oportunități!$I$5:$I$304,Oportunități!$C$5:$C$304,B206,Oportunități!$G$5:$G$304,"&lt;&gt;Câștigată",Oportunități!$G$5:$G$304,"&lt;&gt;Pierdută"))</f>
        <v/>
      </c>
      <c r="W206" s="19" t="str">
        <f t="shared" si="11"/>
        <v/>
      </c>
    </row>
    <row r="207" spans="2:23" x14ac:dyDescent="0.2">
      <c r="B207" s="22"/>
      <c r="C207" s="23"/>
      <c r="D207" s="22"/>
      <c r="E207" s="21"/>
      <c r="F207" s="21"/>
      <c r="G207" s="21"/>
      <c r="H207" s="20"/>
      <c r="I207" s="21"/>
      <c r="J207" s="21"/>
      <c r="K207" s="21"/>
      <c r="L207" s="22"/>
      <c r="M207" s="21"/>
      <c r="N207" s="22"/>
      <c r="O207" s="15"/>
      <c r="P207" s="16" t="str">
        <f>IF(B207="","",IFERROR(_xlfn.AGGREGATE(14,6,Activități!$B$5:$B$1504/(Activități!$C$5:$C$1504=B207),1),""))</f>
        <v/>
      </c>
      <c r="Q207" s="17" t="str">
        <f t="shared" si="9"/>
        <v/>
      </c>
      <c r="R207" s="16" t="str">
        <f>IF(B207="","",IFERROR(_xlfn.AGGREGATE(15,6,Activități!$I$5:$I$1504/((Activități!$C$5:$C$1504=B207)*(Activități!$K$5:$K$1504&lt;&gt;"Da")*ISNUMBER(Activități!$I$5:$I$1504)),1),""))</f>
        <v/>
      </c>
      <c r="S207" s="18" t="str">
        <f>IF(B207="","",SUMIFS(Vânzări!$F$5:$F$2004,Vânzări!$C$5:$C$2004,B207,Vânzări!$B$5:$B$2004,"&gt;="&amp;DATE(AnV,1,1),Vânzări!$B$5:$B$2004,"&lt;="&amp;DATE(AnV,12,31)))</f>
        <v/>
      </c>
      <c r="T207" s="16" t="str">
        <f>IF(B207="","",IFERROR(_xlfn.AGGREGATE(14,6,Vânzări!$B$5:$B$2004/(Vânzări!$C$5:$C$2004=B207),1),""))</f>
        <v/>
      </c>
      <c r="U207" s="17" t="str">
        <f t="shared" si="10"/>
        <v>–</v>
      </c>
      <c r="V207" s="18" t="str">
        <f>IF(B207="","",SUMIFS(Oportunități!$I$5:$I$304,Oportunități!$C$5:$C$304,B207,Oportunități!$G$5:$G$304,"&lt;&gt;Câștigată",Oportunități!$G$5:$G$304,"&lt;&gt;Pierdută"))</f>
        <v/>
      </c>
      <c r="W207" s="19" t="str">
        <f t="shared" si="11"/>
        <v/>
      </c>
    </row>
    <row r="208" spans="2:23" x14ac:dyDescent="0.2">
      <c r="B208" s="22"/>
      <c r="C208" s="23"/>
      <c r="D208" s="22"/>
      <c r="E208" s="21"/>
      <c r="F208" s="21"/>
      <c r="G208" s="21"/>
      <c r="H208" s="20"/>
      <c r="I208" s="21"/>
      <c r="J208" s="21"/>
      <c r="K208" s="21"/>
      <c r="L208" s="22"/>
      <c r="M208" s="21"/>
      <c r="N208" s="22"/>
      <c r="O208" s="15"/>
      <c r="P208" s="16" t="str">
        <f>IF(B208="","",IFERROR(_xlfn.AGGREGATE(14,6,Activități!$B$5:$B$1504/(Activități!$C$5:$C$1504=B208),1),""))</f>
        <v/>
      </c>
      <c r="Q208" s="17" t="str">
        <f t="shared" si="9"/>
        <v/>
      </c>
      <c r="R208" s="16" t="str">
        <f>IF(B208="","",IFERROR(_xlfn.AGGREGATE(15,6,Activități!$I$5:$I$1504/((Activități!$C$5:$C$1504=B208)*(Activități!$K$5:$K$1504&lt;&gt;"Da")*ISNUMBER(Activități!$I$5:$I$1504)),1),""))</f>
        <v/>
      </c>
      <c r="S208" s="18" t="str">
        <f>IF(B208="","",SUMIFS(Vânzări!$F$5:$F$2004,Vânzări!$C$5:$C$2004,B208,Vânzări!$B$5:$B$2004,"&gt;="&amp;DATE(AnV,1,1),Vânzări!$B$5:$B$2004,"&lt;="&amp;DATE(AnV,12,31)))</f>
        <v/>
      </c>
      <c r="T208" s="16" t="str">
        <f>IF(B208="","",IFERROR(_xlfn.AGGREGATE(14,6,Vânzări!$B$5:$B$2004/(Vânzări!$C$5:$C$2004=B208),1),""))</f>
        <v/>
      </c>
      <c r="U208" s="17" t="str">
        <f t="shared" si="10"/>
        <v>–</v>
      </c>
      <c r="V208" s="18" t="str">
        <f>IF(B208="","",SUMIFS(Oportunități!$I$5:$I$304,Oportunități!$C$5:$C$304,B208,Oportunități!$G$5:$G$304,"&lt;&gt;Câștigată",Oportunități!$G$5:$G$304,"&lt;&gt;Pierdută"))</f>
        <v/>
      </c>
      <c r="W208" s="19" t="str">
        <f t="shared" si="11"/>
        <v/>
      </c>
    </row>
    <row r="209" spans="2:23" x14ac:dyDescent="0.2">
      <c r="B209" s="22"/>
      <c r="C209" s="23"/>
      <c r="D209" s="22"/>
      <c r="E209" s="21"/>
      <c r="F209" s="21"/>
      <c r="G209" s="21"/>
      <c r="H209" s="20"/>
      <c r="I209" s="21"/>
      <c r="J209" s="21"/>
      <c r="K209" s="21"/>
      <c r="L209" s="22"/>
      <c r="M209" s="21"/>
      <c r="N209" s="22"/>
      <c r="O209" s="15"/>
      <c r="P209" s="16" t="str">
        <f>IF(B209="","",IFERROR(_xlfn.AGGREGATE(14,6,Activități!$B$5:$B$1504/(Activități!$C$5:$C$1504=B209),1),""))</f>
        <v/>
      </c>
      <c r="Q209" s="17" t="str">
        <f t="shared" si="9"/>
        <v/>
      </c>
      <c r="R209" s="16" t="str">
        <f>IF(B209="","",IFERROR(_xlfn.AGGREGATE(15,6,Activități!$I$5:$I$1504/((Activități!$C$5:$C$1504=B209)*(Activități!$K$5:$K$1504&lt;&gt;"Da")*ISNUMBER(Activități!$I$5:$I$1504)),1),""))</f>
        <v/>
      </c>
      <c r="S209" s="18" t="str">
        <f>IF(B209="","",SUMIFS(Vânzări!$F$5:$F$2004,Vânzări!$C$5:$C$2004,B209,Vânzări!$B$5:$B$2004,"&gt;="&amp;DATE(AnV,1,1),Vânzări!$B$5:$B$2004,"&lt;="&amp;DATE(AnV,12,31)))</f>
        <v/>
      </c>
      <c r="T209" s="16" t="str">
        <f>IF(B209="","",IFERROR(_xlfn.AGGREGATE(14,6,Vânzări!$B$5:$B$2004/(Vânzări!$C$5:$C$2004=B209),1),""))</f>
        <v/>
      </c>
      <c r="U209" s="17" t="str">
        <f t="shared" si="10"/>
        <v>–</v>
      </c>
      <c r="V209" s="18" t="str">
        <f>IF(B209="","",SUMIFS(Oportunități!$I$5:$I$304,Oportunități!$C$5:$C$304,B209,Oportunități!$G$5:$G$304,"&lt;&gt;Câștigată",Oportunități!$G$5:$G$304,"&lt;&gt;Pierdută"))</f>
        <v/>
      </c>
      <c r="W209" s="19" t="str">
        <f t="shared" si="11"/>
        <v/>
      </c>
    </row>
    <row r="210" spans="2:23" x14ac:dyDescent="0.2">
      <c r="B210" s="22"/>
      <c r="C210" s="23"/>
      <c r="D210" s="22"/>
      <c r="E210" s="21"/>
      <c r="F210" s="21"/>
      <c r="G210" s="21"/>
      <c r="H210" s="20"/>
      <c r="I210" s="21"/>
      <c r="J210" s="21"/>
      <c r="K210" s="21"/>
      <c r="L210" s="22"/>
      <c r="M210" s="21"/>
      <c r="N210" s="22"/>
      <c r="O210" s="15"/>
      <c r="P210" s="16" t="str">
        <f>IF(B210="","",IFERROR(_xlfn.AGGREGATE(14,6,Activități!$B$5:$B$1504/(Activități!$C$5:$C$1504=B210),1),""))</f>
        <v/>
      </c>
      <c r="Q210" s="17" t="str">
        <f t="shared" si="9"/>
        <v/>
      </c>
      <c r="R210" s="16" t="str">
        <f>IF(B210="","",IFERROR(_xlfn.AGGREGATE(15,6,Activități!$I$5:$I$1504/((Activități!$C$5:$C$1504=B210)*(Activități!$K$5:$K$1504&lt;&gt;"Da")*ISNUMBER(Activități!$I$5:$I$1504)),1),""))</f>
        <v/>
      </c>
      <c r="S210" s="18" t="str">
        <f>IF(B210="","",SUMIFS(Vânzări!$F$5:$F$2004,Vânzări!$C$5:$C$2004,B210,Vânzări!$B$5:$B$2004,"&gt;="&amp;DATE(AnV,1,1),Vânzări!$B$5:$B$2004,"&lt;="&amp;DATE(AnV,12,31)))</f>
        <v/>
      </c>
      <c r="T210" s="16" t="str">
        <f>IF(B210="","",IFERROR(_xlfn.AGGREGATE(14,6,Vânzări!$B$5:$B$2004/(Vânzări!$C$5:$C$2004=B210),1),""))</f>
        <v/>
      </c>
      <c r="U210" s="17" t="str">
        <f t="shared" si="10"/>
        <v>–</v>
      </c>
      <c r="V210" s="18" t="str">
        <f>IF(B210="","",SUMIFS(Oportunități!$I$5:$I$304,Oportunități!$C$5:$C$304,B210,Oportunități!$G$5:$G$304,"&lt;&gt;Câștigată",Oportunități!$G$5:$G$304,"&lt;&gt;Pierdută"))</f>
        <v/>
      </c>
      <c r="W210" s="19" t="str">
        <f t="shared" si="11"/>
        <v/>
      </c>
    </row>
    <row r="211" spans="2:23" x14ac:dyDescent="0.2">
      <c r="B211" s="22"/>
      <c r="C211" s="23"/>
      <c r="D211" s="22"/>
      <c r="E211" s="21"/>
      <c r="F211" s="21"/>
      <c r="G211" s="21"/>
      <c r="H211" s="20"/>
      <c r="I211" s="21"/>
      <c r="J211" s="21"/>
      <c r="K211" s="21"/>
      <c r="L211" s="22"/>
      <c r="M211" s="21"/>
      <c r="N211" s="22"/>
      <c r="O211" s="15"/>
      <c r="P211" s="16" t="str">
        <f>IF(B211="","",IFERROR(_xlfn.AGGREGATE(14,6,Activități!$B$5:$B$1504/(Activități!$C$5:$C$1504=B211),1),""))</f>
        <v/>
      </c>
      <c r="Q211" s="17" t="str">
        <f t="shared" si="9"/>
        <v/>
      </c>
      <c r="R211" s="16" t="str">
        <f>IF(B211="","",IFERROR(_xlfn.AGGREGATE(15,6,Activități!$I$5:$I$1504/((Activități!$C$5:$C$1504=B211)*(Activități!$K$5:$K$1504&lt;&gt;"Da")*ISNUMBER(Activități!$I$5:$I$1504)),1),""))</f>
        <v/>
      </c>
      <c r="S211" s="18" t="str">
        <f>IF(B211="","",SUMIFS(Vânzări!$F$5:$F$2004,Vânzări!$C$5:$C$2004,B211,Vânzări!$B$5:$B$2004,"&gt;="&amp;DATE(AnV,1,1),Vânzări!$B$5:$B$2004,"&lt;="&amp;DATE(AnV,12,31)))</f>
        <v/>
      </c>
      <c r="T211" s="16" t="str">
        <f>IF(B211="","",IFERROR(_xlfn.AGGREGATE(14,6,Vânzări!$B$5:$B$2004/(Vânzări!$C$5:$C$2004=B211),1),""))</f>
        <v/>
      </c>
      <c r="U211" s="17" t="str">
        <f t="shared" si="10"/>
        <v>–</v>
      </c>
      <c r="V211" s="18" t="str">
        <f>IF(B211="","",SUMIFS(Oportunități!$I$5:$I$304,Oportunități!$C$5:$C$304,B211,Oportunități!$G$5:$G$304,"&lt;&gt;Câștigată",Oportunități!$G$5:$G$304,"&lt;&gt;Pierdută"))</f>
        <v/>
      </c>
      <c r="W211" s="19" t="str">
        <f t="shared" si="11"/>
        <v/>
      </c>
    </row>
    <row r="212" spans="2:23" x14ac:dyDescent="0.2">
      <c r="B212" s="22"/>
      <c r="C212" s="23"/>
      <c r="D212" s="22"/>
      <c r="E212" s="21"/>
      <c r="F212" s="21"/>
      <c r="G212" s="21"/>
      <c r="H212" s="20"/>
      <c r="I212" s="21"/>
      <c r="J212" s="21"/>
      <c r="K212" s="21"/>
      <c r="L212" s="22"/>
      <c r="M212" s="21"/>
      <c r="N212" s="22"/>
      <c r="O212" s="15"/>
      <c r="P212" s="16" t="str">
        <f>IF(B212="","",IFERROR(_xlfn.AGGREGATE(14,6,Activități!$B$5:$B$1504/(Activități!$C$5:$C$1504=B212),1),""))</f>
        <v/>
      </c>
      <c r="Q212" s="17" t="str">
        <f t="shared" si="9"/>
        <v/>
      </c>
      <c r="R212" s="16" t="str">
        <f>IF(B212="","",IFERROR(_xlfn.AGGREGATE(15,6,Activități!$I$5:$I$1504/((Activități!$C$5:$C$1504=B212)*(Activități!$K$5:$K$1504&lt;&gt;"Da")*ISNUMBER(Activități!$I$5:$I$1504)),1),""))</f>
        <v/>
      </c>
      <c r="S212" s="18" t="str">
        <f>IF(B212="","",SUMIFS(Vânzări!$F$5:$F$2004,Vânzări!$C$5:$C$2004,B212,Vânzări!$B$5:$B$2004,"&gt;="&amp;DATE(AnV,1,1),Vânzări!$B$5:$B$2004,"&lt;="&amp;DATE(AnV,12,31)))</f>
        <v/>
      </c>
      <c r="T212" s="16" t="str">
        <f>IF(B212="","",IFERROR(_xlfn.AGGREGATE(14,6,Vânzări!$B$5:$B$2004/(Vânzări!$C$5:$C$2004=B212),1),""))</f>
        <v/>
      </c>
      <c r="U212" s="17" t="str">
        <f t="shared" si="10"/>
        <v>–</v>
      </c>
      <c r="V212" s="18" t="str">
        <f>IF(B212="","",SUMIFS(Oportunități!$I$5:$I$304,Oportunități!$C$5:$C$304,B212,Oportunități!$G$5:$G$304,"&lt;&gt;Câștigată",Oportunități!$G$5:$G$304,"&lt;&gt;Pierdută"))</f>
        <v/>
      </c>
      <c r="W212" s="19" t="str">
        <f t="shared" si="11"/>
        <v/>
      </c>
    </row>
    <row r="213" spans="2:23" x14ac:dyDescent="0.2">
      <c r="B213" s="22"/>
      <c r="C213" s="23"/>
      <c r="D213" s="22"/>
      <c r="E213" s="21"/>
      <c r="F213" s="21"/>
      <c r="G213" s="21"/>
      <c r="H213" s="20"/>
      <c r="I213" s="21"/>
      <c r="J213" s="21"/>
      <c r="K213" s="21"/>
      <c r="L213" s="22"/>
      <c r="M213" s="21"/>
      <c r="N213" s="22"/>
      <c r="O213" s="15"/>
      <c r="P213" s="16" t="str">
        <f>IF(B213="","",IFERROR(_xlfn.AGGREGATE(14,6,Activități!$B$5:$B$1504/(Activități!$C$5:$C$1504=B213),1),""))</f>
        <v/>
      </c>
      <c r="Q213" s="17" t="str">
        <f t="shared" si="9"/>
        <v/>
      </c>
      <c r="R213" s="16" t="str">
        <f>IF(B213="","",IFERROR(_xlfn.AGGREGATE(15,6,Activități!$I$5:$I$1504/((Activități!$C$5:$C$1504=B213)*(Activități!$K$5:$K$1504&lt;&gt;"Da")*ISNUMBER(Activități!$I$5:$I$1504)),1),""))</f>
        <v/>
      </c>
      <c r="S213" s="18" t="str">
        <f>IF(B213="","",SUMIFS(Vânzări!$F$5:$F$2004,Vânzări!$C$5:$C$2004,B213,Vânzări!$B$5:$B$2004,"&gt;="&amp;DATE(AnV,1,1),Vânzări!$B$5:$B$2004,"&lt;="&amp;DATE(AnV,12,31)))</f>
        <v/>
      </c>
      <c r="T213" s="16" t="str">
        <f>IF(B213="","",IFERROR(_xlfn.AGGREGATE(14,6,Vânzări!$B$5:$B$2004/(Vânzări!$C$5:$C$2004=B213),1),""))</f>
        <v/>
      </c>
      <c r="U213" s="17" t="str">
        <f t="shared" si="10"/>
        <v>–</v>
      </c>
      <c r="V213" s="18" t="str">
        <f>IF(B213="","",SUMIFS(Oportunități!$I$5:$I$304,Oportunități!$C$5:$C$304,B213,Oportunități!$G$5:$G$304,"&lt;&gt;Câștigată",Oportunități!$G$5:$G$304,"&lt;&gt;Pierdută"))</f>
        <v/>
      </c>
      <c r="W213" s="19" t="str">
        <f t="shared" si="11"/>
        <v/>
      </c>
    </row>
    <row r="214" spans="2:23" x14ac:dyDescent="0.2">
      <c r="B214" s="22"/>
      <c r="C214" s="23"/>
      <c r="D214" s="22"/>
      <c r="E214" s="21"/>
      <c r="F214" s="21"/>
      <c r="G214" s="21"/>
      <c r="H214" s="20"/>
      <c r="I214" s="21"/>
      <c r="J214" s="21"/>
      <c r="K214" s="21"/>
      <c r="L214" s="22"/>
      <c r="M214" s="21"/>
      <c r="N214" s="22"/>
      <c r="O214" s="15"/>
      <c r="P214" s="16" t="str">
        <f>IF(B214="","",IFERROR(_xlfn.AGGREGATE(14,6,Activități!$B$5:$B$1504/(Activități!$C$5:$C$1504=B214),1),""))</f>
        <v/>
      </c>
      <c r="Q214" s="17" t="str">
        <f t="shared" si="9"/>
        <v/>
      </c>
      <c r="R214" s="16" t="str">
        <f>IF(B214="","",IFERROR(_xlfn.AGGREGATE(15,6,Activități!$I$5:$I$1504/((Activități!$C$5:$C$1504=B214)*(Activități!$K$5:$K$1504&lt;&gt;"Da")*ISNUMBER(Activități!$I$5:$I$1504)),1),""))</f>
        <v/>
      </c>
      <c r="S214" s="18" t="str">
        <f>IF(B214="","",SUMIFS(Vânzări!$F$5:$F$2004,Vânzări!$C$5:$C$2004,B214,Vânzări!$B$5:$B$2004,"&gt;="&amp;DATE(AnV,1,1),Vânzări!$B$5:$B$2004,"&lt;="&amp;DATE(AnV,12,31)))</f>
        <v/>
      </c>
      <c r="T214" s="16" t="str">
        <f>IF(B214="","",IFERROR(_xlfn.AGGREGATE(14,6,Vânzări!$B$5:$B$2004/(Vânzări!$C$5:$C$2004=B214),1),""))</f>
        <v/>
      </c>
      <c r="U214" s="17" t="str">
        <f t="shared" si="10"/>
        <v>–</v>
      </c>
      <c r="V214" s="18" t="str">
        <f>IF(B214="","",SUMIFS(Oportunități!$I$5:$I$304,Oportunități!$C$5:$C$304,B214,Oportunități!$G$5:$G$304,"&lt;&gt;Câștigată",Oportunități!$G$5:$G$304,"&lt;&gt;Pierdută"))</f>
        <v/>
      </c>
      <c r="W214" s="19" t="str">
        <f t="shared" si="11"/>
        <v/>
      </c>
    </row>
    <row r="215" spans="2:23" x14ac:dyDescent="0.2">
      <c r="B215" s="22"/>
      <c r="C215" s="23"/>
      <c r="D215" s="22"/>
      <c r="E215" s="21"/>
      <c r="F215" s="21"/>
      <c r="G215" s="21"/>
      <c r="H215" s="20"/>
      <c r="I215" s="21"/>
      <c r="J215" s="21"/>
      <c r="K215" s="21"/>
      <c r="L215" s="22"/>
      <c r="M215" s="21"/>
      <c r="N215" s="22"/>
      <c r="O215" s="15"/>
      <c r="P215" s="16" t="str">
        <f>IF(B215="","",IFERROR(_xlfn.AGGREGATE(14,6,Activități!$B$5:$B$1504/(Activități!$C$5:$C$1504=B215),1),""))</f>
        <v/>
      </c>
      <c r="Q215" s="17" t="str">
        <f t="shared" si="9"/>
        <v/>
      </c>
      <c r="R215" s="16" t="str">
        <f>IF(B215="","",IFERROR(_xlfn.AGGREGATE(15,6,Activități!$I$5:$I$1504/((Activități!$C$5:$C$1504=B215)*(Activități!$K$5:$K$1504&lt;&gt;"Da")*ISNUMBER(Activități!$I$5:$I$1504)),1),""))</f>
        <v/>
      </c>
      <c r="S215" s="18" t="str">
        <f>IF(B215="","",SUMIFS(Vânzări!$F$5:$F$2004,Vânzări!$C$5:$C$2004,B215,Vânzări!$B$5:$B$2004,"&gt;="&amp;DATE(AnV,1,1),Vânzări!$B$5:$B$2004,"&lt;="&amp;DATE(AnV,12,31)))</f>
        <v/>
      </c>
      <c r="T215" s="16" t="str">
        <f>IF(B215="","",IFERROR(_xlfn.AGGREGATE(14,6,Vânzări!$B$5:$B$2004/(Vânzări!$C$5:$C$2004=B215),1),""))</f>
        <v/>
      </c>
      <c r="U215" s="17" t="str">
        <f t="shared" si="10"/>
        <v>–</v>
      </c>
      <c r="V215" s="18" t="str">
        <f>IF(B215="","",SUMIFS(Oportunități!$I$5:$I$304,Oportunități!$C$5:$C$304,B215,Oportunități!$G$5:$G$304,"&lt;&gt;Câștigată",Oportunități!$G$5:$G$304,"&lt;&gt;Pierdută"))</f>
        <v/>
      </c>
      <c r="W215" s="19" t="str">
        <f t="shared" si="11"/>
        <v/>
      </c>
    </row>
    <row r="216" spans="2:23" x14ac:dyDescent="0.2">
      <c r="B216" s="22"/>
      <c r="C216" s="23"/>
      <c r="D216" s="22"/>
      <c r="E216" s="21"/>
      <c r="F216" s="21"/>
      <c r="G216" s="21"/>
      <c r="H216" s="20"/>
      <c r="I216" s="21"/>
      <c r="J216" s="21"/>
      <c r="K216" s="21"/>
      <c r="L216" s="22"/>
      <c r="M216" s="21"/>
      <c r="N216" s="22"/>
      <c r="O216" s="15"/>
      <c r="P216" s="16" t="str">
        <f>IF(B216="","",IFERROR(_xlfn.AGGREGATE(14,6,Activități!$B$5:$B$1504/(Activități!$C$5:$C$1504=B216),1),""))</f>
        <v/>
      </c>
      <c r="Q216" s="17" t="str">
        <f t="shared" si="9"/>
        <v/>
      </c>
      <c r="R216" s="16" t="str">
        <f>IF(B216="","",IFERROR(_xlfn.AGGREGATE(15,6,Activități!$I$5:$I$1504/((Activități!$C$5:$C$1504=B216)*(Activități!$K$5:$K$1504&lt;&gt;"Da")*ISNUMBER(Activități!$I$5:$I$1504)),1),""))</f>
        <v/>
      </c>
      <c r="S216" s="18" t="str">
        <f>IF(B216="","",SUMIFS(Vânzări!$F$5:$F$2004,Vânzări!$C$5:$C$2004,B216,Vânzări!$B$5:$B$2004,"&gt;="&amp;DATE(AnV,1,1),Vânzări!$B$5:$B$2004,"&lt;="&amp;DATE(AnV,12,31)))</f>
        <v/>
      </c>
      <c r="T216" s="16" t="str">
        <f>IF(B216="","",IFERROR(_xlfn.AGGREGATE(14,6,Vânzări!$B$5:$B$2004/(Vânzări!$C$5:$C$2004=B216),1),""))</f>
        <v/>
      </c>
      <c r="U216" s="17" t="str">
        <f t="shared" si="10"/>
        <v>–</v>
      </c>
      <c r="V216" s="18" t="str">
        <f>IF(B216="","",SUMIFS(Oportunități!$I$5:$I$304,Oportunități!$C$5:$C$304,B216,Oportunități!$G$5:$G$304,"&lt;&gt;Câștigată",Oportunități!$G$5:$G$304,"&lt;&gt;Pierdută"))</f>
        <v/>
      </c>
      <c r="W216" s="19" t="str">
        <f t="shared" si="11"/>
        <v/>
      </c>
    </row>
    <row r="217" spans="2:23" x14ac:dyDescent="0.2">
      <c r="B217" s="22"/>
      <c r="C217" s="23"/>
      <c r="D217" s="22"/>
      <c r="E217" s="21"/>
      <c r="F217" s="21"/>
      <c r="G217" s="21"/>
      <c r="H217" s="20"/>
      <c r="I217" s="21"/>
      <c r="J217" s="21"/>
      <c r="K217" s="21"/>
      <c r="L217" s="22"/>
      <c r="M217" s="21"/>
      <c r="N217" s="22"/>
      <c r="O217" s="15"/>
      <c r="P217" s="16" t="str">
        <f>IF(B217="","",IFERROR(_xlfn.AGGREGATE(14,6,Activități!$B$5:$B$1504/(Activități!$C$5:$C$1504=B217),1),""))</f>
        <v/>
      </c>
      <c r="Q217" s="17" t="str">
        <f t="shared" si="9"/>
        <v/>
      </c>
      <c r="R217" s="16" t="str">
        <f>IF(B217="","",IFERROR(_xlfn.AGGREGATE(15,6,Activități!$I$5:$I$1504/((Activități!$C$5:$C$1504=B217)*(Activități!$K$5:$K$1504&lt;&gt;"Da")*ISNUMBER(Activități!$I$5:$I$1504)),1),""))</f>
        <v/>
      </c>
      <c r="S217" s="18" t="str">
        <f>IF(B217="","",SUMIFS(Vânzări!$F$5:$F$2004,Vânzări!$C$5:$C$2004,B217,Vânzări!$B$5:$B$2004,"&gt;="&amp;DATE(AnV,1,1),Vânzări!$B$5:$B$2004,"&lt;="&amp;DATE(AnV,12,31)))</f>
        <v/>
      </c>
      <c r="T217" s="16" t="str">
        <f>IF(B217="","",IFERROR(_xlfn.AGGREGATE(14,6,Vânzări!$B$5:$B$2004/(Vânzări!$C$5:$C$2004=B217),1),""))</f>
        <v/>
      </c>
      <c r="U217" s="17" t="str">
        <f t="shared" si="10"/>
        <v>–</v>
      </c>
      <c r="V217" s="18" t="str">
        <f>IF(B217="","",SUMIFS(Oportunități!$I$5:$I$304,Oportunități!$C$5:$C$304,B217,Oportunități!$G$5:$G$304,"&lt;&gt;Câștigată",Oportunități!$G$5:$G$304,"&lt;&gt;Pierdută"))</f>
        <v/>
      </c>
      <c r="W217" s="19" t="str">
        <f t="shared" si="11"/>
        <v/>
      </c>
    </row>
    <row r="218" spans="2:23" x14ac:dyDescent="0.2">
      <c r="B218" s="22"/>
      <c r="C218" s="23"/>
      <c r="D218" s="22"/>
      <c r="E218" s="21"/>
      <c r="F218" s="21"/>
      <c r="G218" s="21"/>
      <c r="H218" s="20"/>
      <c r="I218" s="21"/>
      <c r="J218" s="21"/>
      <c r="K218" s="21"/>
      <c r="L218" s="22"/>
      <c r="M218" s="21"/>
      <c r="N218" s="22"/>
      <c r="O218" s="15"/>
      <c r="P218" s="16" t="str">
        <f>IF(B218="","",IFERROR(_xlfn.AGGREGATE(14,6,Activități!$B$5:$B$1504/(Activități!$C$5:$C$1504=B218),1),""))</f>
        <v/>
      </c>
      <c r="Q218" s="17" t="str">
        <f t="shared" si="9"/>
        <v/>
      </c>
      <c r="R218" s="16" t="str">
        <f>IF(B218="","",IFERROR(_xlfn.AGGREGATE(15,6,Activități!$I$5:$I$1504/((Activități!$C$5:$C$1504=B218)*(Activități!$K$5:$K$1504&lt;&gt;"Da")*ISNUMBER(Activități!$I$5:$I$1504)),1),""))</f>
        <v/>
      </c>
      <c r="S218" s="18" t="str">
        <f>IF(B218="","",SUMIFS(Vânzări!$F$5:$F$2004,Vânzări!$C$5:$C$2004,B218,Vânzări!$B$5:$B$2004,"&gt;="&amp;DATE(AnV,1,1),Vânzări!$B$5:$B$2004,"&lt;="&amp;DATE(AnV,12,31)))</f>
        <v/>
      </c>
      <c r="T218" s="16" t="str">
        <f>IF(B218="","",IFERROR(_xlfn.AGGREGATE(14,6,Vânzări!$B$5:$B$2004/(Vânzări!$C$5:$C$2004=B218),1),""))</f>
        <v/>
      </c>
      <c r="U218" s="17" t="str">
        <f t="shared" si="10"/>
        <v>–</v>
      </c>
      <c r="V218" s="18" t="str">
        <f>IF(B218="","",SUMIFS(Oportunități!$I$5:$I$304,Oportunități!$C$5:$C$304,B218,Oportunități!$G$5:$G$304,"&lt;&gt;Câștigată",Oportunități!$G$5:$G$304,"&lt;&gt;Pierdută"))</f>
        <v/>
      </c>
      <c r="W218" s="19" t="str">
        <f t="shared" si="11"/>
        <v/>
      </c>
    </row>
    <row r="219" spans="2:23" x14ac:dyDescent="0.2">
      <c r="B219" s="22"/>
      <c r="C219" s="23"/>
      <c r="D219" s="22"/>
      <c r="E219" s="21"/>
      <c r="F219" s="21"/>
      <c r="G219" s="21"/>
      <c r="H219" s="20"/>
      <c r="I219" s="21"/>
      <c r="J219" s="21"/>
      <c r="K219" s="21"/>
      <c r="L219" s="22"/>
      <c r="M219" s="21"/>
      <c r="N219" s="22"/>
      <c r="O219" s="15"/>
      <c r="P219" s="16" t="str">
        <f>IF(B219="","",IFERROR(_xlfn.AGGREGATE(14,6,Activități!$B$5:$B$1504/(Activități!$C$5:$C$1504=B219),1),""))</f>
        <v/>
      </c>
      <c r="Q219" s="17" t="str">
        <f t="shared" si="9"/>
        <v/>
      </c>
      <c r="R219" s="16" t="str">
        <f>IF(B219="","",IFERROR(_xlfn.AGGREGATE(15,6,Activități!$I$5:$I$1504/((Activități!$C$5:$C$1504=B219)*(Activități!$K$5:$K$1504&lt;&gt;"Da")*ISNUMBER(Activități!$I$5:$I$1504)),1),""))</f>
        <v/>
      </c>
      <c r="S219" s="18" t="str">
        <f>IF(B219="","",SUMIFS(Vânzări!$F$5:$F$2004,Vânzări!$C$5:$C$2004,B219,Vânzări!$B$5:$B$2004,"&gt;="&amp;DATE(AnV,1,1),Vânzări!$B$5:$B$2004,"&lt;="&amp;DATE(AnV,12,31)))</f>
        <v/>
      </c>
      <c r="T219" s="16" t="str">
        <f>IF(B219="","",IFERROR(_xlfn.AGGREGATE(14,6,Vânzări!$B$5:$B$2004/(Vânzări!$C$5:$C$2004=B219),1),""))</f>
        <v/>
      </c>
      <c r="U219" s="17" t="str">
        <f t="shared" si="10"/>
        <v>–</v>
      </c>
      <c r="V219" s="18" t="str">
        <f>IF(B219="","",SUMIFS(Oportunități!$I$5:$I$304,Oportunități!$C$5:$C$304,B219,Oportunități!$G$5:$G$304,"&lt;&gt;Câștigată",Oportunități!$G$5:$G$304,"&lt;&gt;Pierdută"))</f>
        <v/>
      </c>
      <c r="W219" s="19" t="str">
        <f t="shared" si="11"/>
        <v/>
      </c>
    </row>
    <row r="220" spans="2:23" x14ac:dyDescent="0.2">
      <c r="B220" s="22"/>
      <c r="C220" s="23"/>
      <c r="D220" s="22"/>
      <c r="E220" s="21"/>
      <c r="F220" s="21"/>
      <c r="G220" s="21"/>
      <c r="H220" s="20"/>
      <c r="I220" s="21"/>
      <c r="J220" s="21"/>
      <c r="K220" s="21"/>
      <c r="L220" s="22"/>
      <c r="M220" s="21"/>
      <c r="N220" s="22"/>
      <c r="O220" s="15"/>
      <c r="P220" s="16" t="str">
        <f>IF(B220="","",IFERROR(_xlfn.AGGREGATE(14,6,Activități!$B$5:$B$1504/(Activități!$C$5:$C$1504=B220),1),""))</f>
        <v/>
      </c>
      <c r="Q220" s="17" t="str">
        <f t="shared" si="9"/>
        <v/>
      </c>
      <c r="R220" s="16" t="str">
        <f>IF(B220="","",IFERROR(_xlfn.AGGREGATE(15,6,Activități!$I$5:$I$1504/((Activități!$C$5:$C$1504=B220)*(Activități!$K$5:$K$1504&lt;&gt;"Da")*ISNUMBER(Activități!$I$5:$I$1504)),1),""))</f>
        <v/>
      </c>
      <c r="S220" s="18" t="str">
        <f>IF(B220="","",SUMIFS(Vânzări!$F$5:$F$2004,Vânzări!$C$5:$C$2004,B220,Vânzări!$B$5:$B$2004,"&gt;="&amp;DATE(AnV,1,1),Vânzări!$B$5:$B$2004,"&lt;="&amp;DATE(AnV,12,31)))</f>
        <v/>
      </c>
      <c r="T220" s="16" t="str">
        <f>IF(B220="","",IFERROR(_xlfn.AGGREGATE(14,6,Vânzări!$B$5:$B$2004/(Vânzări!$C$5:$C$2004=B220),1),""))</f>
        <v/>
      </c>
      <c r="U220" s="17" t="str">
        <f t="shared" si="10"/>
        <v>–</v>
      </c>
      <c r="V220" s="18" t="str">
        <f>IF(B220="","",SUMIFS(Oportunități!$I$5:$I$304,Oportunități!$C$5:$C$304,B220,Oportunități!$G$5:$G$304,"&lt;&gt;Câștigată",Oportunități!$G$5:$G$304,"&lt;&gt;Pierdută"))</f>
        <v/>
      </c>
      <c r="W220" s="19" t="str">
        <f t="shared" si="11"/>
        <v/>
      </c>
    </row>
    <row r="221" spans="2:23" x14ac:dyDescent="0.2">
      <c r="B221" s="22"/>
      <c r="C221" s="23"/>
      <c r="D221" s="22"/>
      <c r="E221" s="21"/>
      <c r="F221" s="21"/>
      <c r="G221" s="21"/>
      <c r="H221" s="20"/>
      <c r="I221" s="21"/>
      <c r="J221" s="21"/>
      <c r="K221" s="21"/>
      <c r="L221" s="22"/>
      <c r="M221" s="21"/>
      <c r="N221" s="22"/>
      <c r="O221" s="15"/>
      <c r="P221" s="16" t="str">
        <f>IF(B221="","",IFERROR(_xlfn.AGGREGATE(14,6,Activități!$B$5:$B$1504/(Activități!$C$5:$C$1504=B221),1),""))</f>
        <v/>
      </c>
      <c r="Q221" s="17" t="str">
        <f t="shared" si="9"/>
        <v/>
      </c>
      <c r="R221" s="16" t="str">
        <f>IF(B221="","",IFERROR(_xlfn.AGGREGATE(15,6,Activități!$I$5:$I$1504/((Activități!$C$5:$C$1504=B221)*(Activități!$K$5:$K$1504&lt;&gt;"Da")*ISNUMBER(Activități!$I$5:$I$1504)),1),""))</f>
        <v/>
      </c>
      <c r="S221" s="18" t="str">
        <f>IF(B221="","",SUMIFS(Vânzări!$F$5:$F$2004,Vânzări!$C$5:$C$2004,B221,Vânzări!$B$5:$B$2004,"&gt;="&amp;DATE(AnV,1,1),Vânzări!$B$5:$B$2004,"&lt;="&amp;DATE(AnV,12,31)))</f>
        <v/>
      </c>
      <c r="T221" s="16" t="str">
        <f>IF(B221="","",IFERROR(_xlfn.AGGREGATE(14,6,Vânzări!$B$5:$B$2004/(Vânzări!$C$5:$C$2004=B221),1),""))</f>
        <v/>
      </c>
      <c r="U221" s="17" t="str">
        <f t="shared" si="10"/>
        <v>–</v>
      </c>
      <c r="V221" s="18" t="str">
        <f>IF(B221="","",SUMIFS(Oportunități!$I$5:$I$304,Oportunități!$C$5:$C$304,B221,Oportunități!$G$5:$G$304,"&lt;&gt;Câștigată",Oportunități!$G$5:$G$304,"&lt;&gt;Pierdută"))</f>
        <v/>
      </c>
      <c r="W221" s="19" t="str">
        <f t="shared" si="11"/>
        <v/>
      </c>
    </row>
    <row r="222" spans="2:23" x14ac:dyDescent="0.2">
      <c r="B222" s="22"/>
      <c r="C222" s="23"/>
      <c r="D222" s="22"/>
      <c r="E222" s="21"/>
      <c r="F222" s="21"/>
      <c r="G222" s="21"/>
      <c r="H222" s="20"/>
      <c r="I222" s="21"/>
      <c r="J222" s="21"/>
      <c r="K222" s="21"/>
      <c r="L222" s="22"/>
      <c r="M222" s="21"/>
      <c r="N222" s="22"/>
      <c r="O222" s="15"/>
      <c r="P222" s="16" t="str">
        <f>IF(B222="","",IFERROR(_xlfn.AGGREGATE(14,6,Activități!$B$5:$B$1504/(Activități!$C$5:$C$1504=B222),1),""))</f>
        <v/>
      </c>
      <c r="Q222" s="17" t="str">
        <f t="shared" si="9"/>
        <v/>
      </c>
      <c r="R222" s="16" t="str">
        <f>IF(B222="","",IFERROR(_xlfn.AGGREGATE(15,6,Activități!$I$5:$I$1504/((Activități!$C$5:$C$1504=B222)*(Activități!$K$5:$K$1504&lt;&gt;"Da")*ISNUMBER(Activități!$I$5:$I$1504)),1),""))</f>
        <v/>
      </c>
      <c r="S222" s="18" t="str">
        <f>IF(B222="","",SUMIFS(Vânzări!$F$5:$F$2004,Vânzări!$C$5:$C$2004,B222,Vânzări!$B$5:$B$2004,"&gt;="&amp;DATE(AnV,1,1),Vânzări!$B$5:$B$2004,"&lt;="&amp;DATE(AnV,12,31)))</f>
        <v/>
      </c>
      <c r="T222" s="16" t="str">
        <f>IF(B222="","",IFERROR(_xlfn.AGGREGATE(14,6,Vânzări!$B$5:$B$2004/(Vânzări!$C$5:$C$2004=B222),1),""))</f>
        <v/>
      </c>
      <c r="U222" s="17" t="str">
        <f t="shared" si="10"/>
        <v>–</v>
      </c>
      <c r="V222" s="18" t="str">
        <f>IF(B222="","",SUMIFS(Oportunități!$I$5:$I$304,Oportunități!$C$5:$C$304,B222,Oportunități!$G$5:$G$304,"&lt;&gt;Câștigată",Oportunități!$G$5:$G$304,"&lt;&gt;Pierdută"))</f>
        <v/>
      </c>
      <c r="W222" s="19" t="str">
        <f t="shared" si="11"/>
        <v/>
      </c>
    </row>
    <row r="223" spans="2:23" x14ac:dyDescent="0.2">
      <c r="B223" s="22"/>
      <c r="C223" s="23"/>
      <c r="D223" s="22"/>
      <c r="E223" s="21"/>
      <c r="F223" s="21"/>
      <c r="G223" s="21"/>
      <c r="H223" s="20"/>
      <c r="I223" s="21"/>
      <c r="J223" s="21"/>
      <c r="K223" s="21"/>
      <c r="L223" s="22"/>
      <c r="M223" s="21"/>
      <c r="N223" s="22"/>
      <c r="O223" s="15"/>
      <c r="P223" s="16" t="str">
        <f>IF(B223="","",IFERROR(_xlfn.AGGREGATE(14,6,Activități!$B$5:$B$1504/(Activități!$C$5:$C$1504=B223),1),""))</f>
        <v/>
      </c>
      <c r="Q223" s="17" t="str">
        <f t="shared" si="9"/>
        <v/>
      </c>
      <c r="R223" s="16" t="str">
        <f>IF(B223="","",IFERROR(_xlfn.AGGREGATE(15,6,Activități!$I$5:$I$1504/((Activități!$C$5:$C$1504=B223)*(Activități!$K$5:$K$1504&lt;&gt;"Da")*ISNUMBER(Activități!$I$5:$I$1504)),1),""))</f>
        <v/>
      </c>
      <c r="S223" s="18" t="str">
        <f>IF(B223="","",SUMIFS(Vânzări!$F$5:$F$2004,Vânzări!$C$5:$C$2004,B223,Vânzări!$B$5:$B$2004,"&gt;="&amp;DATE(AnV,1,1),Vânzări!$B$5:$B$2004,"&lt;="&amp;DATE(AnV,12,31)))</f>
        <v/>
      </c>
      <c r="T223" s="16" t="str">
        <f>IF(B223="","",IFERROR(_xlfn.AGGREGATE(14,6,Vânzări!$B$5:$B$2004/(Vânzări!$C$5:$C$2004=B223),1),""))</f>
        <v/>
      </c>
      <c r="U223" s="17" t="str">
        <f t="shared" si="10"/>
        <v>–</v>
      </c>
      <c r="V223" s="18" t="str">
        <f>IF(B223="","",SUMIFS(Oportunități!$I$5:$I$304,Oportunități!$C$5:$C$304,B223,Oportunități!$G$5:$G$304,"&lt;&gt;Câștigată",Oportunități!$G$5:$G$304,"&lt;&gt;Pierdută"))</f>
        <v/>
      </c>
      <c r="W223" s="19" t="str">
        <f t="shared" si="11"/>
        <v/>
      </c>
    </row>
    <row r="224" spans="2:23" x14ac:dyDescent="0.2">
      <c r="B224" s="22"/>
      <c r="C224" s="23"/>
      <c r="D224" s="22"/>
      <c r="E224" s="21"/>
      <c r="F224" s="21"/>
      <c r="G224" s="21"/>
      <c r="H224" s="20"/>
      <c r="I224" s="21"/>
      <c r="J224" s="21"/>
      <c r="K224" s="21"/>
      <c r="L224" s="22"/>
      <c r="M224" s="21"/>
      <c r="N224" s="22"/>
      <c r="O224" s="15"/>
      <c r="P224" s="16" t="str">
        <f>IF(B224="","",IFERROR(_xlfn.AGGREGATE(14,6,Activități!$B$5:$B$1504/(Activități!$C$5:$C$1504=B224),1),""))</f>
        <v/>
      </c>
      <c r="Q224" s="17" t="str">
        <f t="shared" si="9"/>
        <v/>
      </c>
      <c r="R224" s="16" t="str">
        <f>IF(B224="","",IFERROR(_xlfn.AGGREGATE(15,6,Activități!$I$5:$I$1504/((Activități!$C$5:$C$1504=B224)*(Activități!$K$5:$K$1504&lt;&gt;"Da")*ISNUMBER(Activități!$I$5:$I$1504)),1),""))</f>
        <v/>
      </c>
      <c r="S224" s="18" t="str">
        <f>IF(B224="","",SUMIFS(Vânzări!$F$5:$F$2004,Vânzări!$C$5:$C$2004,B224,Vânzări!$B$5:$B$2004,"&gt;="&amp;DATE(AnV,1,1),Vânzări!$B$5:$B$2004,"&lt;="&amp;DATE(AnV,12,31)))</f>
        <v/>
      </c>
      <c r="T224" s="16" t="str">
        <f>IF(B224="","",IFERROR(_xlfn.AGGREGATE(14,6,Vânzări!$B$5:$B$2004/(Vânzări!$C$5:$C$2004=B224),1),""))</f>
        <v/>
      </c>
      <c r="U224" s="17" t="str">
        <f t="shared" si="10"/>
        <v>–</v>
      </c>
      <c r="V224" s="18" t="str">
        <f>IF(B224="","",SUMIFS(Oportunități!$I$5:$I$304,Oportunități!$C$5:$C$304,B224,Oportunități!$G$5:$G$304,"&lt;&gt;Câștigată",Oportunități!$G$5:$G$304,"&lt;&gt;Pierdută"))</f>
        <v/>
      </c>
      <c r="W224" s="19" t="str">
        <f t="shared" si="11"/>
        <v/>
      </c>
    </row>
    <row r="225" spans="2:23" x14ac:dyDescent="0.2">
      <c r="B225" s="22"/>
      <c r="C225" s="23"/>
      <c r="D225" s="22"/>
      <c r="E225" s="21"/>
      <c r="F225" s="21"/>
      <c r="G225" s="21"/>
      <c r="H225" s="20"/>
      <c r="I225" s="21"/>
      <c r="J225" s="21"/>
      <c r="K225" s="21"/>
      <c r="L225" s="22"/>
      <c r="M225" s="21"/>
      <c r="N225" s="22"/>
      <c r="O225" s="15"/>
      <c r="P225" s="16" t="str">
        <f>IF(B225="","",IFERROR(_xlfn.AGGREGATE(14,6,Activități!$B$5:$B$1504/(Activități!$C$5:$C$1504=B225),1),""))</f>
        <v/>
      </c>
      <c r="Q225" s="17" t="str">
        <f t="shared" si="9"/>
        <v/>
      </c>
      <c r="R225" s="16" t="str">
        <f>IF(B225="","",IFERROR(_xlfn.AGGREGATE(15,6,Activități!$I$5:$I$1504/((Activități!$C$5:$C$1504=B225)*(Activități!$K$5:$K$1504&lt;&gt;"Da")*ISNUMBER(Activități!$I$5:$I$1504)),1),""))</f>
        <v/>
      </c>
      <c r="S225" s="18" t="str">
        <f>IF(B225="","",SUMIFS(Vânzări!$F$5:$F$2004,Vânzări!$C$5:$C$2004,B225,Vânzări!$B$5:$B$2004,"&gt;="&amp;DATE(AnV,1,1),Vânzări!$B$5:$B$2004,"&lt;="&amp;DATE(AnV,12,31)))</f>
        <v/>
      </c>
      <c r="T225" s="16" t="str">
        <f>IF(B225="","",IFERROR(_xlfn.AGGREGATE(14,6,Vânzări!$B$5:$B$2004/(Vânzări!$C$5:$C$2004=B225),1),""))</f>
        <v/>
      </c>
      <c r="U225" s="17" t="str">
        <f t="shared" si="10"/>
        <v>–</v>
      </c>
      <c r="V225" s="18" t="str">
        <f>IF(B225="","",SUMIFS(Oportunități!$I$5:$I$304,Oportunități!$C$5:$C$304,B225,Oportunități!$G$5:$G$304,"&lt;&gt;Câștigată",Oportunități!$G$5:$G$304,"&lt;&gt;Pierdută"))</f>
        <v/>
      </c>
      <c r="W225" s="19" t="str">
        <f t="shared" si="11"/>
        <v/>
      </c>
    </row>
    <row r="226" spans="2:23" x14ac:dyDescent="0.2">
      <c r="B226" s="22"/>
      <c r="C226" s="23"/>
      <c r="D226" s="22"/>
      <c r="E226" s="21"/>
      <c r="F226" s="21"/>
      <c r="G226" s="21"/>
      <c r="H226" s="20"/>
      <c r="I226" s="21"/>
      <c r="J226" s="21"/>
      <c r="K226" s="21"/>
      <c r="L226" s="22"/>
      <c r="M226" s="21"/>
      <c r="N226" s="22"/>
      <c r="O226" s="15"/>
      <c r="P226" s="16" t="str">
        <f>IF(B226="","",IFERROR(_xlfn.AGGREGATE(14,6,Activități!$B$5:$B$1504/(Activități!$C$5:$C$1504=B226),1),""))</f>
        <v/>
      </c>
      <c r="Q226" s="17" t="str">
        <f t="shared" si="9"/>
        <v/>
      </c>
      <c r="R226" s="16" t="str">
        <f>IF(B226="","",IFERROR(_xlfn.AGGREGATE(15,6,Activități!$I$5:$I$1504/((Activități!$C$5:$C$1504=B226)*(Activități!$K$5:$K$1504&lt;&gt;"Da")*ISNUMBER(Activități!$I$5:$I$1504)),1),""))</f>
        <v/>
      </c>
      <c r="S226" s="18" t="str">
        <f>IF(B226="","",SUMIFS(Vânzări!$F$5:$F$2004,Vânzări!$C$5:$C$2004,B226,Vânzări!$B$5:$B$2004,"&gt;="&amp;DATE(AnV,1,1),Vânzări!$B$5:$B$2004,"&lt;="&amp;DATE(AnV,12,31)))</f>
        <v/>
      </c>
      <c r="T226" s="16" t="str">
        <f>IF(B226="","",IFERROR(_xlfn.AGGREGATE(14,6,Vânzări!$B$5:$B$2004/(Vânzări!$C$5:$C$2004=B226),1),""))</f>
        <v/>
      </c>
      <c r="U226" s="17" t="str">
        <f t="shared" si="10"/>
        <v>–</v>
      </c>
      <c r="V226" s="18" t="str">
        <f>IF(B226="","",SUMIFS(Oportunități!$I$5:$I$304,Oportunități!$C$5:$C$304,B226,Oportunități!$G$5:$G$304,"&lt;&gt;Câștigată",Oportunități!$G$5:$G$304,"&lt;&gt;Pierdută"))</f>
        <v/>
      </c>
      <c r="W226" s="19" t="str">
        <f t="shared" si="11"/>
        <v/>
      </c>
    </row>
    <row r="227" spans="2:23" x14ac:dyDescent="0.2">
      <c r="B227" s="22"/>
      <c r="C227" s="23"/>
      <c r="D227" s="22"/>
      <c r="E227" s="21"/>
      <c r="F227" s="21"/>
      <c r="G227" s="21"/>
      <c r="H227" s="20"/>
      <c r="I227" s="21"/>
      <c r="J227" s="21"/>
      <c r="K227" s="21"/>
      <c r="L227" s="22"/>
      <c r="M227" s="21"/>
      <c r="N227" s="22"/>
      <c r="O227" s="15"/>
      <c r="P227" s="16" t="str">
        <f>IF(B227="","",IFERROR(_xlfn.AGGREGATE(14,6,Activități!$B$5:$B$1504/(Activități!$C$5:$C$1504=B227),1),""))</f>
        <v/>
      </c>
      <c r="Q227" s="17" t="str">
        <f t="shared" si="9"/>
        <v/>
      </c>
      <c r="R227" s="16" t="str">
        <f>IF(B227="","",IFERROR(_xlfn.AGGREGATE(15,6,Activități!$I$5:$I$1504/((Activități!$C$5:$C$1504=B227)*(Activități!$K$5:$K$1504&lt;&gt;"Da")*ISNUMBER(Activități!$I$5:$I$1504)),1),""))</f>
        <v/>
      </c>
      <c r="S227" s="18" t="str">
        <f>IF(B227="","",SUMIFS(Vânzări!$F$5:$F$2004,Vânzări!$C$5:$C$2004,B227,Vânzări!$B$5:$B$2004,"&gt;="&amp;DATE(AnV,1,1),Vânzări!$B$5:$B$2004,"&lt;="&amp;DATE(AnV,12,31)))</f>
        <v/>
      </c>
      <c r="T227" s="16" t="str">
        <f>IF(B227="","",IFERROR(_xlfn.AGGREGATE(14,6,Vânzări!$B$5:$B$2004/(Vânzări!$C$5:$C$2004=B227),1),""))</f>
        <v/>
      </c>
      <c r="U227" s="17" t="str">
        <f t="shared" si="10"/>
        <v>–</v>
      </c>
      <c r="V227" s="18" t="str">
        <f>IF(B227="","",SUMIFS(Oportunități!$I$5:$I$304,Oportunități!$C$5:$C$304,B227,Oportunități!$G$5:$G$304,"&lt;&gt;Câștigată",Oportunități!$G$5:$G$304,"&lt;&gt;Pierdută"))</f>
        <v/>
      </c>
      <c r="W227" s="19" t="str">
        <f t="shared" si="11"/>
        <v/>
      </c>
    </row>
    <row r="228" spans="2:23" x14ac:dyDescent="0.2">
      <c r="B228" s="22"/>
      <c r="C228" s="23"/>
      <c r="D228" s="22"/>
      <c r="E228" s="21"/>
      <c r="F228" s="21"/>
      <c r="G228" s="21"/>
      <c r="H228" s="20"/>
      <c r="I228" s="21"/>
      <c r="J228" s="21"/>
      <c r="K228" s="21"/>
      <c r="L228" s="22"/>
      <c r="M228" s="21"/>
      <c r="N228" s="22"/>
      <c r="O228" s="15"/>
      <c r="P228" s="16" t="str">
        <f>IF(B228="","",IFERROR(_xlfn.AGGREGATE(14,6,Activități!$B$5:$B$1504/(Activități!$C$5:$C$1504=B228),1),""))</f>
        <v/>
      </c>
      <c r="Q228" s="17" t="str">
        <f t="shared" si="9"/>
        <v/>
      </c>
      <c r="R228" s="16" t="str">
        <f>IF(B228="","",IFERROR(_xlfn.AGGREGATE(15,6,Activități!$I$5:$I$1504/((Activități!$C$5:$C$1504=B228)*(Activități!$K$5:$K$1504&lt;&gt;"Da")*ISNUMBER(Activități!$I$5:$I$1504)),1),""))</f>
        <v/>
      </c>
      <c r="S228" s="18" t="str">
        <f>IF(B228="","",SUMIFS(Vânzări!$F$5:$F$2004,Vânzări!$C$5:$C$2004,B228,Vânzări!$B$5:$B$2004,"&gt;="&amp;DATE(AnV,1,1),Vânzări!$B$5:$B$2004,"&lt;="&amp;DATE(AnV,12,31)))</f>
        <v/>
      </c>
      <c r="T228" s="16" t="str">
        <f>IF(B228="","",IFERROR(_xlfn.AGGREGATE(14,6,Vânzări!$B$5:$B$2004/(Vânzări!$C$5:$C$2004=B228),1),""))</f>
        <v/>
      </c>
      <c r="U228" s="17" t="str">
        <f t="shared" si="10"/>
        <v>–</v>
      </c>
      <c r="V228" s="18" t="str">
        <f>IF(B228="","",SUMIFS(Oportunități!$I$5:$I$304,Oportunități!$C$5:$C$304,B228,Oportunități!$G$5:$G$304,"&lt;&gt;Câștigată",Oportunități!$G$5:$G$304,"&lt;&gt;Pierdută"))</f>
        <v/>
      </c>
      <c r="W228" s="19" t="str">
        <f t="shared" si="11"/>
        <v/>
      </c>
    </row>
    <row r="229" spans="2:23" x14ac:dyDescent="0.2">
      <c r="B229" s="22"/>
      <c r="C229" s="23"/>
      <c r="D229" s="22"/>
      <c r="E229" s="21"/>
      <c r="F229" s="21"/>
      <c r="G229" s="21"/>
      <c r="H229" s="20"/>
      <c r="I229" s="21"/>
      <c r="J229" s="21"/>
      <c r="K229" s="21"/>
      <c r="L229" s="22"/>
      <c r="M229" s="21"/>
      <c r="N229" s="22"/>
      <c r="O229" s="15"/>
      <c r="P229" s="16" t="str">
        <f>IF(B229="","",IFERROR(_xlfn.AGGREGATE(14,6,Activități!$B$5:$B$1504/(Activități!$C$5:$C$1504=B229),1),""))</f>
        <v/>
      </c>
      <c r="Q229" s="17" t="str">
        <f t="shared" si="9"/>
        <v/>
      </c>
      <c r="R229" s="16" t="str">
        <f>IF(B229="","",IFERROR(_xlfn.AGGREGATE(15,6,Activități!$I$5:$I$1504/((Activități!$C$5:$C$1504=B229)*(Activități!$K$5:$K$1504&lt;&gt;"Da")*ISNUMBER(Activități!$I$5:$I$1504)),1),""))</f>
        <v/>
      </c>
      <c r="S229" s="18" t="str">
        <f>IF(B229="","",SUMIFS(Vânzări!$F$5:$F$2004,Vânzări!$C$5:$C$2004,B229,Vânzări!$B$5:$B$2004,"&gt;="&amp;DATE(AnV,1,1),Vânzări!$B$5:$B$2004,"&lt;="&amp;DATE(AnV,12,31)))</f>
        <v/>
      </c>
      <c r="T229" s="16" t="str">
        <f>IF(B229="","",IFERROR(_xlfn.AGGREGATE(14,6,Vânzări!$B$5:$B$2004/(Vânzări!$C$5:$C$2004=B229),1),""))</f>
        <v/>
      </c>
      <c r="U229" s="17" t="str">
        <f t="shared" si="10"/>
        <v>–</v>
      </c>
      <c r="V229" s="18" t="str">
        <f>IF(B229="","",SUMIFS(Oportunități!$I$5:$I$304,Oportunități!$C$5:$C$304,B229,Oportunități!$G$5:$G$304,"&lt;&gt;Câștigată",Oportunități!$G$5:$G$304,"&lt;&gt;Pierdută"))</f>
        <v/>
      </c>
      <c r="W229" s="19" t="str">
        <f t="shared" si="11"/>
        <v/>
      </c>
    </row>
    <row r="230" spans="2:23" x14ac:dyDescent="0.2">
      <c r="B230" s="22"/>
      <c r="C230" s="23"/>
      <c r="D230" s="22"/>
      <c r="E230" s="21"/>
      <c r="F230" s="21"/>
      <c r="G230" s="21"/>
      <c r="H230" s="20"/>
      <c r="I230" s="21"/>
      <c r="J230" s="21"/>
      <c r="K230" s="21"/>
      <c r="L230" s="22"/>
      <c r="M230" s="21"/>
      <c r="N230" s="22"/>
      <c r="O230" s="15"/>
      <c r="P230" s="16" t="str">
        <f>IF(B230="","",IFERROR(_xlfn.AGGREGATE(14,6,Activități!$B$5:$B$1504/(Activități!$C$5:$C$1504=B230),1),""))</f>
        <v/>
      </c>
      <c r="Q230" s="17" t="str">
        <f t="shared" si="9"/>
        <v/>
      </c>
      <c r="R230" s="16" t="str">
        <f>IF(B230="","",IFERROR(_xlfn.AGGREGATE(15,6,Activități!$I$5:$I$1504/((Activități!$C$5:$C$1504=B230)*(Activități!$K$5:$K$1504&lt;&gt;"Da")*ISNUMBER(Activități!$I$5:$I$1504)),1),""))</f>
        <v/>
      </c>
      <c r="S230" s="18" t="str">
        <f>IF(B230="","",SUMIFS(Vânzări!$F$5:$F$2004,Vânzări!$C$5:$C$2004,B230,Vânzări!$B$5:$B$2004,"&gt;="&amp;DATE(AnV,1,1),Vânzări!$B$5:$B$2004,"&lt;="&amp;DATE(AnV,12,31)))</f>
        <v/>
      </c>
      <c r="T230" s="16" t="str">
        <f>IF(B230="","",IFERROR(_xlfn.AGGREGATE(14,6,Vânzări!$B$5:$B$2004/(Vânzări!$C$5:$C$2004=B230),1),""))</f>
        <v/>
      </c>
      <c r="U230" s="17" t="str">
        <f t="shared" si="10"/>
        <v>–</v>
      </c>
      <c r="V230" s="18" t="str">
        <f>IF(B230="","",SUMIFS(Oportunități!$I$5:$I$304,Oportunități!$C$5:$C$304,B230,Oportunități!$G$5:$G$304,"&lt;&gt;Câștigată",Oportunități!$G$5:$G$304,"&lt;&gt;Pierdută"))</f>
        <v/>
      </c>
      <c r="W230" s="19" t="str">
        <f t="shared" si="11"/>
        <v/>
      </c>
    </row>
    <row r="231" spans="2:23" x14ac:dyDescent="0.2">
      <c r="B231" s="22"/>
      <c r="C231" s="23"/>
      <c r="D231" s="22"/>
      <c r="E231" s="21"/>
      <c r="F231" s="21"/>
      <c r="G231" s="21"/>
      <c r="H231" s="20"/>
      <c r="I231" s="21"/>
      <c r="J231" s="21"/>
      <c r="K231" s="21"/>
      <c r="L231" s="22"/>
      <c r="M231" s="21"/>
      <c r="N231" s="22"/>
      <c r="O231" s="15"/>
      <c r="P231" s="16" t="str">
        <f>IF(B231="","",IFERROR(_xlfn.AGGREGATE(14,6,Activități!$B$5:$B$1504/(Activități!$C$5:$C$1504=B231),1),""))</f>
        <v/>
      </c>
      <c r="Q231" s="17" t="str">
        <f t="shared" si="9"/>
        <v/>
      </c>
      <c r="R231" s="16" t="str">
        <f>IF(B231="","",IFERROR(_xlfn.AGGREGATE(15,6,Activități!$I$5:$I$1504/((Activități!$C$5:$C$1504=B231)*(Activități!$K$5:$K$1504&lt;&gt;"Da")*ISNUMBER(Activități!$I$5:$I$1504)),1),""))</f>
        <v/>
      </c>
      <c r="S231" s="18" t="str">
        <f>IF(B231="","",SUMIFS(Vânzări!$F$5:$F$2004,Vânzări!$C$5:$C$2004,B231,Vânzări!$B$5:$B$2004,"&gt;="&amp;DATE(AnV,1,1),Vânzări!$B$5:$B$2004,"&lt;="&amp;DATE(AnV,12,31)))</f>
        <v/>
      </c>
      <c r="T231" s="16" t="str">
        <f>IF(B231="","",IFERROR(_xlfn.AGGREGATE(14,6,Vânzări!$B$5:$B$2004/(Vânzări!$C$5:$C$2004=B231),1),""))</f>
        <v/>
      </c>
      <c r="U231" s="17" t="str">
        <f t="shared" si="10"/>
        <v>–</v>
      </c>
      <c r="V231" s="18" t="str">
        <f>IF(B231="","",SUMIFS(Oportunități!$I$5:$I$304,Oportunități!$C$5:$C$304,B231,Oportunități!$G$5:$G$304,"&lt;&gt;Câștigată",Oportunități!$G$5:$G$304,"&lt;&gt;Pierdută"))</f>
        <v/>
      </c>
      <c r="W231" s="19" t="str">
        <f t="shared" si="11"/>
        <v/>
      </c>
    </row>
    <row r="232" spans="2:23" x14ac:dyDescent="0.2">
      <c r="B232" s="22"/>
      <c r="C232" s="23"/>
      <c r="D232" s="22"/>
      <c r="E232" s="21"/>
      <c r="F232" s="21"/>
      <c r="G232" s="21"/>
      <c r="H232" s="20"/>
      <c r="I232" s="21"/>
      <c r="J232" s="21"/>
      <c r="K232" s="21"/>
      <c r="L232" s="22"/>
      <c r="M232" s="21"/>
      <c r="N232" s="22"/>
      <c r="O232" s="15"/>
      <c r="P232" s="16" t="str">
        <f>IF(B232="","",IFERROR(_xlfn.AGGREGATE(14,6,Activități!$B$5:$B$1504/(Activități!$C$5:$C$1504=B232),1),""))</f>
        <v/>
      </c>
      <c r="Q232" s="17" t="str">
        <f t="shared" si="9"/>
        <v/>
      </c>
      <c r="R232" s="16" t="str">
        <f>IF(B232="","",IFERROR(_xlfn.AGGREGATE(15,6,Activități!$I$5:$I$1504/((Activități!$C$5:$C$1504=B232)*(Activități!$K$5:$K$1504&lt;&gt;"Da")*ISNUMBER(Activități!$I$5:$I$1504)),1),""))</f>
        <v/>
      </c>
      <c r="S232" s="18" t="str">
        <f>IF(B232="","",SUMIFS(Vânzări!$F$5:$F$2004,Vânzări!$C$5:$C$2004,B232,Vânzări!$B$5:$B$2004,"&gt;="&amp;DATE(AnV,1,1),Vânzări!$B$5:$B$2004,"&lt;="&amp;DATE(AnV,12,31)))</f>
        <v/>
      </c>
      <c r="T232" s="16" t="str">
        <f>IF(B232="","",IFERROR(_xlfn.AGGREGATE(14,6,Vânzări!$B$5:$B$2004/(Vânzări!$C$5:$C$2004=B232),1),""))</f>
        <v/>
      </c>
      <c r="U232" s="17" t="str">
        <f t="shared" si="10"/>
        <v>–</v>
      </c>
      <c r="V232" s="18" t="str">
        <f>IF(B232="","",SUMIFS(Oportunități!$I$5:$I$304,Oportunități!$C$5:$C$304,B232,Oportunități!$G$5:$G$304,"&lt;&gt;Câștigată",Oportunități!$G$5:$G$304,"&lt;&gt;Pierdută"))</f>
        <v/>
      </c>
      <c r="W232" s="19" t="str">
        <f t="shared" si="11"/>
        <v/>
      </c>
    </row>
    <row r="233" spans="2:23" x14ac:dyDescent="0.2">
      <c r="B233" s="22"/>
      <c r="C233" s="23"/>
      <c r="D233" s="22"/>
      <c r="E233" s="21"/>
      <c r="F233" s="21"/>
      <c r="G233" s="21"/>
      <c r="H233" s="20"/>
      <c r="I233" s="21"/>
      <c r="J233" s="21"/>
      <c r="K233" s="21"/>
      <c r="L233" s="22"/>
      <c r="M233" s="21"/>
      <c r="N233" s="22"/>
      <c r="O233" s="15"/>
      <c r="P233" s="16" t="str">
        <f>IF(B233="","",IFERROR(_xlfn.AGGREGATE(14,6,Activități!$B$5:$B$1504/(Activități!$C$5:$C$1504=B233),1),""))</f>
        <v/>
      </c>
      <c r="Q233" s="17" t="str">
        <f t="shared" si="9"/>
        <v/>
      </c>
      <c r="R233" s="16" t="str">
        <f>IF(B233="","",IFERROR(_xlfn.AGGREGATE(15,6,Activități!$I$5:$I$1504/((Activități!$C$5:$C$1504=B233)*(Activități!$K$5:$K$1504&lt;&gt;"Da")*ISNUMBER(Activități!$I$5:$I$1504)),1),""))</f>
        <v/>
      </c>
      <c r="S233" s="18" t="str">
        <f>IF(B233="","",SUMIFS(Vânzări!$F$5:$F$2004,Vânzări!$C$5:$C$2004,B233,Vânzări!$B$5:$B$2004,"&gt;="&amp;DATE(AnV,1,1),Vânzări!$B$5:$B$2004,"&lt;="&amp;DATE(AnV,12,31)))</f>
        <v/>
      </c>
      <c r="T233" s="16" t="str">
        <f>IF(B233="","",IFERROR(_xlfn.AGGREGATE(14,6,Vânzări!$B$5:$B$2004/(Vânzări!$C$5:$C$2004=B233),1),""))</f>
        <v/>
      </c>
      <c r="U233" s="17" t="str">
        <f t="shared" si="10"/>
        <v>–</v>
      </c>
      <c r="V233" s="18" t="str">
        <f>IF(B233="","",SUMIFS(Oportunități!$I$5:$I$304,Oportunități!$C$5:$C$304,B233,Oportunități!$G$5:$G$304,"&lt;&gt;Câștigată",Oportunități!$G$5:$G$304,"&lt;&gt;Pierdută"))</f>
        <v/>
      </c>
      <c r="W233" s="19" t="str">
        <f t="shared" si="11"/>
        <v/>
      </c>
    </row>
    <row r="234" spans="2:23" x14ac:dyDescent="0.2">
      <c r="B234" s="22"/>
      <c r="C234" s="23"/>
      <c r="D234" s="22"/>
      <c r="E234" s="21"/>
      <c r="F234" s="21"/>
      <c r="G234" s="21"/>
      <c r="H234" s="20"/>
      <c r="I234" s="21"/>
      <c r="J234" s="21"/>
      <c r="K234" s="21"/>
      <c r="L234" s="22"/>
      <c r="M234" s="21"/>
      <c r="N234" s="22"/>
      <c r="O234" s="15"/>
      <c r="P234" s="16" t="str">
        <f>IF(B234="","",IFERROR(_xlfn.AGGREGATE(14,6,Activități!$B$5:$B$1504/(Activități!$C$5:$C$1504=B234),1),""))</f>
        <v/>
      </c>
      <c r="Q234" s="17" t="str">
        <f t="shared" si="9"/>
        <v/>
      </c>
      <c r="R234" s="16" t="str">
        <f>IF(B234="","",IFERROR(_xlfn.AGGREGATE(15,6,Activități!$I$5:$I$1504/((Activități!$C$5:$C$1504=B234)*(Activități!$K$5:$K$1504&lt;&gt;"Da")*ISNUMBER(Activități!$I$5:$I$1504)),1),""))</f>
        <v/>
      </c>
      <c r="S234" s="18" t="str">
        <f>IF(B234="","",SUMIFS(Vânzări!$F$5:$F$2004,Vânzări!$C$5:$C$2004,B234,Vânzări!$B$5:$B$2004,"&gt;="&amp;DATE(AnV,1,1),Vânzări!$B$5:$B$2004,"&lt;="&amp;DATE(AnV,12,31)))</f>
        <v/>
      </c>
      <c r="T234" s="16" t="str">
        <f>IF(B234="","",IFERROR(_xlfn.AGGREGATE(14,6,Vânzări!$B$5:$B$2004/(Vânzări!$C$5:$C$2004=B234),1),""))</f>
        <v/>
      </c>
      <c r="U234" s="17" t="str">
        <f t="shared" si="10"/>
        <v>–</v>
      </c>
      <c r="V234" s="18" t="str">
        <f>IF(B234="","",SUMIFS(Oportunități!$I$5:$I$304,Oportunități!$C$5:$C$304,B234,Oportunități!$G$5:$G$304,"&lt;&gt;Câștigată",Oportunități!$G$5:$G$304,"&lt;&gt;Pierdută"))</f>
        <v/>
      </c>
      <c r="W234" s="19" t="str">
        <f t="shared" si="11"/>
        <v/>
      </c>
    </row>
    <row r="235" spans="2:23" x14ac:dyDescent="0.2">
      <c r="B235" s="22"/>
      <c r="C235" s="23"/>
      <c r="D235" s="22"/>
      <c r="E235" s="21"/>
      <c r="F235" s="21"/>
      <c r="G235" s="21"/>
      <c r="H235" s="20"/>
      <c r="I235" s="21"/>
      <c r="J235" s="21"/>
      <c r="K235" s="21"/>
      <c r="L235" s="22"/>
      <c r="M235" s="21"/>
      <c r="N235" s="22"/>
      <c r="O235" s="15"/>
      <c r="P235" s="16" t="str">
        <f>IF(B235="","",IFERROR(_xlfn.AGGREGATE(14,6,Activități!$B$5:$B$1504/(Activități!$C$5:$C$1504=B235),1),""))</f>
        <v/>
      </c>
      <c r="Q235" s="17" t="str">
        <f t="shared" si="9"/>
        <v/>
      </c>
      <c r="R235" s="16" t="str">
        <f>IF(B235="","",IFERROR(_xlfn.AGGREGATE(15,6,Activități!$I$5:$I$1504/((Activități!$C$5:$C$1504=B235)*(Activități!$K$5:$K$1504&lt;&gt;"Da")*ISNUMBER(Activități!$I$5:$I$1504)),1),""))</f>
        <v/>
      </c>
      <c r="S235" s="18" t="str">
        <f>IF(B235="","",SUMIFS(Vânzări!$F$5:$F$2004,Vânzări!$C$5:$C$2004,B235,Vânzări!$B$5:$B$2004,"&gt;="&amp;DATE(AnV,1,1),Vânzări!$B$5:$B$2004,"&lt;="&amp;DATE(AnV,12,31)))</f>
        <v/>
      </c>
      <c r="T235" s="16" t="str">
        <f>IF(B235="","",IFERROR(_xlfn.AGGREGATE(14,6,Vânzări!$B$5:$B$2004/(Vânzări!$C$5:$C$2004=B235),1),""))</f>
        <v/>
      </c>
      <c r="U235" s="17" t="str">
        <f t="shared" si="10"/>
        <v>–</v>
      </c>
      <c r="V235" s="18" t="str">
        <f>IF(B235="","",SUMIFS(Oportunități!$I$5:$I$304,Oportunități!$C$5:$C$304,B235,Oportunități!$G$5:$G$304,"&lt;&gt;Câștigată",Oportunități!$G$5:$G$304,"&lt;&gt;Pierdută"))</f>
        <v/>
      </c>
      <c r="W235" s="19" t="str">
        <f t="shared" si="11"/>
        <v/>
      </c>
    </row>
    <row r="236" spans="2:23" x14ac:dyDescent="0.2">
      <c r="B236" s="22"/>
      <c r="C236" s="23"/>
      <c r="D236" s="22"/>
      <c r="E236" s="21"/>
      <c r="F236" s="21"/>
      <c r="G236" s="21"/>
      <c r="H236" s="20"/>
      <c r="I236" s="21"/>
      <c r="J236" s="21"/>
      <c r="K236" s="21"/>
      <c r="L236" s="22"/>
      <c r="M236" s="21"/>
      <c r="N236" s="22"/>
      <c r="O236" s="15"/>
      <c r="P236" s="16" t="str">
        <f>IF(B236="","",IFERROR(_xlfn.AGGREGATE(14,6,Activități!$B$5:$B$1504/(Activități!$C$5:$C$1504=B236),1),""))</f>
        <v/>
      </c>
      <c r="Q236" s="17" t="str">
        <f t="shared" si="9"/>
        <v/>
      </c>
      <c r="R236" s="16" t="str">
        <f>IF(B236="","",IFERROR(_xlfn.AGGREGATE(15,6,Activități!$I$5:$I$1504/((Activități!$C$5:$C$1504=B236)*(Activități!$K$5:$K$1504&lt;&gt;"Da")*ISNUMBER(Activități!$I$5:$I$1504)),1),""))</f>
        <v/>
      </c>
      <c r="S236" s="18" t="str">
        <f>IF(B236="","",SUMIFS(Vânzări!$F$5:$F$2004,Vânzări!$C$5:$C$2004,B236,Vânzări!$B$5:$B$2004,"&gt;="&amp;DATE(AnV,1,1),Vânzări!$B$5:$B$2004,"&lt;="&amp;DATE(AnV,12,31)))</f>
        <v/>
      </c>
      <c r="T236" s="16" t="str">
        <f>IF(B236="","",IFERROR(_xlfn.AGGREGATE(14,6,Vânzări!$B$5:$B$2004/(Vânzări!$C$5:$C$2004=B236),1),""))</f>
        <v/>
      </c>
      <c r="U236" s="17" t="str">
        <f t="shared" si="10"/>
        <v>–</v>
      </c>
      <c r="V236" s="18" t="str">
        <f>IF(B236="","",SUMIFS(Oportunități!$I$5:$I$304,Oportunități!$C$5:$C$304,B236,Oportunități!$G$5:$G$304,"&lt;&gt;Câștigată",Oportunități!$G$5:$G$304,"&lt;&gt;Pierdută"))</f>
        <v/>
      </c>
      <c r="W236" s="19" t="str">
        <f t="shared" si="11"/>
        <v/>
      </c>
    </row>
    <row r="237" spans="2:23" x14ac:dyDescent="0.2">
      <c r="B237" s="22"/>
      <c r="C237" s="23"/>
      <c r="D237" s="22"/>
      <c r="E237" s="21"/>
      <c r="F237" s="21"/>
      <c r="G237" s="21"/>
      <c r="H237" s="20"/>
      <c r="I237" s="21"/>
      <c r="J237" s="21"/>
      <c r="K237" s="21"/>
      <c r="L237" s="22"/>
      <c r="M237" s="21"/>
      <c r="N237" s="22"/>
      <c r="O237" s="15"/>
      <c r="P237" s="16" t="str">
        <f>IF(B237="","",IFERROR(_xlfn.AGGREGATE(14,6,Activități!$B$5:$B$1504/(Activități!$C$5:$C$1504=B237),1),""))</f>
        <v/>
      </c>
      <c r="Q237" s="17" t="str">
        <f t="shared" si="9"/>
        <v/>
      </c>
      <c r="R237" s="16" t="str">
        <f>IF(B237="","",IFERROR(_xlfn.AGGREGATE(15,6,Activități!$I$5:$I$1504/((Activități!$C$5:$C$1504=B237)*(Activități!$K$5:$K$1504&lt;&gt;"Da")*ISNUMBER(Activități!$I$5:$I$1504)),1),""))</f>
        <v/>
      </c>
      <c r="S237" s="18" t="str">
        <f>IF(B237="","",SUMIFS(Vânzări!$F$5:$F$2004,Vânzări!$C$5:$C$2004,B237,Vânzări!$B$5:$B$2004,"&gt;="&amp;DATE(AnV,1,1),Vânzări!$B$5:$B$2004,"&lt;="&amp;DATE(AnV,12,31)))</f>
        <v/>
      </c>
      <c r="T237" s="16" t="str">
        <f>IF(B237="","",IFERROR(_xlfn.AGGREGATE(14,6,Vânzări!$B$5:$B$2004/(Vânzări!$C$5:$C$2004=B237),1),""))</f>
        <v/>
      </c>
      <c r="U237" s="17" t="str">
        <f t="shared" si="10"/>
        <v>–</v>
      </c>
      <c r="V237" s="18" t="str">
        <f>IF(B237="","",SUMIFS(Oportunități!$I$5:$I$304,Oportunități!$C$5:$C$304,B237,Oportunități!$G$5:$G$304,"&lt;&gt;Câștigată",Oportunități!$G$5:$G$304,"&lt;&gt;Pierdută"))</f>
        <v/>
      </c>
      <c r="W237" s="19" t="str">
        <f t="shared" si="11"/>
        <v/>
      </c>
    </row>
    <row r="238" spans="2:23" x14ac:dyDescent="0.2">
      <c r="B238" s="22"/>
      <c r="C238" s="23"/>
      <c r="D238" s="22"/>
      <c r="E238" s="21"/>
      <c r="F238" s="21"/>
      <c r="G238" s="21"/>
      <c r="H238" s="20"/>
      <c r="I238" s="21"/>
      <c r="J238" s="21"/>
      <c r="K238" s="21"/>
      <c r="L238" s="22"/>
      <c r="M238" s="21"/>
      <c r="N238" s="22"/>
      <c r="O238" s="15"/>
      <c r="P238" s="16" t="str">
        <f>IF(B238="","",IFERROR(_xlfn.AGGREGATE(14,6,Activități!$B$5:$B$1504/(Activități!$C$5:$C$1504=B238),1),""))</f>
        <v/>
      </c>
      <c r="Q238" s="17" t="str">
        <f t="shared" si="9"/>
        <v/>
      </c>
      <c r="R238" s="16" t="str">
        <f>IF(B238="","",IFERROR(_xlfn.AGGREGATE(15,6,Activități!$I$5:$I$1504/((Activități!$C$5:$C$1504=B238)*(Activități!$K$5:$K$1504&lt;&gt;"Da")*ISNUMBER(Activități!$I$5:$I$1504)),1),""))</f>
        <v/>
      </c>
      <c r="S238" s="18" t="str">
        <f>IF(B238="","",SUMIFS(Vânzări!$F$5:$F$2004,Vânzări!$C$5:$C$2004,B238,Vânzări!$B$5:$B$2004,"&gt;="&amp;DATE(AnV,1,1),Vânzări!$B$5:$B$2004,"&lt;="&amp;DATE(AnV,12,31)))</f>
        <v/>
      </c>
      <c r="T238" s="16" t="str">
        <f>IF(B238="","",IFERROR(_xlfn.AGGREGATE(14,6,Vânzări!$B$5:$B$2004/(Vânzări!$C$5:$C$2004=B238),1),""))</f>
        <v/>
      </c>
      <c r="U238" s="17" t="str">
        <f t="shared" si="10"/>
        <v>–</v>
      </c>
      <c r="V238" s="18" t="str">
        <f>IF(B238="","",SUMIFS(Oportunități!$I$5:$I$304,Oportunități!$C$5:$C$304,B238,Oportunități!$G$5:$G$304,"&lt;&gt;Câștigată",Oportunități!$G$5:$G$304,"&lt;&gt;Pierdută"))</f>
        <v/>
      </c>
      <c r="W238" s="19" t="str">
        <f t="shared" si="11"/>
        <v/>
      </c>
    </row>
    <row r="239" spans="2:23" x14ac:dyDescent="0.2">
      <c r="B239" s="22"/>
      <c r="C239" s="23"/>
      <c r="D239" s="22"/>
      <c r="E239" s="21"/>
      <c r="F239" s="21"/>
      <c r="G239" s="21"/>
      <c r="H239" s="20"/>
      <c r="I239" s="21"/>
      <c r="J239" s="21"/>
      <c r="K239" s="21"/>
      <c r="L239" s="22"/>
      <c r="M239" s="21"/>
      <c r="N239" s="22"/>
      <c r="O239" s="15"/>
      <c r="P239" s="16" t="str">
        <f>IF(B239="","",IFERROR(_xlfn.AGGREGATE(14,6,Activități!$B$5:$B$1504/(Activități!$C$5:$C$1504=B239),1),""))</f>
        <v/>
      </c>
      <c r="Q239" s="17" t="str">
        <f t="shared" si="9"/>
        <v/>
      </c>
      <c r="R239" s="16" t="str">
        <f>IF(B239="","",IFERROR(_xlfn.AGGREGATE(15,6,Activități!$I$5:$I$1504/((Activități!$C$5:$C$1504=B239)*(Activități!$K$5:$K$1504&lt;&gt;"Da")*ISNUMBER(Activități!$I$5:$I$1504)),1),""))</f>
        <v/>
      </c>
      <c r="S239" s="18" t="str">
        <f>IF(B239="","",SUMIFS(Vânzări!$F$5:$F$2004,Vânzări!$C$5:$C$2004,B239,Vânzări!$B$5:$B$2004,"&gt;="&amp;DATE(AnV,1,1),Vânzări!$B$5:$B$2004,"&lt;="&amp;DATE(AnV,12,31)))</f>
        <v/>
      </c>
      <c r="T239" s="16" t="str">
        <f>IF(B239="","",IFERROR(_xlfn.AGGREGATE(14,6,Vânzări!$B$5:$B$2004/(Vânzări!$C$5:$C$2004=B239),1),""))</f>
        <v/>
      </c>
      <c r="U239" s="17" t="str">
        <f t="shared" si="10"/>
        <v>–</v>
      </c>
      <c r="V239" s="18" t="str">
        <f>IF(B239="","",SUMIFS(Oportunități!$I$5:$I$304,Oportunități!$C$5:$C$304,B239,Oportunități!$G$5:$G$304,"&lt;&gt;Câștigată",Oportunități!$G$5:$G$304,"&lt;&gt;Pierdută"))</f>
        <v/>
      </c>
      <c r="W239" s="19" t="str">
        <f t="shared" si="11"/>
        <v/>
      </c>
    </row>
    <row r="240" spans="2:23" x14ac:dyDescent="0.2">
      <c r="B240" s="22"/>
      <c r="C240" s="23"/>
      <c r="D240" s="22"/>
      <c r="E240" s="21"/>
      <c r="F240" s="21"/>
      <c r="G240" s="21"/>
      <c r="H240" s="20"/>
      <c r="I240" s="21"/>
      <c r="J240" s="21"/>
      <c r="K240" s="21"/>
      <c r="L240" s="22"/>
      <c r="M240" s="21"/>
      <c r="N240" s="22"/>
      <c r="O240" s="15"/>
      <c r="P240" s="16" t="str">
        <f>IF(B240="","",IFERROR(_xlfn.AGGREGATE(14,6,Activități!$B$5:$B$1504/(Activități!$C$5:$C$1504=B240),1),""))</f>
        <v/>
      </c>
      <c r="Q240" s="17" t="str">
        <f t="shared" si="9"/>
        <v/>
      </c>
      <c r="R240" s="16" t="str">
        <f>IF(B240="","",IFERROR(_xlfn.AGGREGATE(15,6,Activități!$I$5:$I$1504/((Activități!$C$5:$C$1504=B240)*(Activități!$K$5:$K$1504&lt;&gt;"Da")*ISNUMBER(Activități!$I$5:$I$1504)),1),""))</f>
        <v/>
      </c>
      <c r="S240" s="18" t="str">
        <f>IF(B240="","",SUMIFS(Vânzări!$F$5:$F$2004,Vânzări!$C$5:$C$2004,B240,Vânzări!$B$5:$B$2004,"&gt;="&amp;DATE(AnV,1,1),Vânzări!$B$5:$B$2004,"&lt;="&amp;DATE(AnV,12,31)))</f>
        <v/>
      </c>
      <c r="T240" s="16" t="str">
        <f>IF(B240="","",IFERROR(_xlfn.AGGREGATE(14,6,Vânzări!$B$5:$B$2004/(Vânzări!$C$5:$C$2004=B240),1),""))</f>
        <v/>
      </c>
      <c r="U240" s="17" t="str">
        <f t="shared" si="10"/>
        <v>–</v>
      </c>
      <c r="V240" s="18" t="str">
        <f>IF(B240="","",SUMIFS(Oportunități!$I$5:$I$304,Oportunități!$C$5:$C$304,B240,Oportunități!$G$5:$G$304,"&lt;&gt;Câștigată",Oportunități!$G$5:$G$304,"&lt;&gt;Pierdută"))</f>
        <v/>
      </c>
      <c r="W240" s="19" t="str">
        <f t="shared" si="11"/>
        <v/>
      </c>
    </row>
    <row r="241" spans="2:23" x14ac:dyDescent="0.2">
      <c r="B241" s="22"/>
      <c r="C241" s="23"/>
      <c r="D241" s="22"/>
      <c r="E241" s="21"/>
      <c r="F241" s="21"/>
      <c r="G241" s="21"/>
      <c r="H241" s="20"/>
      <c r="I241" s="21"/>
      <c r="J241" s="21"/>
      <c r="K241" s="21"/>
      <c r="L241" s="22"/>
      <c r="M241" s="21"/>
      <c r="N241" s="22"/>
      <c r="O241" s="15"/>
      <c r="P241" s="16" t="str">
        <f>IF(B241="","",IFERROR(_xlfn.AGGREGATE(14,6,Activități!$B$5:$B$1504/(Activități!$C$5:$C$1504=B241),1),""))</f>
        <v/>
      </c>
      <c r="Q241" s="17" t="str">
        <f t="shared" si="9"/>
        <v/>
      </c>
      <c r="R241" s="16" t="str">
        <f>IF(B241="","",IFERROR(_xlfn.AGGREGATE(15,6,Activități!$I$5:$I$1504/((Activități!$C$5:$C$1504=B241)*(Activități!$K$5:$K$1504&lt;&gt;"Da")*ISNUMBER(Activități!$I$5:$I$1504)),1),""))</f>
        <v/>
      </c>
      <c r="S241" s="18" t="str">
        <f>IF(B241="","",SUMIFS(Vânzări!$F$5:$F$2004,Vânzări!$C$5:$C$2004,B241,Vânzări!$B$5:$B$2004,"&gt;="&amp;DATE(AnV,1,1),Vânzări!$B$5:$B$2004,"&lt;="&amp;DATE(AnV,12,31)))</f>
        <v/>
      </c>
      <c r="T241" s="16" t="str">
        <f>IF(B241="","",IFERROR(_xlfn.AGGREGATE(14,6,Vânzări!$B$5:$B$2004/(Vânzări!$C$5:$C$2004=B241),1),""))</f>
        <v/>
      </c>
      <c r="U241" s="17" t="str">
        <f t="shared" si="10"/>
        <v>–</v>
      </c>
      <c r="V241" s="18" t="str">
        <f>IF(B241="","",SUMIFS(Oportunități!$I$5:$I$304,Oportunități!$C$5:$C$304,B241,Oportunități!$G$5:$G$304,"&lt;&gt;Câștigată",Oportunități!$G$5:$G$304,"&lt;&gt;Pierdută"))</f>
        <v/>
      </c>
      <c r="W241" s="19" t="str">
        <f t="shared" si="11"/>
        <v/>
      </c>
    </row>
    <row r="242" spans="2:23" x14ac:dyDescent="0.2">
      <c r="B242" s="22"/>
      <c r="C242" s="23"/>
      <c r="D242" s="22"/>
      <c r="E242" s="21"/>
      <c r="F242" s="21"/>
      <c r="G242" s="21"/>
      <c r="H242" s="20"/>
      <c r="I242" s="21"/>
      <c r="J242" s="21"/>
      <c r="K242" s="21"/>
      <c r="L242" s="22"/>
      <c r="M242" s="21"/>
      <c r="N242" s="22"/>
      <c r="O242" s="15"/>
      <c r="P242" s="16" t="str">
        <f>IF(B242="","",IFERROR(_xlfn.AGGREGATE(14,6,Activități!$B$5:$B$1504/(Activități!$C$5:$C$1504=B242),1),""))</f>
        <v/>
      </c>
      <c r="Q242" s="17" t="str">
        <f t="shared" si="9"/>
        <v/>
      </c>
      <c r="R242" s="16" t="str">
        <f>IF(B242="","",IFERROR(_xlfn.AGGREGATE(15,6,Activități!$I$5:$I$1504/((Activități!$C$5:$C$1504=B242)*(Activități!$K$5:$K$1504&lt;&gt;"Da")*ISNUMBER(Activități!$I$5:$I$1504)),1),""))</f>
        <v/>
      </c>
      <c r="S242" s="18" t="str">
        <f>IF(B242="","",SUMIFS(Vânzări!$F$5:$F$2004,Vânzări!$C$5:$C$2004,B242,Vânzări!$B$5:$B$2004,"&gt;="&amp;DATE(AnV,1,1),Vânzări!$B$5:$B$2004,"&lt;="&amp;DATE(AnV,12,31)))</f>
        <v/>
      </c>
      <c r="T242" s="16" t="str">
        <f>IF(B242="","",IFERROR(_xlfn.AGGREGATE(14,6,Vânzări!$B$5:$B$2004/(Vânzări!$C$5:$C$2004=B242),1),""))</f>
        <v/>
      </c>
      <c r="U242" s="17" t="str">
        <f t="shared" si="10"/>
        <v>–</v>
      </c>
      <c r="V242" s="18" t="str">
        <f>IF(B242="","",SUMIFS(Oportunități!$I$5:$I$304,Oportunități!$C$5:$C$304,B242,Oportunități!$G$5:$G$304,"&lt;&gt;Câștigată",Oportunități!$G$5:$G$304,"&lt;&gt;Pierdută"))</f>
        <v/>
      </c>
      <c r="W242" s="19" t="str">
        <f t="shared" si="11"/>
        <v/>
      </c>
    </row>
    <row r="243" spans="2:23" x14ac:dyDescent="0.2">
      <c r="B243" s="22"/>
      <c r="C243" s="23"/>
      <c r="D243" s="22"/>
      <c r="E243" s="21"/>
      <c r="F243" s="21"/>
      <c r="G243" s="21"/>
      <c r="H243" s="20"/>
      <c r="I243" s="21"/>
      <c r="J243" s="21"/>
      <c r="K243" s="21"/>
      <c r="L243" s="22"/>
      <c r="M243" s="21"/>
      <c r="N243" s="22"/>
      <c r="O243" s="15"/>
      <c r="P243" s="16" t="str">
        <f>IF(B243="","",IFERROR(_xlfn.AGGREGATE(14,6,Activități!$B$5:$B$1504/(Activități!$C$5:$C$1504=B243),1),""))</f>
        <v/>
      </c>
      <c r="Q243" s="17" t="str">
        <f t="shared" si="9"/>
        <v/>
      </c>
      <c r="R243" s="16" t="str">
        <f>IF(B243="","",IFERROR(_xlfn.AGGREGATE(15,6,Activități!$I$5:$I$1504/((Activități!$C$5:$C$1504=B243)*(Activități!$K$5:$K$1504&lt;&gt;"Da")*ISNUMBER(Activități!$I$5:$I$1504)),1),""))</f>
        <v/>
      </c>
      <c r="S243" s="18" t="str">
        <f>IF(B243="","",SUMIFS(Vânzări!$F$5:$F$2004,Vânzări!$C$5:$C$2004,B243,Vânzări!$B$5:$B$2004,"&gt;="&amp;DATE(AnV,1,1),Vânzări!$B$5:$B$2004,"&lt;="&amp;DATE(AnV,12,31)))</f>
        <v/>
      </c>
      <c r="T243" s="16" t="str">
        <f>IF(B243="","",IFERROR(_xlfn.AGGREGATE(14,6,Vânzări!$B$5:$B$2004/(Vânzări!$C$5:$C$2004=B243),1),""))</f>
        <v/>
      </c>
      <c r="U243" s="17" t="str">
        <f t="shared" si="10"/>
        <v>–</v>
      </c>
      <c r="V243" s="18" t="str">
        <f>IF(B243="","",SUMIFS(Oportunități!$I$5:$I$304,Oportunități!$C$5:$C$304,B243,Oportunități!$G$5:$G$304,"&lt;&gt;Câștigată",Oportunități!$G$5:$G$304,"&lt;&gt;Pierdută"))</f>
        <v/>
      </c>
      <c r="W243" s="19" t="str">
        <f t="shared" si="11"/>
        <v/>
      </c>
    </row>
    <row r="244" spans="2:23" x14ac:dyDescent="0.2">
      <c r="B244" s="22"/>
      <c r="C244" s="23"/>
      <c r="D244" s="22"/>
      <c r="E244" s="21"/>
      <c r="F244" s="21"/>
      <c r="G244" s="21"/>
      <c r="H244" s="20"/>
      <c r="I244" s="21"/>
      <c r="J244" s="21"/>
      <c r="K244" s="21"/>
      <c r="L244" s="22"/>
      <c r="M244" s="21"/>
      <c r="N244" s="22"/>
      <c r="O244" s="15"/>
      <c r="P244" s="16" t="str">
        <f>IF(B244="","",IFERROR(_xlfn.AGGREGATE(14,6,Activități!$B$5:$B$1504/(Activități!$C$5:$C$1504=B244),1),""))</f>
        <v/>
      </c>
      <c r="Q244" s="17" t="str">
        <f t="shared" si="9"/>
        <v/>
      </c>
      <c r="R244" s="16" t="str">
        <f>IF(B244="","",IFERROR(_xlfn.AGGREGATE(15,6,Activități!$I$5:$I$1504/((Activități!$C$5:$C$1504=B244)*(Activități!$K$5:$K$1504&lt;&gt;"Da")*ISNUMBER(Activități!$I$5:$I$1504)),1),""))</f>
        <v/>
      </c>
      <c r="S244" s="18" t="str">
        <f>IF(B244="","",SUMIFS(Vânzări!$F$5:$F$2004,Vânzări!$C$5:$C$2004,B244,Vânzări!$B$5:$B$2004,"&gt;="&amp;DATE(AnV,1,1),Vânzări!$B$5:$B$2004,"&lt;="&amp;DATE(AnV,12,31)))</f>
        <v/>
      </c>
      <c r="T244" s="16" t="str">
        <f>IF(B244="","",IFERROR(_xlfn.AGGREGATE(14,6,Vânzări!$B$5:$B$2004/(Vânzări!$C$5:$C$2004=B244),1),""))</f>
        <v/>
      </c>
      <c r="U244" s="17" t="str">
        <f t="shared" si="10"/>
        <v>–</v>
      </c>
      <c r="V244" s="18" t="str">
        <f>IF(B244="","",SUMIFS(Oportunități!$I$5:$I$304,Oportunități!$C$5:$C$304,B244,Oportunități!$G$5:$G$304,"&lt;&gt;Câștigată",Oportunități!$G$5:$G$304,"&lt;&gt;Pierdută"))</f>
        <v/>
      </c>
      <c r="W244" s="19" t="str">
        <f t="shared" si="11"/>
        <v/>
      </c>
    </row>
    <row r="245" spans="2:23" x14ac:dyDescent="0.2">
      <c r="B245" s="22"/>
      <c r="C245" s="23"/>
      <c r="D245" s="22"/>
      <c r="E245" s="21"/>
      <c r="F245" s="21"/>
      <c r="G245" s="21"/>
      <c r="H245" s="20"/>
      <c r="I245" s="21"/>
      <c r="J245" s="21"/>
      <c r="K245" s="21"/>
      <c r="L245" s="22"/>
      <c r="M245" s="21"/>
      <c r="N245" s="22"/>
      <c r="O245" s="15"/>
      <c r="P245" s="16" t="str">
        <f>IF(B245="","",IFERROR(_xlfn.AGGREGATE(14,6,Activități!$B$5:$B$1504/(Activități!$C$5:$C$1504=B245),1),""))</f>
        <v/>
      </c>
      <c r="Q245" s="17" t="str">
        <f t="shared" si="9"/>
        <v/>
      </c>
      <c r="R245" s="16" t="str">
        <f>IF(B245="","",IFERROR(_xlfn.AGGREGATE(15,6,Activități!$I$5:$I$1504/((Activități!$C$5:$C$1504=B245)*(Activități!$K$5:$K$1504&lt;&gt;"Da")*ISNUMBER(Activități!$I$5:$I$1504)),1),""))</f>
        <v/>
      </c>
      <c r="S245" s="18" t="str">
        <f>IF(B245="","",SUMIFS(Vânzări!$F$5:$F$2004,Vânzări!$C$5:$C$2004,B245,Vânzări!$B$5:$B$2004,"&gt;="&amp;DATE(AnV,1,1),Vânzări!$B$5:$B$2004,"&lt;="&amp;DATE(AnV,12,31)))</f>
        <v/>
      </c>
      <c r="T245" s="16" t="str">
        <f>IF(B245="","",IFERROR(_xlfn.AGGREGATE(14,6,Vânzări!$B$5:$B$2004/(Vânzări!$C$5:$C$2004=B245),1),""))</f>
        <v/>
      </c>
      <c r="U245" s="17" t="str">
        <f t="shared" si="10"/>
        <v>–</v>
      </c>
      <c r="V245" s="18" t="str">
        <f>IF(B245="","",SUMIFS(Oportunități!$I$5:$I$304,Oportunități!$C$5:$C$304,B245,Oportunități!$G$5:$G$304,"&lt;&gt;Câștigată",Oportunități!$G$5:$G$304,"&lt;&gt;Pierdută"))</f>
        <v/>
      </c>
      <c r="W245" s="19" t="str">
        <f t="shared" si="11"/>
        <v/>
      </c>
    </row>
    <row r="246" spans="2:23" x14ac:dyDescent="0.2">
      <c r="B246" s="22"/>
      <c r="C246" s="23"/>
      <c r="D246" s="22"/>
      <c r="E246" s="21"/>
      <c r="F246" s="21"/>
      <c r="G246" s="21"/>
      <c r="H246" s="20"/>
      <c r="I246" s="21"/>
      <c r="J246" s="21"/>
      <c r="K246" s="21"/>
      <c r="L246" s="22"/>
      <c r="M246" s="21"/>
      <c r="N246" s="22"/>
      <c r="O246" s="15"/>
      <c r="P246" s="16" t="str">
        <f>IF(B246="","",IFERROR(_xlfn.AGGREGATE(14,6,Activități!$B$5:$B$1504/(Activități!$C$5:$C$1504=B246),1),""))</f>
        <v/>
      </c>
      <c r="Q246" s="17" t="str">
        <f t="shared" si="9"/>
        <v/>
      </c>
      <c r="R246" s="16" t="str">
        <f>IF(B246="","",IFERROR(_xlfn.AGGREGATE(15,6,Activități!$I$5:$I$1504/((Activități!$C$5:$C$1504=B246)*(Activități!$K$5:$K$1504&lt;&gt;"Da")*ISNUMBER(Activități!$I$5:$I$1504)),1),""))</f>
        <v/>
      </c>
      <c r="S246" s="18" t="str">
        <f>IF(B246="","",SUMIFS(Vânzări!$F$5:$F$2004,Vânzări!$C$5:$C$2004,B246,Vânzări!$B$5:$B$2004,"&gt;="&amp;DATE(AnV,1,1),Vânzări!$B$5:$B$2004,"&lt;="&amp;DATE(AnV,12,31)))</f>
        <v/>
      </c>
      <c r="T246" s="16" t="str">
        <f>IF(B246="","",IFERROR(_xlfn.AGGREGATE(14,6,Vânzări!$B$5:$B$2004/(Vânzări!$C$5:$C$2004=B246),1),""))</f>
        <v/>
      </c>
      <c r="U246" s="17" t="str">
        <f t="shared" si="10"/>
        <v>–</v>
      </c>
      <c r="V246" s="18" t="str">
        <f>IF(B246="","",SUMIFS(Oportunități!$I$5:$I$304,Oportunități!$C$5:$C$304,B246,Oportunități!$G$5:$G$304,"&lt;&gt;Câștigată",Oportunități!$G$5:$G$304,"&lt;&gt;Pierdută"))</f>
        <v/>
      </c>
      <c r="W246" s="19" t="str">
        <f t="shared" si="11"/>
        <v/>
      </c>
    </row>
    <row r="247" spans="2:23" x14ac:dyDescent="0.2">
      <c r="B247" s="22"/>
      <c r="C247" s="23"/>
      <c r="D247" s="22"/>
      <c r="E247" s="21"/>
      <c r="F247" s="21"/>
      <c r="G247" s="21"/>
      <c r="H247" s="20"/>
      <c r="I247" s="21"/>
      <c r="J247" s="21"/>
      <c r="K247" s="21"/>
      <c r="L247" s="22"/>
      <c r="M247" s="21"/>
      <c r="N247" s="22"/>
      <c r="O247" s="15"/>
      <c r="P247" s="16" t="str">
        <f>IF(B247="","",IFERROR(_xlfn.AGGREGATE(14,6,Activități!$B$5:$B$1504/(Activități!$C$5:$C$1504=B247),1),""))</f>
        <v/>
      </c>
      <c r="Q247" s="17" t="str">
        <f t="shared" si="9"/>
        <v/>
      </c>
      <c r="R247" s="16" t="str">
        <f>IF(B247="","",IFERROR(_xlfn.AGGREGATE(15,6,Activități!$I$5:$I$1504/((Activități!$C$5:$C$1504=B247)*(Activități!$K$5:$K$1504&lt;&gt;"Da")*ISNUMBER(Activități!$I$5:$I$1504)),1),""))</f>
        <v/>
      </c>
      <c r="S247" s="18" t="str">
        <f>IF(B247="","",SUMIFS(Vânzări!$F$5:$F$2004,Vânzări!$C$5:$C$2004,B247,Vânzări!$B$5:$B$2004,"&gt;="&amp;DATE(AnV,1,1),Vânzări!$B$5:$B$2004,"&lt;="&amp;DATE(AnV,12,31)))</f>
        <v/>
      </c>
      <c r="T247" s="16" t="str">
        <f>IF(B247="","",IFERROR(_xlfn.AGGREGATE(14,6,Vânzări!$B$5:$B$2004/(Vânzări!$C$5:$C$2004=B247),1),""))</f>
        <v/>
      </c>
      <c r="U247" s="17" t="str">
        <f t="shared" si="10"/>
        <v>–</v>
      </c>
      <c r="V247" s="18" t="str">
        <f>IF(B247="","",SUMIFS(Oportunități!$I$5:$I$304,Oportunități!$C$5:$C$304,B247,Oportunități!$G$5:$G$304,"&lt;&gt;Câștigată",Oportunități!$G$5:$G$304,"&lt;&gt;Pierdută"))</f>
        <v/>
      </c>
      <c r="W247" s="19" t="str">
        <f t="shared" si="11"/>
        <v/>
      </c>
    </row>
    <row r="248" spans="2:23" x14ac:dyDescent="0.2">
      <c r="B248" s="22"/>
      <c r="C248" s="23"/>
      <c r="D248" s="22"/>
      <c r="E248" s="21"/>
      <c r="F248" s="21"/>
      <c r="G248" s="21"/>
      <c r="H248" s="20"/>
      <c r="I248" s="21"/>
      <c r="J248" s="21"/>
      <c r="K248" s="21"/>
      <c r="L248" s="22"/>
      <c r="M248" s="21"/>
      <c r="N248" s="22"/>
      <c r="O248" s="15"/>
      <c r="P248" s="16" t="str">
        <f>IF(B248="","",IFERROR(_xlfn.AGGREGATE(14,6,Activități!$B$5:$B$1504/(Activități!$C$5:$C$1504=B248),1),""))</f>
        <v/>
      </c>
      <c r="Q248" s="17" t="str">
        <f t="shared" si="9"/>
        <v/>
      </c>
      <c r="R248" s="16" t="str">
        <f>IF(B248="","",IFERROR(_xlfn.AGGREGATE(15,6,Activități!$I$5:$I$1504/((Activități!$C$5:$C$1504=B248)*(Activități!$K$5:$K$1504&lt;&gt;"Da")*ISNUMBER(Activități!$I$5:$I$1504)),1),""))</f>
        <v/>
      </c>
      <c r="S248" s="18" t="str">
        <f>IF(B248="","",SUMIFS(Vânzări!$F$5:$F$2004,Vânzări!$C$5:$C$2004,B248,Vânzări!$B$5:$B$2004,"&gt;="&amp;DATE(AnV,1,1),Vânzări!$B$5:$B$2004,"&lt;="&amp;DATE(AnV,12,31)))</f>
        <v/>
      </c>
      <c r="T248" s="16" t="str">
        <f>IF(B248="","",IFERROR(_xlfn.AGGREGATE(14,6,Vânzări!$B$5:$B$2004/(Vânzări!$C$5:$C$2004=B248),1),""))</f>
        <v/>
      </c>
      <c r="U248" s="17" t="str">
        <f t="shared" si="10"/>
        <v>–</v>
      </c>
      <c r="V248" s="18" t="str">
        <f>IF(B248="","",SUMIFS(Oportunități!$I$5:$I$304,Oportunități!$C$5:$C$304,B248,Oportunități!$G$5:$G$304,"&lt;&gt;Câștigată",Oportunități!$G$5:$G$304,"&lt;&gt;Pierdută"))</f>
        <v/>
      </c>
      <c r="W248" s="19" t="str">
        <f t="shared" si="11"/>
        <v/>
      </c>
    </row>
    <row r="249" spans="2:23" x14ac:dyDescent="0.2">
      <c r="B249" s="22"/>
      <c r="C249" s="23"/>
      <c r="D249" s="22"/>
      <c r="E249" s="21"/>
      <c r="F249" s="21"/>
      <c r="G249" s="21"/>
      <c r="H249" s="20"/>
      <c r="I249" s="21"/>
      <c r="J249" s="21"/>
      <c r="K249" s="21"/>
      <c r="L249" s="22"/>
      <c r="M249" s="21"/>
      <c r="N249" s="22"/>
      <c r="O249" s="15"/>
      <c r="P249" s="16" t="str">
        <f>IF(B249="","",IFERROR(_xlfn.AGGREGATE(14,6,Activități!$B$5:$B$1504/(Activități!$C$5:$C$1504=B249),1),""))</f>
        <v/>
      </c>
      <c r="Q249" s="17" t="str">
        <f t="shared" si="9"/>
        <v/>
      </c>
      <c r="R249" s="16" t="str">
        <f>IF(B249="","",IFERROR(_xlfn.AGGREGATE(15,6,Activități!$I$5:$I$1504/((Activități!$C$5:$C$1504=B249)*(Activități!$K$5:$K$1504&lt;&gt;"Da")*ISNUMBER(Activități!$I$5:$I$1504)),1),""))</f>
        <v/>
      </c>
      <c r="S249" s="18" t="str">
        <f>IF(B249="","",SUMIFS(Vânzări!$F$5:$F$2004,Vânzări!$C$5:$C$2004,B249,Vânzări!$B$5:$B$2004,"&gt;="&amp;DATE(AnV,1,1),Vânzări!$B$5:$B$2004,"&lt;="&amp;DATE(AnV,12,31)))</f>
        <v/>
      </c>
      <c r="T249" s="16" t="str">
        <f>IF(B249="","",IFERROR(_xlfn.AGGREGATE(14,6,Vânzări!$B$5:$B$2004/(Vânzări!$C$5:$C$2004=B249),1),""))</f>
        <v/>
      </c>
      <c r="U249" s="17" t="str">
        <f t="shared" si="10"/>
        <v>–</v>
      </c>
      <c r="V249" s="18" t="str">
        <f>IF(B249="","",SUMIFS(Oportunități!$I$5:$I$304,Oportunități!$C$5:$C$304,B249,Oportunități!$G$5:$G$304,"&lt;&gt;Câștigată",Oportunități!$G$5:$G$304,"&lt;&gt;Pierdută"))</f>
        <v/>
      </c>
      <c r="W249" s="19" t="str">
        <f t="shared" si="11"/>
        <v/>
      </c>
    </row>
    <row r="250" spans="2:23" x14ac:dyDescent="0.2">
      <c r="B250" s="22"/>
      <c r="C250" s="23"/>
      <c r="D250" s="22"/>
      <c r="E250" s="21"/>
      <c r="F250" s="21"/>
      <c r="G250" s="21"/>
      <c r="H250" s="20"/>
      <c r="I250" s="21"/>
      <c r="J250" s="21"/>
      <c r="K250" s="21"/>
      <c r="L250" s="22"/>
      <c r="M250" s="21"/>
      <c r="N250" s="22"/>
      <c r="O250" s="15"/>
      <c r="P250" s="16" t="str">
        <f>IF(B250="","",IFERROR(_xlfn.AGGREGATE(14,6,Activități!$B$5:$B$1504/(Activități!$C$5:$C$1504=B250),1),""))</f>
        <v/>
      </c>
      <c r="Q250" s="17" t="str">
        <f t="shared" si="9"/>
        <v/>
      </c>
      <c r="R250" s="16" t="str">
        <f>IF(B250="","",IFERROR(_xlfn.AGGREGATE(15,6,Activități!$I$5:$I$1504/((Activități!$C$5:$C$1504=B250)*(Activități!$K$5:$K$1504&lt;&gt;"Da")*ISNUMBER(Activități!$I$5:$I$1504)),1),""))</f>
        <v/>
      </c>
      <c r="S250" s="18" t="str">
        <f>IF(B250="","",SUMIFS(Vânzări!$F$5:$F$2004,Vânzări!$C$5:$C$2004,B250,Vânzări!$B$5:$B$2004,"&gt;="&amp;DATE(AnV,1,1),Vânzări!$B$5:$B$2004,"&lt;="&amp;DATE(AnV,12,31)))</f>
        <v/>
      </c>
      <c r="T250" s="16" t="str">
        <f>IF(B250="","",IFERROR(_xlfn.AGGREGATE(14,6,Vânzări!$B$5:$B$2004/(Vânzări!$C$5:$C$2004=B250),1),""))</f>
        <v/>
      </c>
      <c r="U250" s="17" t="str">
        <f t="shared" si="10"/>
        <v>–</v>
      </c>
      <c r="V250" s="18" t="str">
        <f>IF(B250="","",SUMIFS(Oportunități!$I$5:$I$304,Oportunități!$C$5:$C$304,B250,Oportunități!$G$5:$G$304,"&lt;&gt;Câștigată",Oportunități!$G$5:$G$304,"&lt;&gt;Pierdută"))</f>
        <v/>
      </c>
      <c r="W250" s="19" t="str">
        <f t="shared" si="11"/>
        <v/>
      </c>
    </row>
    <row r="251" spans="2:23" x14ac:dyDescent="0.2">
      <c r="B251" s="22"/>
      <c r="C251" s="23"/>
      <c r="D251" s="22"/>
      <c r="E251" s="21"/>
      <c r="F251" s="21"/>
      <c r="G251" s="21"/>
      <c r="H251" s="20"/>
      <c r="I251" s="21"/>
      <c r="J251" s="21"/>
      <c r="K251" s="21"/>
      <c r="L251" s="22"/>
      <c r="M251" s="21"/>
      <c r="N251" s="22"/>
      <c r="O251" s="15"/>
      <c r="P251" s="16" t="str">
        <f>IF(B251="","",IFERROR(_xlfn.AGGREGATE(14,6,Activități!$B$5:$B$1504/(Activități!$C$5:$C$1504=B251),1),""))</f>
        <v/>
      </c>
      <c r="Q251" s="17" t="str">
        <f t="shared" si="9"/>
        <v/>
      </c>
      <c r="R251" s="16" t="str">
        <f>IF(B251="","",IFERROR(_xlfn.AGGREGATE(15,6,Activități!$I$5:$I$1504/((Activități!$C$5:$C$1504=B251)*(Activități!$K$5:$K$1504&lt;&gt;"Da")*ISNUMBER(Activități!$I$5:$I$1504)),1),""))</f>
        <v/>
      </c>
      <c r="S251" s="18" t="str">
        <f>IF(B251="","",SUMIFS(Vânzări!$F$5:$F$2004,Vânzări!$C$5:$C$2004,B251,Vânzări!$B$5:$B$2004,"&gt;="&amp;DATE(AnV,1,1),Vânzări!$B$5:$B$2004,"&lt;="&amp;DATE(AnV,12,31)))</f>
        <v/>
      </c>
      <c r="T251" s="16" t="str">
        <f>IF(B251="","",IFERROR(_xlfn.AGGREGATE(14,6,Vânzări!$B$5:$B$2004/(Vânzări!$C$5:$C$2004=B251),1),""))</f>
        <v/>
      </c>
      <c r="U251" s="17" t="str">
        <f t="shared" si="10"/>
        <v>–</v>
      </c>
      <c r="V251" s="18" t="str">
        <f>IF(B251="","",SUMIFS(Oportunități!$I$5:$I$304,Oportunități!$C$5:$C$304,B251,Oportunități!$G$5:$G$304,"&lt;&gt;Câștigată",Oportunități!$G$5:$G$304,"&lt;&gt;Pierdută"))</f>
        <v/>
      </c>
      <c r="W251" s="19" t="str">
        <f t="shared" si="11"/>
        <v/>
      </c>
    </row>
    <row r="252" spans="2:23" x14ac:dyDescent="0.2">
      <c r="B252" s="22"/>
      <c r="C252" s="23"/>
      <c r="D252" s="22"/>
      <c r="E252" s="21"/>
      <c r="F252" s="21"/>
      <c r="G252" s="21"/>
      <c r="H252" s="20"/>
      <c r="I252" s="21"/>
      <c r="J252" s="21"/>
      <c r="K252" s="21"/>
      <c r="L252" s="22"/>
      <c r="M252" s="21"/>
      <c r="N252" s="22"/>
      <c r="O252" s="15"/>
      <c r="P252" s="16" t="str">
        <f>IF(B252="","",IFERROR(_xlfn.AGGREGATE(14,6,Activități!$B$5:$B$1504/(Activități!$C$5:$C$1504=B252),1),""))</f>
        <v/>
      </c>
      <c r="Q252" s="17" t="str">
        <f t="shared" si="9"/>
        <v/>
      </c>
      <c r="R252" s="16" t="str">
        <f>IF(B252="","",IFERROR(_xlfn.AGGREGATE(15,6,Activități!$I$5:$I$1504/((Activități!$C$5:$C$1504=B252)*(Activități!$K$5:$K$1504&lt;&gt;"Da")*ISNUMBER(Activități!$I$5:$I$1504)),1),""))</f>
        <v/>
      </c>
      <c r="S252" s="18" t="str">
        <f>IF(B252="","",SUMIFS(Vânzări!$F$5:$F$2004,Vânzări!$C$5:$C$2004,B252,Vânzări!$B$5:$B$2004,"&gt;="&amp;DATE(AnV,1,1),Vânzări!$B$5:$B$2004,"&lt;="&amp;DATE(AnV,12,31)))</f>
        <v/>
      </c>
      <c r="T252" s="16" t="str">
        <f>IF(B252="","",IFERROR(_xlfn.AGGREGATE(14,6,Vânzări!$B$5:$B$2004/(Vânzări!$C$5:$C$2004=B252),1),""))</f>
        <v/>
      </c>
      <c r="U252" s="17" t="str">
        <f t="shared" si="10"/>
        <v>–</v>
      </c>
      <c r="V252" s="18" t="str">
        <f>IF(B252="","",SUMIFS(Oportunități!$I$5:$I$304,Oportunități!$C$5:$C$304,B252,Oportunități!$G$5:$G$304,"&lt;&gt;Câștigată",Oportunități!$G$5:$G$304,"&lt;&gt;Pierdută"))</f>
        <v/>
      </c>
      <c r="W252" s="19" t="str">
        <f t="shared" si="11"/>
        <v/>
      </c>
    </row>
    <row r="253" spans="2:23" x14ac:dyDescent="0.2">
      <c r="B253" s="22"/>
      <c r="C253" s="23"/>
      <c r="D253" s="22"/>
      <c r="E253" s="21"/>
      <c r="F253" s="21"/>
      <c r="G253" s="21"/>
      <c r="H253" s="20"/>
      <c r="I253" s="21"/>
      <c r="J253" s="21"/>
      <c r="K253" s="21"/>
      <c r="L253" s="22"/>
      <c r="M253" s="21"/>
      <c r="N253" s="22"/>
      <c r="O253" s="15"/>
      <c r="P253" s="16" t="str">
        <f>IF(B253="","",IFERROR(_xlfn.AGGREGATE(14,6,Activități!$B$5:$B$1504/(Activități!$C$5:$C$1504=B253),1),""))</f>
        <v/>
      </c>
      <c r="Q253" s="17" t="str">
        <f t="shared" si="9"/>
        <v/>
      </c>
      <c r="R253" s="16" t="str">
        <f>IF(B253="","",IFERROR(_xlfn.AGGREGATE(15,6,Activități!$I$5:$I$1504/((Activități!$C$5:$C$1504=B253)*(Activități!$K$5:$K$1504&lt;&gt;"Da")*ISNUMBER(Activități!$I$5:$I$1504)),1),""))</f>
        <v/>
      </c>
      <c r="S253" s="18" t="str">
        <f>IF(B253="","",SUMIFS(Vânzări!$F$5:$F$2004,Vânzări!$C$5:$C$2004,B253,Vânzări!$B$5:$B$2004,"&gt;="&amp;DATE(AnV,1,1),Vânzări!$B$5:$B$2004,"&lt;="&amp;DATE(AnV,12,31)))</f>
        <v/>
      </c>
      <c r="T253" s="16" t="str">
        <f>IF(B253="","",IFERROR(_xlfn.AGGREGATE(14,6,Vânzări!$B$5:$B$2004/(Vânzări!$C$5:$C$2004=B253),1),""))</f>
        <v/>
      </c>
      <c r="U253" s="17" t="str">
        <f t="shared" si="10"/>
        <v>–</v>
      </c>
      <c r="V253" s="18" t="str">
        <f>IF(B253="","",SUMIFS(Oportunități!$I$5:$I$304,Oportunități!$C$5:$C$304,B253,Oportunități!$G$5:$G$304,"&lt;&gt;Câștigată",Oportunități!$G$5:$G$304,"&lt;&gt;Pierdută"))</f>
        <v/>
      </c>
      <c r="W253" s="19" t="str">
        <f t="shared" si="11"/>
        <v/>
      </c>
    </row>
    <row r="254" spans="2:23" x14ac:dyDescent="0.2">
      <c r="B254" s="22"/>
      <c r="C254" s="23"/>
      <c r="D254" s="22"/>
      <c r="E254" s="21"/>
      <c r="F254" s="21"/>
      <c r="G254" s="21"/>
      <c r="H254" s="20"/>
      <c r="I254" s="21"/>
      <c r="J254" s="21"/>
      <c r="K254" s="21"/>
      <c r="L254" s="22"/>
      <c r="M254" s="21"/>
      <c r="N254" s="22"/>
      <c r="O254" s="15"/>
      <c r="P254" s="16" t="str">
        <f>IF(B254="","",IFERROR(_xlfn.AGGREGATE(14,6,Activități!$B$5:$B$1504/(Activități!$C$5:$C$1504=B254),1),""))</f>
        <v/>
      </c>
      <c r="Q254" s="17" t="str">
        <f t="shared" si="9"/>
        <v/>
      </c>
      <c r="R254" s="16" t="str">
        <f>IF(B254="","",IFERROR(_xlfn.AGGREGATE(15,6,Activități!$I$5:$I$1504/((Activități!$C$5:$C$1504=B254)*(Activități!$K$5:$K$1504&lt;&gt;"Da")*ISNUMBER(Activități!$I$5:$I$1504)),1),""))</f>
        <v/>
      </c>
      <c r="S254" s="18" t="str">
        <f>IF(B254="","",SUMIFS(Vânzări!$F$5:$F$2004,Vânzări!$C$5:$C$2004,B254,Vânzări!$B$5:$B$2004,"&gt;="&amp;DATE(AnV,1,1),Vânzări!$B$5:$B$2004,"&lt;="&amp;DATE(AnV,12,31)))</f>
        <v/>
      </c>
      <c r="T254" s="16" t="str">
        <f>IF(B254="","",IFERROR(_xlfn.AGGREGATE(14,6,Vânzări!$B$5:$B$2004/(Vânzări!$C$5:$C$2004=B254),1),""))</f>
        <v/>
      </c>
      <c r="U254" s="17" t="str">
        <f t="shared" si="10"/>
        <v>–</v>
      </c>
      <c r="V254" s="18" t="str">
        <f>IF(B254="","",SUMIFS(Oportunități!$I$5:$I$304,Oportunități!$C$5:$C$304,B254,Oportunități!$G$5:$G$304,"&lt;&gt;Câștigată",Oportunități!$G$5:$G$304,"&lt;&gt;Pierdută"))</f>
        <v/>
      </c>
      <c r="W254" s="19" t="str">
        <f t="shared" si="11"/>
        <v/>
      </c>
    </row>
    <row r="255" spans="2:23" x14ac:dyDescent="0.2">
      <c r="B255" s="22"/>
      <c r="C255" s="23"/>
      <c r="D255" s="22"/>
      <c r="E255" s="21"/>
      <c r="F255" s="21"/>
      <c r="G255" s="21"/>
      <c r="H255" s="20"/>
      <c r="I255" s="21"/>
      <c r="J255" s="21"/>
      <c r="K255" s="21"/>
      <c r="L255" s="22"/>
      <c r="M255" s="21"/>
      <c r="N255" s="22"/>
      <c r="O255" s="15"/>
      <c r="P255" s="16" t="str">
        <f>IF(B255="","",IFERROR(_xlfn.AGGREGATE(14,6,Activități!$B$5:$B$1504/(Activități!$C$5:$C$1504=B255),1),""))</f>
        <v/>
      </c>
      <c r="Q255" s="17" t="str">
        <f t="shared" si="9"/>
        <v/>
      </c>
      <c r="R255" s="16" t="str">
        <f>IF(B255="","",IFERROR(_xlfn.AGGREGATE(15,6,Activități!$I$5:$I$1504/((Activități!$C$5:$C$1504=B255)*(Activități!$K$5:$K$1504&lt;&gt;"Da")*ISNUMBER(Activități!$I$5:$I$1504)),1),""))</f>
        <v/>
      </c>
      <c r="S255" s="18" t="str">
        <f>IF(B255="","",SUMIFS(Vânzări!$F$5:$F$2004,Vânzări!$C$5:$C$2004,B255,Vânzări!$B$5:$B$2004,"&gt;="&amp;DATE(AnV,1,1),Vânzări!$B$5:$B$2004,"&lt;="&amp;DATE(AnV,12,31)))</f>
        <v/>
      </c>
      <c r="T255" s="16" t="str">
        <f>IF(B255="","",IFERROR(_xlfn.AGGREGATE(14,6,Vânzări!$B$5:$B$2004/(Vânzări!$C$5:$C$2004=B255),1),""))</f>
        <v/>
      </c>
      <c r="U255" s="17" t="str">
        <f t="shared" si="10"/>
        <v>–</v>
      </c>
      <c r="V255" s="18" t="str">
        <f>IF(B255="","",SUMIFS(Oportunități!$I$5:$I$304,Oportunități!$C$5:$C$304,B255,Oportunități!$G$5:$G$304,"&lt;&gt;Câștigată",Oportunități!$G$5:$G$304,"&lt;&gt;Pierdută"))</f>
        <v/>
      </c>
      <c r="W255" s="19" t="str">
        <f t="shared" si="11"/>
        <v/>
      </c>
    </row>
    <row r="256" spans="2:23" x14ac:dyDescent="0.2">
      <c r="B256" s="22"/>
      <c r="C256" s="23"/>
      <c r="D256" s="22"/>
      <c r="E256" s="21"/>
      <c r="F256" s="21"/>
      <c r="G256" s="21"/>
      <c r="H256" s="20"/>
      <c r="I256" s="21"/>
      <c r="J256" s="21"/>
      <c r="K256" s="21"/>
      <c r="L256" s="22"/>
      <c r="M256" s="21"/>
      <c r="N256" s="22"/>
      <c r="O256" s="15"/>
      <c r="P256" s="16" t="str">
        <f>IF(B256="","",IFERROR(_xlfn.AGGREGATE(14,6,Activități!$B$5:$B$1504/(Activități!$C$5:$C$1504=B256),1),""))</f>
        <v/>
      </c>
      <c r="Q256" s="17" t="str">
        <f t="shared" si="9"/>
        <v/>
      </c>
      <c r="R256" s="16" t="str">
        <f>IF(B256="","",IFERROR(_xlfn.AGGREGATE(15,6,Activități!$I$5:$I$1504/((Activități!$C$5:$C$1504=B256)*(Activități!$K$5:$K$1504&lt;&gt;"Da")*ISNUMBER(Activități!$I$5:$I$1504)),1),""))</f>
        <v/>
      </c>
      <c r="S256" s="18" t="str">
        <f>IF(B256="","",SUMIFS(Vânzări!$F$5:$F$2004,Vânzări!$C$5:$C$2004,B256,Vânzări!$B$5:$B$2004,"&gt;="&amp;DATE(AnV,1,1),Vânzări!$B$5:$B$2004,"&lt;="&amp;DATE(AnV,12,31)))</f>
        <v/>
      </c>
      <c r="T256" s="16" t="str">
        <f>IF(B256="","",IFERROR(_xlfn.AGGREGATE(14,6,Vânzări!$B$5:$B$2004/(Vânzări!$C$5:$C$2004=B256),1),""))</f>
        <v/>
      </c>
      <c r="U256" s="17" t="str">
        <f t="shared" si="10"/>
        <v>–</v>
      </c>
      <c r="V256" s="18" t="str">
        <f>IF(B256="","",SUMIFS(Oportunități!$I$5:$I$304,Oportunități!$C$5:$C$304,B256,Oportunități!$G$5:$G$304,"&lt;&gt;Câștigată",Oportunități!$G$5:$G$304,"&lt;&gt;Pierdută"))</f>
        <v/>
      </c>
      <c r="W256" s="19" t="str">
        <f t="shared" si="11"/>
        <v/>
      </c>
    </row>
    <row r="257" spans="2:23" x14ac:dyDescent="0.2">
      <c r="B257" s="22"/>
      <c r="C257" s="23"/>
      <c r="D257" s="22"/>
      <c r="E257" s="21"/>
      <c r="F257" s="21"/>
      <c r="G257" s="21"/>
      <c r="H257" s="20"/>
      <c r="I257" s="21"/>
      <c r="J257" s="21"/>
      <c r="K257" s="21"/>
      <c r="L257" s="22"/>
      <c r="M257" s="21"/>
      <c r="N257" s="22"/>
      <c r="O257" s="15"/>
      <c r="P257" s="16" t="str">
        <f>IF(B257="","",IFERROR(_xlfn.AGGREGATE(14,6,Activități!$B$5:$B$1504/(Activități!$C$5:$C$1504=B257),1),""))</f>
        <v/>
      </c>
      <c r="Q257" s="17" t="str">
        <f t="shared" si="9"/>
        <v/>
      </c>
      <c r="R257" s="16" t="str">
        <f>IF(B257="","",IFERROR(_xlfn.AGGREGATE(15,6,Activități!$I$5:$I$1504/((Activități!$C$5:$C$1504=B257)*(Activități!$K$5:$K$1504&lt;&gt;"Da")*ISNUMBER(Activități!$I$5:$I$1504)),1),""))</f>
        <v/>
      </c>
      <c r="S257" s="18" t="str">
        <f>IF(B257="","",SUMIFS(Vânzări!$F$5:$F$2004,Vânzări!$C$5:$C$2004,B257,Vânzări!$B$5:$B$2004,"&gt;="&amp;DATE(AnV,1,1),Vânzări!$B$5:$B$2004,"&lt;="&amp;DATE(AnV,12,31)))</f>
        <v/>
      </c>
      <c r="T257" s="16" t="str">
        <f>IF(B257="","",IFERROR(_xlfn.AGGREGATE(14,6,Vânzări!$B$5:$B$2004/(Vânzări!$C$5:$C$2004=B257),1),""))</f>
        <v/>
      </c>
      <c r="U257" s="17" t="str">
        <f t="shared" si="10"/>
        <v>–</v>
      </c>
      <c r="V257" s="18" t="str">
        <f>IF(B257="","",SUMIFS(Oportunități!$I$5:$I$304,Oportunități!$C$5:$C$304,B257,Oportunități!$G$5:$G$304,"&lt;&gt;Câștigată",Oportunități!$G$5:$G$304,"&lt;&gt;Pierdută"))</f>
        <v/>
      </c>
      <c r="W257" s="19" t="str">
        <f t="shared" si="11"/>
        <v/>
      </c>
    </row>
    <row r="258" spans="2:23" x14ac:dyDescent="0.2">
      <c r="B258" s="22"/>
      <c r="C258" s="23"/>
      <c r="D258" s="22"/>
      <c r="E258" s="21"/>
      <c r="F258" s="21"/>
      <c r="G258" s="21"/>
      <c r="H258" s="20"/>
      <c r="I258" s="21"/>
      <c r="J258" s="21"/>
      <c r="K258" s="21"/>
      <c r="L258" s="22"/>
      <c r="M258" s="21"/>
      <c r="N258" s="22"/>
      <c r="O258" s="15"/>
      <c r="P258" s="16" t="str">
        <f>IF(B258="","",IFERROR(_xlfn.AGGREGATE(14,6,Activități!$B$5:$B$1504/(Activități!$C$5:$C$1504=B258),1),""))</f>
        <v/>
      </c>
      <c r="Q258" s="17" t="str">
        <f t="shared" si="9"/>
        <v/>
      </c>
      <c r="R258" s="16" t="str">
        <f>IF(B258="","",IFERROR(_xlfn.AGGREGATE(15,6,Activități!$I$5:$I$1504/((Activități!$C$5:$C$1504=B258)*(Activități!$K$5:$K$1504&lt;&gt;"Da")*ISNUMBER(Activități!$I$5:$I$1504)),1),""))</f>
        <v/>
      </c>
      <c r="S258" s="18" t="str">
        <f>IF(B258="","",SUMIFS(Vânzări!$F$5:$F$2004,Vânzări!$C$5:$C$2004,B258,Vânzări!$B$5:$B$2004,"&gt;="&amp;DATE(AnV,1,1),Vânzări!$B$5:$B$2004,"&lt;="&amp;DATE(AnV,12,31)))</f>
        <v/>
      </c>
      <c r="T258" s="16" t="str">
        <f>IF(B258="","",IFERROR(_xlfn.AGGREGATE(14,6,Vânzări!$B$5:$B$2004/(Vânzări!$C$5:$C$2004=B258),1),""))</f>
        <v/>
      </c>
      <c r="U258" s="17" t="str">
        <f t="shared" si="10"/>
        <v>–</v>
      </c>
      <c r="V258" s="18" t="str">
        <f>IF(B258="","",SUMIFS(Oportunități!$I$5:$I$304,Oportunități!$C$5:$C$304,B258,Oportunități!$G$5:$G$304,"&lt;&gt;Câștigată",Oportunități!$G$5:$G$304,"&lt;&gt;Pierdută"))</f>
        <v/>
      </c>
      <c r="W258" s="19" t="str">
        <f t="shared" si="11"/>
        <v/>
      </c>
    </row>
    <row r="259" spans="2:23" x14ac:dyDescent="0.2">
      <c r="B259" s="22"/>
      <c r="C259" s="23"/>
      <c r="D259" s="22"/>
      <c r="E259" s="21"/>
      <c r="F259" s="21"/>
      <c r="G259" s="21"/>
      <c r="H259" s="20"/>
      <c r="I259" s="21"/>
      <c r="J259" s="21"/>
      <c r="K259" s="21"/>
      <c r="L259" s="22"/>
      <c r="M259" s="21"/>
      <c r="N259" s="22"/>
      <c r="O259" s="15"/>
      <c r="P259" s="16" t="str">
        <f>IF(B259="","",IFERROR(_xlfn.AGGREGATE(14,6,Activități!$B$5:$B$1504/(Activități!$C$5:$C$1504=B259),1),""))</f>
        <v/>
      </c>
      <c r="Q259" s="17" t="str">
        <f t="shared" si="9"/>
        <v/>
      </c>
      <c r="R259" s="16" t="str">
        <f>IF(B259="","",IFERROR(_xlfn.AGGREGATE(15,6,Activități!$I$5:$I$1504/((Activități!$C$5:$C$1504=B259)*(Activități!$K$5:$K$1504&lt;&gt;"Da")*ISNUMBER(Activități!$I$5:$I$1504)),1),""))</f>
        <v/>
      </c>
      <c r="S259" s="18" t="str">
        <f>IF(B259="","",SUMIFS(Vânzări!$F$5:$F$2004,Vânzări!$C$5:$C$2004,B259,Vânzări!$B$5:$B$2004,"&gt;="&amp;DATE(AnV,1,1),Vânzări!$B$5:$B$2004,"&lt;="&amp;DATE(AnV,12,31)))</f>
        <v/>
      </c>
      <c r="T259" s="16" t="str">
        <f>IF(B259="","",IFERROR(_xlfn.AGGREGATE(14,6,Vânzări!$B$5:$B$2004/(Vânzări!$C$5:$C$2004=B259),1),""))</f>
        <v/>
      </c>
      <c r="U259" s="17" t="str">
        <f t="shared" si="10"/>
        <v>–</v>
      </c>
      <c r="V259" s="18" t="str">
        <f>IF(B259="","",SUMIFS(Oportunități!$I$5:$I$304,Oportunități!$C$5:$C$304,B259,Oportunități!$G$5:$G$304,"&lt;&gt;Câștigată",Oportunități!$G$5:$G$304,"&lt;&gt;Pierdută"))</f>
        <v/>
      </c>
      <c r="W259" s="19" t="str">
        <f t="shared" si="11"/>
        <v/>
      </c>
    </row>
    <row r="260" spans="2:23" x14ac:dyDescent="0.2">
      <c r="B260" s="22"/>
      <c r="C260" s="23"/>
      <c r="D260" s="22"/>
      <c r="E260" s="21"/>
      <c r="F260" s="21"/>
      <c r="G260" s="21"/>
      <c r="H260" s="20"/>
      <c r="I260" s="21"/>
      <c r="J260" s="21"/>
      <c r="K260" s="21"/>
      <c r="L260" s="22"/>
      <c r="M260" s="21"/>
      <c r="N260" s="22"/>
      <c r="O260" s="15"/>
      <c r="P260" s="16" t="str">
        <f>IF(B260="","",IFERROR(_xlfn.AGGREGATE(14,6,Activități!$B$5:$B$1504/(Activități!$C$5:$C$1504=B260),1),""))</f>
        <v/>
      </c>
      <c r="Q260" s="17" t="str">
        <f t="shared" si="9"/>
        <v/>
      </c>
      <c r="R260" s="16" t="str">
        <f>IF(B260="","",IFERROR(_xlfn.AGGREGATE(15,6,Activități!$I$5:$I$1504/((Activități!$C$5:$C$1504=B260)*(Activități!$K$5:$K$1504&lt;&gt;"Da")*ISNUMBER(Activități!$I$5:$I$1504)),1),""))</f>
        <v/>
      </c>
      <c r="S260" s="18" t="str">
        <f>IF(B260="","",SUMIFS(Vânzări!$F$5:$F$2004,Vânzări!$C$5:$C$2004,B260,Vânzări!$B$5:$B$2004,"&gt;="&amp;DATE(AnV,1,1),Vânzări!$B$5:$B$2004,"&lt;="&amp;DATE(AnV,12,31)))</f>
        <v/>
      </c>
      <c r="T260" s="16" t="str">
        <f>IF(B260="","",IFERROR(_xlfn.AGGREGATE(14,6,Vânzări!$B$5:$B$2004/(Vânzări!$C$5:$C$2004=B260),1),""))</f>
        <v/>
      </c>
      <c r="U260" s="17" t="str">
        <f t="shared" si="10"/>
        <v>–</v>
      </c>
      <c r="V260" s="18" t="str">
        <f>IF(B260="","",SUMIFS(Oportunități!$I$5:$I$304,Oportunități!$C$5:$C$304,B260,Oportunități!$G$5:$G$304,"&lt;&gt;Câștigată",Oportunități!$G$5:$G$304,"&lt;&gt;Pierdută"))</f>
        <v/>
      </c>
      <c r="W260" s="19" t="str">
        <f t="shared" si="11"/>
        <v/>
      </c>
    </row>
    <row r="261" spans="2:23" x14ac:dyDescent="0.2">
      <c r="B261" s="22"/>
      <c r="C261" s="23"/>
      <c r="D261" s="22"/>
      <c r="E261" s="21"/>
      <c r="F261" s="21"/>
      <c r="G261" s="21"/>
      <c r="H261" s="20"/>
      <c r="I261" s="21"/>
      <c r="J261" s="21"/>
      <c r="K261" s="21"/>
      <c r="L261" s="22"/>
      <c r="M261" s="21"/>
      <c r="N261" s="22"/>
      <c r="O261" s="15"/>
      <c r="P261" s="16" t="str">
        <f>IF(B261="","",IFERROR(_xlfn.AGGREGATE(14,6,Activități!$B$5:$B$1504/(Activități!$C$5:$C$1504=B261),1),""))</f>
        <v/>
      </c>
      <c r="Q261" s="17" t="str">
        <f t="shared" ref="Q261:Q324" si="12">IF(ISNUMBER(P261),AziC-P261,"")</f>
        <v/>
      </c>
      <c r="R261" s="16" t="str">
        <f>IF(B261="","",IFERROR(_xlfn.AGGREGATE(15,6,Activități!$I$5:$I$1504/((Activități!$C$5:$C$1504=B261)*(Activități!$K$5:$K$1504&lt;&gt;"Da")*ISNUMBER(Activități!$I$5:$I$1504)),1),""))</f>
        <v/>
      </c>
      <c r="S261" s="18" t="str">
        <f>IF(B261="","",SUMIFS(Vânzări!$F$5:$F$2004,Vânzări!$C$5:$C$2004,B261,Vânzări!$B$5:$B$2004,"&gt;="&amp;DATE(AnV,1,1),Vânzări!$B$5:$B$2004,"&lt;="&amp;DATE(AnV,12,31)))</f>
        <v/>
      </c>
      <c r="T261" s="16" t="str">
        <f>IF(B261="","",IFERROR(_xlfn.AGGREGATE(14,6,Vânzări!$B$5:$B$2004/(Vânzări!$C$5:$C$2004=B261),1),""))</f>
        <v/>
      </c>
      <c r="U261" s="17" t="str">
        <f t="shared" ref="U261:U324" si="13">IF(OR(B261="",N(S261)&lt;=0),"–",IF(SUMIF($S$5:$S$504,"&gt;="&amp;S261)/SUM($S$5:$S$504)&lt;=0.8,"A",IF(SUMIF($S$5:$S$504,"&gt;="&amp;S261)/SUM($S$5:$S$504)&lt;=0.95,"B","C")))</f>
        <v>–</v>
      </c>
      <c r="V261" s="18" t="str">
        <f>IF(B261="","",SUMIFS(Oportunități!$I$5:$I$304,Oportunități!$C$5:$C$304,B261,Oportunități!$G$5:$G$304,"&lt;&gt;Câștigată",Oportunități!$G$5:$G$304,"&lt;&gt;Pierdută"))</f>
        <v/>
      </c>
      <c r="W261" s="19" t="str">
        <f t="shared" ref="W261:W324" si="14">IF(B261="","",TRIM(IF(COUNTIF($B$5:$B$504,B261)&gt;1,"Cod dublat. ","")&amp;IF(AND(OR(L261="Activ",L261="Potențial"),OR(NOT(ISNUMBER(Q261)),N(Q261)&gt;ZileFaraContact)),IF(ISNUMBER(Q261),"Fără contact de "&amp;Q261&amp;" zile. ","Niciun contact înregistrat. "),"")&amp;IF(AND(ISNUMBER(R261),R261&lt;AziC),"Acțiune întârziată ("&amp;RIGHT("0"&amp;DAY(R261),2)&amp;"."&amp;RIGHT("0"&amp;MONTH(R261),2)&amp;"."&amp;YEAR(R261)&amp;"). ","")&amp;IF(AND(L261="Activ",OR(NOT(ISNUMBER(T261)),AziC-N(T261)&gt;ZileFaraVanzari)),"Activ, fără vânzări de peste "&amp;ZileFaraVanzari&amp;" de zile. ","")&amp;IF(AND(L261&lt;&gt;"Inactiv",L261&lt;&gt;"Pierdut",G261="",H261=""),"Lipsesc telefonul și e-mailul. ","")))</f>
        <v/>
      </c>
    </row>
    <row r="262" spans="2:23" x14ac:dyDescent="0.2">
      <c r="B262" s="22"/>
      <c r="C262" s="23"/>
      <c r="D262" s="22"/>
      <c r="E262" s="21"/>
      <c r="F262" s="21"/>
      <c r="G262" s="21"/>
      <c r="H262" s="20"/>
      <c r="I262" s="21"/>
      <c r="J262" s="21"/>
      <c r="K262" s="21"/>
      <c r="L262" s="22"/>
      <c r="M262" s="21"/>
      <c r="N262" s="22"/>
      <c r="O262" s="15"/>
      <c r="P262" s="16" t="str">
        <f>IF(B262="","",IFERROR(_xlfn.AGGREGATE(14,6,Activități!$B$5:$B$1504/(Activități!$C$5:$C$1504=B262),1),""))</f>
        <v/>
      </c>
      <c r="Q262" s="17" t="str">
        <f t="shared" si="12"/>
        <v/>
      </c>
      <c r="R262" s="16" t="str">
        <f>IF(B262="","",IFERROR(_xlfn.AGGREGATE(15,6,Activități!$I$5:$I$1504/((Activități!$C$5:$C$1504=B262)*(Activități!$K$5:$K$1504&lt;&gt;"Da")*ISNUMBER(Activități!$I$5:$I$1504)),1),""))</f>
        <v/>
      </c>
      <c r="S262" s="18" t="str">
        <f>IF(B262="","",SUMIFS(Vânzări!$F$5:$F$2004,Vânzări!$C$5:$C$2004,B262,Vânzări!$B$5:$B$2004,"&gt;="&amp;DATE(AnV,1,1),Vânzări!$B$5:$B$2004,"&lt;="&amp;DATE(AnV,12,31)))</f>
        <v/>
      </c>
      <c r="T262" s="16" t="str">
        <f>IF(B262="","",IFERROR(_xlfn.AGGREGATE(14,6,Vânzări!$B$5:$B$2004/(Vânzări!$C$5:$C$2004=B262),1),""))</f>
        <v/>
      </c>
      <c r="U262" s="17" t="str">
        <f t="shared" si="13"/>
        <v>–</v>
      </c>
      <c r="V262" s="18" t="str">
        <f>IF(B262="","",SUMIFS(Oportunități!$I$5:$I$304,Oportunități!$C$5:$C$304,B262,Oportunități!$G$5:$G$304,"&lt;&gt;Câștigată",Oportunități!$G$5:$G$304,"&lt;&gt;Pierdută"))</f>
        <v/>
      </c>
      <c r="W262" s="19" t="str">
        <f t="shared" si="14"/>
        <v/>
      </c>
    </row>
    <row r="263" spans="2:23" x14ac:dyDescent="0.2">
      <c r="B263" s="22"/>
      <c r="C263" s="23"/>
      <c r="D263" s="22"/>
      <c r="E263" s="21"/>
      <c r="F263" s="21"/>
      <c r="G263" s="21"/>
      <c r="H263" s="20"/>
      <c r="I263" s="21"/>
      <c r="J263" s="21"/>
      <c r="K263" s="21"/>
      <c r="L263" s="22"/>
      <c r="M263" s="21"/>
      <c r="N263" s="22"/>
      <c r="O263" s="15"/>
      <c r="P263" s="16" t="str">
        <f>IF(B263="","",IFERROR(_xlfn.AGGREGATE(14,6,Activități!$B$5:$B$1504/(Activități!$C$5:$C$1504=B263),1),""))</f>
        <v/>
      </c>
      <c r="Q263" s="17" t="str">
        <f t="shared" si="12"/>
        <v/>
      </c>
      <c r="R263" s="16" t="str">
        <f>IF(B263="","",IFERROR(_xlfn.AGGREGATE(15,6,Activități!$I$5:$I$1504/((Activități!$C$5:$C$1504=B263)*(Activități!$K$5:$K$1504&lt;&gt;"Da")*ISNUMBER(Activități!$I$5:$I$1504)),1),""))</f>
        <v/>
      </c>
      <c r="S263" s="18" t="str">
        <f>IF(B263="","",SUMIFS(Vânzări!$F$5:$F$2004,Vânzări!$C$5:$C$2004,B263,Vânzări!$B$5:$B$2004,"&gt;="&amp;DATE(AnV,1,1),Vânzări!$B$5:$B$2004,"&lt;="&amp;DATE(AnV,12,31)))</f>
        <v/>
      </c>
      <c r="T263" s="16" t="str">
        <f>IF(B263="","",IFERROR(_xlfn.AGGREGATE(14,6,Vânzări!$B$5:$B$2004/(Vânzări!$C$5:$C$2004=B263),1),""))</f>
        <v/>
      </c>
      <c r="U263" s="17" t="str">
        <f t="shared" si="13"/>
        <v>–</v>
      </c>
      <c r="V263" s="18" t="str">
        <f>IF(B263="","",SUMIFS(Oportunități!$I$5:$I$304,Oportunități!$C$5:$C$304,B263,Oportunități!$G$5:$G$304,"&lt;&gt;Câștigată",Oportunități!$G$5:$G$304,"&lt;&gt;Pierdută"))</f>
        <v/>
      </c>
      <c r="W263" s="19" t="str">
        <f t="shared" si="14"/>
        <v/>
      </c>
    </row>
    <row r="264" spans="2:23" x14ac:dyDescent="0.2">
      <c r="B264" s="22"/>
      <c r="C264" s="23"/>
      <c r="D264" s="22"/>
      <c r="E264" s="21"/>
      <c r="F264" s="21"/>
      <c r="G264" s="21"/>
      <c r="H264" s="20"/>
      <c r="I264" s="21"/>
      <c r="J264" s="21"/>
      <c r="K264" s="21"/>
      <c r="L264" s="22"/>
      <c r="M264" s="21"/>
      <c r="N264" s="22"/>
      <c r="O264" s="15"/>
      <c r="P264" s="16" t="str">
        <f>IF(B264="","",IFERROR(_xlfn.AGGREGATE(14,6,Activități!$B$5:$B$1504/(Activități!$C$5:$C$1504=B264),1),""))</f>
        <v/>
      </c>
      <c r="Q264" s="17" t="str">
        <f t="shared" si="12"/>
        <v/>
      </c>
      <c r="R264" s="16" t="str">
        <f>IF(B264="","",IFERROR(_xlfn.AGGREGATE(15,6,Activități!$I$5:$I$1504/((Activități!$C$5:$C$1504=B264)*(Activități!$K$5:$K$1504&lt;&gt;"Da")*ISNUMBER(Activități!$I$5:$I$1504)),1),""))</f>
        <v/>
      </c>
      <c r="S264" s="18" t="str">
        <f>IF(B264="","",SUMIFS(Vânzări!$F$5:$F$2004,Vânzări!$C$5:$C$2004,B264,Vânzări!$B$5:$B$2004,"&gt;="&amp;DATE(AnV,1,1),Vânzări!$B$5:$B$2004,"&lt;="&amp;DATE(AnV,12,31)))</f>
        <v/>
      </c>
      <c r="T264" s="16" t="str">
        <f>IF(B264="","",IFERROR(_xlfn.AGGREGATE(14,6,Vânzări!$B$5:$B$2004/(Vânzări!$C$5:$C$2004=B264),1),""))</f>
        <v/>
      </c>
      <c r="U264" s="17" t="str">
        <f t="shared" si="13"/>
        <v>–</v>
      </c>
      <c r="V264" s="18" t="str">
        <f>IF(B264="","",SUMIFS(Oportunități!$I$5:$I$304,Oportunități!$C$5:$C$304,B264,Oportunități!$G$5:$G$304,"&lt;&gt;Câștigată",Oportunități!$G$5:$G$304,"&lt;&gt;Pierdută"))</f>
        <v/>
      </c>
      <c r="W264" s="19" t="str">
        <f t="shared" si="14"/>
        <v/>
      </c>
    </row>
    <row r="265" spans="2:23" x14ac:dyDescent="0.2">
      <c r="B265" s="22"/>
      <c r="C265" s="23"/>
      <c r="D265" s="22"/>
      <c r="E265" s="21"/>
      <c r="F265" s="21"/>
      <c r="G265" s="21"/>
      <c r="H265" s="20"/>
      <c r="I265" s="21"/>
      <c r="J265" s="21"/>
      <c r="K265" s="21"/>
      <c r="L265" s="22"/>
      <c r="M265" s="21"/>
      <c r="N265" s="22"/>
      <c r="O265" s="15"/>
      <c r="P265" s="16" t="str">
        <f>IF(B265="","",IFERROR(_xlfn.AGGREGATE(14,6,Activități!$B$5:$B$1504/(Activități!$C$5:$C$1504=B265),1),""))</f>
        <v/>
      </c>
      <c r="Q265" s="17" t="str">
        <f t="shared" si="12"/>
        <v/>
      </c>
      <c r="R265" s="16" t="str">
        <f>IF(B265="","",IFERROR(_xlfn.AGGREGATE(15,6,Activități!$I$5:$I$1504/((Activități!$C$5:$C$1504=B265)*(Activități!$K$5:$K$1504&lt;&gt;"Da")*ISNUMBER(Activități!$I$5:$I$1504)),1),""))</f>
        <v/>
      </c>
      <c r="S265" s="18" t="str">
        <f>IF(B265="","",SUMIFS(Vânzări!$F$5:$F$2004,Vânzări!$C$5:$C$2004,B265,Vânzări!$B$5:$B$2004,"&gt;="&amp;DATE(AnV,1,1),Vânzări!$B$5:$B$2004,"&lt;="&amp;DATE(AnV,12,31)))</f>
        <v/>
      </c>
      <c r="T265" s="16" t="str">
        <f>IF(B265="","",IFERROR(_xlfn.AGGREGATE(14,6,Vânzări!$B$5:$B$2004/(Vânzări!$C$5:$C$2004=B265),1),""))</f>
        <v/>
      </c>
      <c r="U265" s="17" t="str">
        <f t="shared" si="13"/>
        <v>–</v>
      </c>
      <c r="V265" s="18" t="str">
        <f>IF(B265="","",SUMIFS(Oportunități!$I$5:$I$304,Oportunități!$C$5:$C$304,B265,Oportunități!$G$5:$G$304,"&lt;&gt;Câștigată",Oportunități!$G$5:$G$304,"&lt;&gt;Pierdută"))</f>
        <v/>
      </c>
      <c r="W265" s="19" t="str">
        <f t="shared" si="14"/>
        <v/>
      </c>
    </row>
    <row r="266" spans="2:23" x14ac:dyDescent="0.2">
      <c r="B266" s="22"/>
      <c r="C266" s="23"/>
      <c r="D266" s="22"/>
      <c r="E266" s="21"/>
      <c r="F266" s="21"/>
      <c r="G266" s="21"/>
      <c r="H266" s="20"/>
      <c r="I266" s="21"/>
      <c r="J266" s="21"/>
      <c r="K266" s="21"/>
      <c r="L266" s="22"/>
      <c r="M266" s="21"/>
      <c r="N266" s="22"/>
      <c r="O266" s="15"/>
      <c r="P266" s="16" t="str">
        <f>IF(B266="","",IFERROR(_xlfn.AGGREGATE(14,6,Activități!$B$5:$B$1504/(Activități!$C$5:$C$1504=B266),1),""))</f>
        <v/>
      </c>
      <c r="Q266" s="17" t="str">
        <f t="shared" si="12"/>
        <v/>
      </c>
      <c r="R266" s="16" t="str">
        <f>IF(B266="","",IFERROR(_xlfn.AGGREGATE(15,6,Activități!$I$5:$I$1504/((Activități!$C$5:$C$1504=B266)*(Activități!$K$5:$K$1504&lt;&gt;"Da")*ISNUMBER(Activități!$I$5:$I$1504)),1),""))</f>
        <v/>
      </c>
      <c r="S266" s="18" t="str">
        <f>IF(B266="","",SUMIFS(Vânzări!$F$5:$F$2004,Vânzări!$C$5:$C$2004,B266,Vânzări!$B$5:$B$2004,"&gt;="&amp;DATE(AnV,1,1),Vânzări!$B$5:$B$2004,"&lt;="&amp;DATE(AnV,12,31)))</f>
        <v/>
      </c>
      <c r="T266" s="16" t="str">
        <f>IF(B266="","",IFERROR(_xlfn.AGGREGATE(14,6,Vânzări!$B$5:$B$2004/(Vânzări!$C$5:$C$2004=B266),1),""))</f>
        <v/>
      </c>
      <c r="U266" s="17" t="str">
        <f t="shared" si="13"/>
        <v>–</v>
      </c>
      <c r="V266" s="18" t="str">
        <f>IF(B266="","",SUMIFS(Oportunități!$I$5:$I$304,Oportunități!$C$5:$C$304,B266,Oportunități!$G$5:$G$304,"&lt;&gt;Câștigată",Oportunități!$G$5:$G$304,"&lt;&gt;Pierdută"))</f>
        <v/>
      </c>
      <c r="W266" s="19" t="str">
        <f t="shared" si="14"/>
        <v/>
      </c>
    </row>
    <row r="267" spans="2:23" x14ac:dyDescent="0.2">
      <c r="B267" s="22"/>
      <c r="C267" s="23"/>
      <c r="D267" s="22"/>
      <c r="E267" s="21"/>
      <c r="F267" s="21"/>
      <c r="G267" s="21"/>
      <c r="H267" s="20"/>
      <c r="I267" s="21"/>
      <c r="J267" s="21"/>
      <c r="K267" s="21"/>
      <c r="L267" s="22"/>
      <c r="M267" s="21"/>
      <c r="N267" s="22"/>
      <c r="O267" s="15"/>
      <c r="P267" s="16" t="str">
        <f>IF(B267="","",IFERROR(_xlfn.AGGREGATE(14,6,Activități!$B$5:$B$1504/(Activități!$C$5:$C$1504=B267),1),""))</f>
        <v/>
      </c>
      <c r="Q267" s="17" t="str">
        <f t="shared" si="12"/>
        <v/>
      </c>
      <c r="R267" s="16" t="str">
        <f>IF(B267="","",IFERROR(_xlfn.AGGREGATE(15,6,Activități!$I$5:$I$1504/((Activități!$C$5:$C$1504=B267)*(Activități!$K$5:$K$1504&lt;&gt;"Da")*ISNUMBER(Activități!$I$5:$I$1504)),1),""))</f>
        <v/>
      </c>
      <c r="S267" s="18" t="str">
        <f>IF(B267="","",SUMIFS(Vânzări!$F$5:$F$2004,Vânzări!$C$5:$C$2004,B267,Vânzări!$B$5:$B$2004,"&gt;="&amp;DATE(AnV,1,1),Vânzări!$B$5:$B$2004,"&lt;="&amp;DATE(AnV,12,31)))</f>
        <v/>
      </c>
      <c r="T267" s="16" t="str">
        <f>IF(B267="","",IFERROR(_xlfn.AGGREGATE(14,6,Vânzări!$B$5:$B$2004/(Vânzări!$C$5:$C$2004=B267),1),""))</f>
        <v/>
      </c>
      <c r="U267" s="17" t="str">
        <f t="shared" si="13"/>
        <v>–</v>
      </c>
      <c r="V267" s="18" t="str">
        <f>IF(B267="","",SUMIFS(Oportunități!$I$5:$I$304,Oportunități!$C$5:$C$304,B267,Oportunități!$G$5:$G$304,"&lt;&gt;Câștigată",Oportunități!$G$5:$G$304,"&lt;&gt;Pierdută"))</f>
        <v/>
      </c>
      <c r="W267" s="19" t="str">
        <f t="shared" si="14"/>
        <v/>
      </c>
    </row>
    <row r="268" spans="2:23" x14ac:dyDescent="0.2">
      <c r="B268" s="22"/>
      <c r="C268" s="23"/>
      <c r="D268" s="22"/>
      <c r="E268" s="21"/>
      <c r="F268" s="21"/>
      <c r="G268" s="21"/>
      <c r="H268" s="20"/>
      <c r="I268" s="21"/>
      <c r="J268" s="21"/>
      <c r="K268" s="21"/>
      <c r="L268" s="22"/>
      <c r="M268" s="21"/>
      <c r="N268" s="22"/>
      <c r="O268" s="15"/>
      <c r="P268" s="16" t="str">
        <f>IF(B268="","",IFERROR(_xlfn.AGGREGATE(14,6,Activități!$B$5:$B$1504/(Activități!$C$5:$C$1504=B268),1),""))</f>
        <v/>
      </c>
      <c r="Q268" s="17" t="str">
        <f t="shared" si="12"/>
        <v/>
      </c>
      <c r="R268" s="16" t="str">
        <f>IF(B268="","",IFERROR(_xlfn.AGGREGATE(15,6,Activități!$I$5:$I$1504/((Activități!$C$5:$C$1504=B268)*(Activități!$K$5:$K$1504&lt;&gt;"Da")*ISNUMBER(Activități!$I$5:$I$1504)),1),""))</f>
        <v/>
      </c>
      <c r="S268" s="18" t="str">
        <f>IF(B268="","",SUMIFS(Vânzări!$F$5:$F$2004,Vânzări!$C$5:$C$2004,B268,Vânzări!$B$5:$B$2004,"&gt;="&amp;DATE(AnV,1,1),Vânzări!$B$5:$B$2004,"&lt;="&amp;DATE(AnV,12,31)))</f>
        <v/>
      </c>
      <c r="T268" s="16" t="str">
        <f>IF(B268="","",IFERROR(_xlfn.AGGREGATE(14,6,Vânzări!$B$5:$B$2004/(Vânzări!$C$5:$C$2004=B268),1),""))</f>
        <v/>
      </c>
      <c r="U268" s="17" t="str">
        <f t="shared" si="13"/>
        <v>–</v>
      </c>
      <c r="V268" s="18" t="str">
        <f>IF(B268="","",SUMIFS(Oportunități!$I$5:$I$304,Oportunități!$C$5:$C$304,B268,Oportunități!$G$5:$G$304,"&lt;&gt;Câștigată",Oportunități!$G$5:$G$304,"&lt;&gt;Pierdută"))</f>
        <v/>
      </c>
      <c r="W268" s="19" t="str">
        <f t="shared" si="14"/>
        <v/>
      </c>
    </row>
    <row r="269" spans="2:23" x14ac:dyDescent="0.2">
      <c r="B269" s="22"/>
      <c r="C269" s="23"/>
      <c r="D269" s="22"/>
      <c r="E269" s="21"/>
      <c r="F269" s="21"/>
      <c r="G269" s="21"/>
      <c r="H269" s="20"/>
      <c r="I269" s="21"/>
      <c r="J269" s="21"/>
      <c r="K269" s="21"/>
      <c r="L269" s="22"/>
      <c r="M269" s="21"/>
      <c r="N269" s="22"/>
      <c r="O269" s="15"/>
      <c r="P269" s="16" t="str">
        <f>IF(B269="","",IFERROR(_xlfn.AGGREGATE(14,6,Activități!$B$5:$B$1504/(Activități!$C$5:$C$1504=B269),1),""))</f>
        <v/>
      </c>
      <c r="Q269" s="17" t="str">
        <f t="shared" si="12"/>
        <v/>
      </c>
      <c r="R269" s="16" t="str">
        <f>IF(B269="","",IFERROR(_xlfn.AGGREGATE(15,6,Activități!$I$5:$I$1504/((Activități!$C$5:$C$1504=B269)*(Activități!$K$5:$K$1504&lt;&gt;"Da")*ISNUMBER(Activități!$I$5:$I$1504)),1),""))</f>
        <v/>
      </c>
      <c r="S269" s="18" t="str">
        <f>IF(B269="","",SUMIFS(Vânzări!$F$5:$F$2004,Vânzări!$C$5:$C$2004,B269,Vânzări!$B$5:$B$2004,"&gt;="&amp;DATE(AnV,1,1),Vânzări!$B$5:$B$2004,"&lt;="&amp;DATE(AnV,12,31)))</f>
        <v/>
      </c>
      <c r="T269" s="16" t="str">
        <f>IF(B269="","",IFERROR(_xlfn.AGGREGATE(14,6,Vânzări!$B$5:$B$2004/(Vânzări!$C$5:$C$2004=B269),1),""))</f>
        <v/>
      </c>
      <c r="U269" s="17" t="str">
        <f t="shared" si="13"/>
        <v>–</v>
      </c>
      <c r="V269" s="18" t="str">
        <f>IF(B269="","",SUMIFS(Oportunități!$I$5:$I$304,Oportunități!$C$5:$C$304,B269,Oportunități!$G$5:$G$304,"&lt;&gt;Câștigată",Oportunități!$G$5:$G$304,"&lt;&gt;Pierdută"))</f>
        <v/>
      </c>
      <c r="W269" s="19" t="str">
        <f t="shared" si="14"/>
        <v/>
      </c>
    </row>
    <row r="270" spans="2:23" x14ac:dyDescent="0.2">
      <c r="B270" s="22"/>
      <c r="C270" s="23"/>
      <c r="D270" s="22"/>
      <c r="E270" s="21"/>
      <c r="F270" s="21"/>
      <c r="G270" s="21"/>
      <c r="H270" s="20"/>
      <c r="I270" s="21"/>
      <c r="J270" s="21"/>
      <c r="K270" s="21"/>
      <c r="L270" s="22"/>
      <c r="M270" s="21"/>
      <c r="N270" s="22"/>
      <c r="O270" s="15"/>
      <c r="P270" s="16" t="str">
        <f>IF(B270="","",IFERROR(_xlfn.AGGREGATE(14,6,Activități!$B$5:$B$1504/(Activități!$C$5:$C$1504=B270),1),""))</f>
        <v/>
      </c>
      <c r="Q270" s="17" t="str">
        <f t="shared" si="12"/>
        <v/>
      </c>
      <c r="R270" s="16" t="str">
        <f>IF(B270="","",IFERROR(_xlfn.AGGREGATE(15,6,Activități!$I$5:$I$1504/((Activități!$C$5:$C$1504=B270)*(Activități!$K$5:$K$1504&lt;&gt;"Da")*ISNUMBER(Activități!$I$5:$I$1504)),1),""))</f>
        <v/>
      </c>
      <c r="S270" s="18" t="str">
        <f>IF(B270="","",SUMIFS(Vânzări!$F$5:$F$2004,Vânzări!$C$5:$C$2004,B270,Vânzări!$B$5:$B$2004,"&gt;="&amp;DATE(AnV,1,1),Vânzări!$B$5:$B$2004,"&lt;="&amp;DATE(AnV,12,31)))</f>
        <v/>
      </c>
      <c r="T270" s="16" t="str">
        <f>IF(B270="","",IFERROR(_xlfn.AGGREGATE(14,6,Vânzări!$B$5:$B$2004/(Vânzări!$C$5:$C$2004=B270),1),""))</f>
        <v/>
      </c>
      <c r="U270" s="17" t="str">
        <f t="shared" si="13"/>
        <v>–</v>
      </c>
      <c r="V270" s="18" t="str">
        <f>IF(B270="","",SUMIFS(Oportunități!$I$5:$I$304,Oportunități!$C$5:$C$304,B270,Oportunități!$G$5:$G$304,"&lt;&gt;Câștigată",Oportunități!$G$5:$G$304,"&lt;&gt;Pierdută"))</f>
        <v/>
      </c>
      <c r="W270" s="19" t="str">
        <f t="shared" si="14"/>
        <v/>
      </c>
    </row>
    <row r="271" spans="2:23" x14ac:dyDescent="0.2">
      <c r="B271" s="22"/>
      <c r="C271" s="23"/>
      <c r="D271" s="22"/>
      <c r="E271" s="21"/>
      <c r="F271" s="21"/>
      <c r="G271" s="21"/>
      <c r="H271" s="20"/>
      <c r="I271" s="21"/>
      <c r="J271" s="21"/>
      <c r="K271" s="21"/>
      <c r="L271" s="22"/>
      <c r="M271" s="21"/>
      <c r="N271" s="22"/>
      <c r="O271" s="15"/>
      <c r="P271" s="16" t="str">
        <f>IF(B271="","",IFERROR(_xlfn.AGGREGATE(14,6,Activități!$B$5:$B$1504/(Activități!$C$5:$C$1504=B271),1),""))</f>
        <v/>
      </c>
      <c r="Q271" s="17" t="str">
        <f t="shared" si="12"/>
        <v/>
      </c>
      <c r="R271" s="16" t="str">
        <f>IF(B271="","",IFERROR(_xlfn.AGGREGATE(15,6,Activități!$I$5:$I$1504/((Activități!$C$5:$C$1504=B271)*(Activități!$K$5:$K$1504&lt;&gt;"Da")*ISNUMBER(Activități!$I$5:$I$1504)),1),""))</f>
        <v/>
      </c>
      <c r="S271" s="18" t="str">
        <f>IF(B271="","",SUMIFS(Vânzări!$F$5:$F$2004,Vânzări!$C$5:$C$2004,B271,Vânzări!$B$5:$B$2004,"&gt;="&amp;DATE(AnV,1,1),Vânzări!$B$5:$B$2004,"&lt;="&amp;DATE(AnV,12,31)))</f>
        <v/>
      </c>
      <c r="T271" s="16" t="str">
        <f>IF(B271="","",IFERROR(_xlfn.AGGREGATE(14,6,Vânzări!$B$5:$B$2004/(Vânzări!$C$5:$C$2004=B271),1),""))</f>
        <v/>
      </c>
      <c r="U271" s="17" t="str">
        <f t="shared" si="13"/>
        <v>–</v>
      </c>
      <c r="V271" s="18" t="str">
        <f>IF(B271="","",SUMIFS(Oportunități!$I$5:$I$304,Oportunități!$C$5:$C$304,B271,Oportunități!$G$5:$G$304,"&lt;&gt;Câștigată",Oportunități!$G$5:$G$304,"&lt;&gt;Pierdută"))</f>
        <v/>
      </c>
      <c r="W271" s="19" t="str">
        <f t="shared" si="14"/>
        <v/>
      </c>
    </row>
    <row r="272" spans="2:23" x14ac:dyDescent="0.2">
      <c r="B272" s="22"/>
      <c r="C272" s="23"/>
      <c r="D272" s="22"/>
      <c r="E272" s="21"/>
      <c r="F272" s="21"/>
      <c r="G272" s="21"/>
      <c r="H272" s="20"/>
      <c r="I272" s="21"/>
      <c r="J272" s="21"/>
      <c r="K272" s="21"/>
      <c r="L272" s="22"/>
      <c r="M272" s="21"/>
      <c r="N272" s="22"/>
      <c r="O272" s="15"/>
      <c r="P272" s="16" t="str">
        <f>IF(B272="","",IFERROR(_xlfn.AGGREGATE(14,6,Activități!$B$5:$B$1504/(Activități!$C$5:$C$1504=B272),1),""))</f>
        <v/>
      </c>
      <c r="Q272" s="17" t="str">
        <f t="shared" si="12"/>
        <v/>
      </c>
      <c r="R272" s="16" t="str">
        <f>IF(B272="","",IFERROR(_xlfn.AGGREGATE(15,6,Activități!$I$5:$I$1504/((Activități!$C$5:$C$1504=B272)*(Activități!$K$5:$K$1504&lt;&gt;"Da")*ISNUMBER(Activități!$I$5:$I$1504)),1),""))</f>
        <v/>
      </c>
      <c r="S272" s="18" t="str">
        <f>IF(B272="","",SUMIFS(Vânzări!$F$5:$F$2004,Vânzări!$C$5:$C$2004,B272,Vânzări!$B$5:$B$2004,"&gt;="&amp;DATE(AnV,1,1),Vânzări!$B$5:$B$2004,"&lt;="&amp;DATE(AnV,12,31)))</f>
        <v/>
      </c>
      <c r="T272" s="16" t="str">
        <f>IF(B272="","",IFERROR(_xlfn.AGGREGATE(14,6,Vânzări!$B$5:$B$2004/(Vânzări!$C$5:$C$2004=B272),1),""))</f>
        <v/>
      </c>
      <c r="U272" s="17" t="str">
        <f t="shared" si="13"/>
        <v>–</v>
      </c>
      <c r="V272" s="18" t="str">
        <f>IF(B272="","",SUMIFS(Oportunități!$I$5:$I$304,Oportunități!$C$5:$C$304,B272,Oportunități!$G$5:$G$304,"&lt;&gt;Câștigată",Oportunități!$G$5:$G$304,"&lt;&gt;Pierdută"))</f>
        <v/>
      </c>
      <c r="W272" s="19" t="str">
        <f t="shared" si="14"/>
        <v/>
      </c>
    </row>
    <row r="273" spans="2:23" x14ac:dyDescent="0.2">
      <c r="B273" s="22"/>
      <c r="C273" s="23"/>
      <c r="D273" s="22"/>
      <c r="E273" s="21"/>
      <c r="F273" s="21"/>
      <c r="G273" s="21"/>
      <c r="H273" s="20"/>
      <c r="I273" s="21"/>
      <c r="J273" s="21"/>
      <c r="K273" s="21"/>
      <c r="L273" s="22"/>
      <c r="M273" s="21"/>
      <c r="N273" s="22"/>
      <c r="O273" s="15"/>
      <c r="P273" s="16" t="str">
        <f>IF(B273="","",IFERROR(_xlfn.AGGREGATE(14,6,Activități!$B$5:$B$1504/(Activități!$C$5:$C$1504=B273),1),""))</f>
        <v/>
      </c>
      <c r="Q273" s="17" t="str">
        <f t="shared" si="12"/>
        <v/>
      </c>
      <c r="R273" s="16" t="str">
        <f>IF(B273="","",IFERROR(_xlfn.AGGREGATE(15,6,Activități!$I$5:$I$1504/((Activități!$C$5:$C$1504=B273)*(Activități!$K$5:$K$1504&lt;&gt;"Da")*ISNUMBER(Activități!$I$5:$I$1504)),1),""))</f>
        <v/>
      </c>
      <c r="S273" s="18" t="str">
        <f>IF(B273="","",SUMIFS(Vânzări!$F$5:$F$2004,Vânzări!$C$5:$C$2004,B273,Vânzări!$B$5:$B$2004,"&gt;="&amp;DATE(AnV,1,1),Vânzări!$B$5:$B$2004,"&lt;="&amp;DATE(AnV,12,31)))</f>
        <v/>
      </c>
      <c r="T273" s="16" t="str">
        <f>IF(B273="","",IFERROR(_xlfn.AGGREGATE(14,6,Vânzări!$B$5:$B$2004/(Vânzări!$C$5:$C$2004=B273),1),""))</f>
        <v/>
      </c>
      <c r="U273" s="17" t="str">
        <f t="shared" si="13"/>
        <v>–</v>
      </c>
      <c r="V273" s="18" t="str">
        <f>IF(B273="","",SUMIFS(Oportunități!$I$5:$I$304,Oportunități!$C$5:$C$304,B273,Oportunități!$G$5:$G$304,"&lt;&gt;Câștigată",Oportunități!$G$5:$G$304,"&lt;&gt;Pierdută"))</f>
        <v/>
      </c>
      <c r="W273" s="19" t="str">
        <f t="shared" si="14"/>
        <v/>
      </c>
    </row>
    <row r="274" spans="2:23" x14ac:dyDescent="0.2">
      <c r="B274" s="22"/>
      <c r="C274" s="23"/>
      <c r="D274" s="22"/>
      <c r="E274" s="21"/>
      <c r="F274" s="21"/>
      <c r="G274" s="21"/>
      <c r="H274" s="20"/>
      <c r="I274" s="21"/>
      <c r="J274" s="21"/>
      <c r="K274" s="21"/>
      <c r="L274" s="22"/>
      <c r="M274" s="21"/>
      <c r="N274" s="22"/>
      <c r="O274" s="15"/>
      <c r="P274" s="16" t="str">
        <f>IF(B274="","",IFERROR(_xlfn.AGGREGATE(14,6,Activități!$B$5:$B$1504/(Activități!$C$5:$C$1504=B274),1),""))</f>
        <v/>
      </c>
      <c r="Q274" s="17" t="str">
        <f t="shared" si="12"/>
        <v/>
      </c>
      <c r="R274" s="16" t="str">
        <f>IF(B274="","",IFERROR(_xlfn.AGGREGATE(15,6,Activități!$I$5:$I$1504/((Activități!$C$5:$C$1504=B274)*(Activități!$K$5:$K$1504&lt;&gt;"Da")*ISNUMBER(Activități!$I$5:$I$1504)),1),""))</f>
        <v/>
      </c>
      <c r="S274" s="18" t="str">
        <f>IF(B274="","",SUMIFS(Vânzări!$F$5:$F$2004,Vânzări!$C$5:$C$2004,B274,Vânzări!$B$5:$B$2004,"&gt;="&amp;DATE(AnV,1,1),Vânzări!$B$5:$B$2004,"&lt;="&amp;DATE(AnV,12,31)))</f>
        <v/>
      </c>
      <c r="T274" s="16" t="str">
        <f>IF(B274="","",IFERROR(_xlfn.AGGREGATE(14,6,Vânzări!$B$5:$B$2004/(Vânzări!$C$5:$C$2004=B274),1),""))</f>
        <v/>
      </c>
      <c r="U274" s="17" t="str">
        <f t="shared" si="13"/>
        <v>–</v>
      </c>
      <c r="V274" s="18" t="str">
        <f>IF(B274="","",SUMIFS(Oportunități!$I$5:$I$304,Oportunități!$C$5:$C$304,B274,Oportunități!$G$5:$G$304,"&lt;&gt;Câștigată",Oportunități!$G$5:$G$304,"&lt;&gt;Pierdută"))</f>
        <v/>
      </c>
      <c r="W274" s="19" t="str">
        <f t="shared" si="14"/>
        <v/>
      </c>
    </row>
    <row r="275" spans="2:23" x14ac:dyDescent="0.2">
      <c r="B275" s="22"/>
      <c r="C275" s="23"/>
      <c r="D275" s="22"/>
      <c r="E275" s="21"/>
      <c r="F275" s="21"/>
      <c r="G275" s="21"/>
      <c r="H275" s="20"/>
      <c r="I275" s="21"/>
      <c r="J275" s="21"/>
      <c r="K275" s="21"/>
      <c r="L275" s="22"/>
      <c r="M275" s="21"/>
      <c r="N275" s="22"/>
      <c r="O275" s="15"/>
      <c r="P275" s="16" t="str">
        <f>IF(B275="","",IFERROR(_xlfn.AGGREGATE(14,6,Activități!$B$5:$B$1504/(Activități!$C$5:$C$1504=B275),1),""))</f>
        <v/>
      </c>
      <c r="Q275" s="17" t="str">
        <f t="shared" si="12"/>
        <v/>
      </c>
      <c r="R275" s="16" t="str">
        <f>IF(B275="","",IFERROR(_xlfn.AGGREGATE(15,6,Activități!$I$5:$I$1504/((Activități!$C$5:$C$1504=B275)*(Activități!$K$5:$K$1504&lt;&gt;"Da")*ISNUMBER(Activități!$I$5:$I$1504)),1),""))</f>
        <v/>
      </c>
      <c r="S275" s="18" t="str">
        <f>IF(B275="","",SUMIFS(Vânzări!$F$5:$F$2004,Vânzări!$C$5:$C$2004,B275,Vânzări!$B$5:$B$2004,"&gt;="&amp;DATE(AnV,1,1),Vânzări!$B$5:$B$2004,"&lt;="&amp;DATE(AnV,12,31)))</f>
        <v/>
      </c>
      <c r="T275" s="16" t="str">
        <f>IF(B275="","",IFERROR(_xlfn.AGGREGATE(14,6,Vânzări!$B$5:$B$2004/(Vânzări!$C$5:$C$2004=B275),1),""))</f>
        <v/>
      </c>
      <c r="U275" s="17" t="str">
        <f t="shared" si="13"/>
        <v>–</v>
      </c>
      <c r="V275" s="18" t="str">
        <f>IF(B275="","",SUMIFS(Oportunități!$I$5:$I$304,Oportunități!$C$5:$C$304,B275,Oportunități!$G$5:$G$304,"&lt;&gt;Câștigată",Oportunități!$G$5:$G$304,"&lt;&gt;Pierdută"))</f>
        <v/>
      </c>
      <c r="W275" s="19" t="str">
        <f t="shared" si="14"/>
        <v/>
      </c>
    </row>
    <row r="276" spans="2:23" x14ac:dyDescent="0.2">
      <c r="B276" s="22"/>
      <c r="C276" s="23"/>
      <c r="D276" s="22"/>
      <c r="E276" s="21"/>
      <c r="F276" s="21"/>
      <c r="G276" s="21"/>
      <c r="H276" s="20"/>
      <c r="I276" s="21"/>
      <c r="J276" s="21"/>
      <c r="K276" s="21"/>
      <c r="L276" s="22"/>
      <c r="M276" s="21"/>
      <c r="N276" s="22"/>
      <c r="O276" s="15"/>
      <c r="P276" s="16" t="str">
        <f>IF(B276="","",IFERROR(_xlfn.AGGREGATE(14,6,Activități!$B$5:$B$1504/(Activități!$C$5:$C$1504=B276),1),""))</f>
        <v/>
      </c>
      <c r="Q276" s="17" t="str">
        <f t="shared" si="12"/>
        <v/>
      </c>
      <c r="R276" s="16" t="str">
        <f>IF(B276="","",IFERROR(_xlfn.AGGREGATE(15,6,Activități!$I$5:$I$1504/((Activități!$C$5:$C$1504=B276)*(Activități!$K$5:$K$1504&lt;&gt;"Da")*ISNUMBER(Activități!$I$5:$I$1504)),1),""))</f>
        <v/>
      </c>
      <c r="S276" s="18" t="str">
        <f>IF(B276="","",SUMIFS(Vânzări!$F$5:$F$2004,Vânzări!$C$5:$C$2004,B276,Vânzări!$B$5:$B$2004,"&gt;="&amp;DATE(AnV,1,1),Vânzări!$B$5:$B$2004,"&lt;="&amp;DATE(AnV,12,31)))</f>
        <v/>
      </c>
      <c r="T276" s="16" t="str">
        <f>IF(B276="","",IFERROR(_xlfn.AGGREGATE(14,6,Vânzări!$B$5:$B$2004/(Vânzări!$C$5:$C$2004=B276),1),""))</f>
        <v/>
      </c>
      <c r="U276" s="17" t="str">
        <f t="shared" si="13"/>
        <v>–</v>
      </c>
      <c r="V276" s="18" t="str">
        <f>IF(B276="","",SUMIFS(Oportunități!$I$5:$I$304,Oportunități!$C$5:$C$304,B276,Oportunități!$G$5:$G$304,"&lt;&gt;Câștigată",Oportunități!$G$5:$G$304,"&lt;&gt;Pierdută"))</f>
        <v/>
      </c>
      <c r="W276" s="19" t="str">
        <f t="shared" si="14"/>
        <v/>
      </c>
    </row>
    <row r="277" spans="2:23" x14ac:dyDescent="0.2">
      <c r="B277" s="22"/>
      <c r="C277" s="23"/>
      <c r="D277" s="22"/>
      <c r="E277" s="21"/>
      <c r="F277" s="21"/>
      <c r="G277" s="21"/>
      <c r="H277" s="20"/>
      <c r="I277" s="21"/>
      <c r="J277" s="21"/>
      <c r="K277" s="21"/>
      <c r="L277" s="22"/>
      <c r="M277" s="21"/>
      <c r="N277" s="22"/>
      <c r="O277" s="15"/>
      <c r="P277" s="16" t="str">
        <f>IF(B277="","",IFERROR(_xlfn.AGGREGATE(14,6,Activități!$B$5:$B$1504/(Activități!$C$5:$C$1504=B277),1),""))</f>
        <v/>
      </c>
      <c r="Q277" s="17" t="str">
        <f t="shared" si="12"/>
        <v/>
      </c>
      <c r="R277" s="16" t="str">
        <f>IF(B277="","",IFERROR(_xlfn.AGGREGATE(15,6,Activități!$I$5:$I$1504/((Activități!$C$5:$C$1504=B277)*(Activități!$K$5:$K$1504&lt;&gt;"Da")*ISNUMBER(Activități!$I$5:$I$1504)),1),""))</f>
        <v/>
      </c>
      <c r="S277" s="18" t="str">
        <f>IF(B277="","",SUMIFS(Vânzări!$F$5:$F$2004,Vânzări!$C$5:$C$2004,B277,Vânzări!$B$5:$B$2004,"&gt;="&amp;DATE(AnV,1,1),Vânzări!$B$5:$B$2004,"&lt;="&amp;DATE(AnV,12,31)))</f>
        <v/>
      </c>
      <c r="T277" s="16" t="str">
        <f>IF(B277="","",IFERROR(_xlfn.AGGREGATE(14,6,Vânzări!$B$5:$B$2004/(Vânzări!$C$5:$C$2004=B277),1),""))</f>
        <v/>
      </c>
      <c r="U277" s="17" t="str">
        <f t="shared" si="13"/>
        <v>–</v>
      </c>
      <c r="V277" s="18" t="str">
        <f>IF(B277="","",SUMIFS(Oportunități!$I$5:$I$304,Oportunități!$C$5:$C$304,B277,Oportunități!$G$5:$G$304,"&lt;&gt;Câștigată",Oportunități!$G$5:$G$304,"&lt;&gt;Pierdută"))</f>
        <v/>
      </c>
      <c r="W277" s="19" t="str">
        <f t="shared" si="14"/>
        <v/>
      </c>
    </row>
    <row r="278" spans="2:23" x14ac:dyDescent="0.2">
      <c r="B278" s="22"/>
      <c r="C278" s="23"/>
      <c r="D278" s="22"/>
      <c r="E278" s="21"/>
      <c r="F278" s="21"/>
      <c r="G278" s="21"/>
      <c r="H278" s="20"/>
      <c r="I278" s="21"/>
      <c r="J278" s="21"/>
      <c r="K278" s="21"/>
      <c r="L278" s="22"/>
      <c r="M278" s="21"/>
      <c r="N278" s="22"/>
      <c r="O278" s="15"/>
      <c r="P278" s="16" t="str">
        <f>IF(B278="","",IFERROR(_xlfn.AGGREGATE(14,6,Activități!$B$5:$B$1504/(Activități!$C$5:$C$1504=B278),1),""))</f>
        <v/>
      </c>
      <c r="Q278" s="17" t="str">
        <f t="shared" si="12"/>
        <v/>
      </c>
      <c r="R278" s="16" t="str">
        <f>IF(B278="","",IFERROR(_xlfn.AGGREGATE(15,6,Activități!$I$5:$I$1504/((Activități!$C$5:$C$1504=B278)*(Activități!$K$5:$K$1504&lt;&gt;"Da")*ISNUMBER(Activități!$I$5:$I$1504)),1),""))</f>
        <v/>
      </c>
      <c r="S278" s="18" t="str">
        <f>IF(B278="","",SUMIFS(Vânzări!$F$5:$F$2004,Vânzări!$C$5:$C$2004,B278,Vânzări!$B$5:$B$2004,"&gt;="&amp;DATE(AnV,1,1),Vânzări!$B$5:$B$2004,"&lt;="&amp;DATE(AnV,12,31)))</f>
        <v/>
      </c>
      <c r="T278" s="16" t="str">
        <f>IF(B278="","",IFERROR(_xlfn.AGGREGATE(14,6,Vânzări!$B$5:$B$2004/(Vânzări!$C$5:$C$2004=B278),1),""))</f>
        <v/>
      </c>
      <c r="U278" s="17" t="str">
        <f t="shared" si="13"/>
        <v>–</v>
      </c>
      <c r="V278" s="18" t="str">
        <f>IF(B278="","",SUMIFS(Oportunități!$I$5:$I$304,Oportunități!$C$5:$C$304,B278,Oportunități!$G$5:$G$304,"&lt;&gt;Câștigată",Oportunități!$G$5:$G$304,"&lt;&gt;Pierdută"))</f>
        <v/>
      </c>
      <c r="W278" s="19" t="str">
        <f t="shared" si="14"/>
        <v/>
      </c>
    </row>
    <row r="279" spans="2:23" x14ac:dyDescent="0.2">
      <c r="B279" s="22"/>
      <c r="C279" s="23"/>
      <c r="D279" s="22"/>
      <c r="E279" s="21"/>
      <c r="F279" s="21"/>
      <c r="G279" s="21"/>
      <c r="H279" s="20"/>
      <c r="I279" s="21"/>
      <c r="J279" s="21"/>
      <c r="K279" s="21"/>
      <c r="L279" s="22"/>
      <c r="M279" s="21"/>
      <c r="N279" s="22"/>
      <c r="O279" s="15"/>
      <c r="P279" s="16" t="str">
        <f>IF(B279="","",IFERROR(_xlfn.AGGREGATE(14,6,Activități!$B$5:$B$1504/(Activități!$C$5:$C$1504=B279),1),""))</f>
        <v/>
      </c>
      <c r="Q279" s="17" t="str">
        <f t="shared" si="12"/>
        <v/>
      </c>
      <c r="R279" s="16" t="str">
        <f>IF(B279="","",IFERROR(_xlfn.AGGREGATE(15,6,Activități!$I$5:$I$1504/((Activități!$C$5:$C$1504=B279)*(Activități!$K$5:$K$1504&lt;&gt;"Da")*ISNUMBER(Activități!$I$5:$I$1504)),1),""))</f>
        <v/>
      </c>
      <c r="S279" s="18" t="str">
        <f>IF(B279="","",SUMIFS(Vânzări!$F$5:$F$2004,Vânzări!$C$5:$C$2004,B279,Vânzări!$B$5:$B$2004,"&gt;="&amp;DATE(AnV,1,1),Vânzări!$B$5:$B$2004,"&lt;="&amp;DATE(AnV,12,31)))</f>
        <v/>
      </c>
      <c r="T279" s="16" t="str">
        <f>IF(B279="","",IFERROR(_xlfn.AGGREGATE(14,6,Vânzări!$B$5:$B$2004/(Vânzări!$C$5:$C$2004=B279),1),""))</f>
        <v/>
      </c>
      <c r="U279" s="17" t="str">
        <f t="shared" si="13"/>
        <v>–</v>
      </c>
      <c r="V279" s="18" t="str">
        <f>IF(B279="","",SUMIFS(Oportunități!$I$5:$I$304,Oportunități!$C$5:$C$304,B279,Oportunități!$G$5:$G$304,"&lt;&gt;Câștigată",Oportunități!$G$5:$G$304,"&lt;&gt;Pierdută"))</f>
        <v/>
      </c>
      <c r="W279" s="19" t="str">
        <f t="shared" si="14"/>
        <v/>
      </c>
    </row>
    <row r="280" spans="2:23" x14ac:dyDescent="0.2">
      <c r="B280" s="22"/>
      <c r="C280" s="23"/>
      <c r="D280" s="22"/>
      <c r="E280" s="21"/>
      <c r="F280" s="21"/>
      <c r="G280" s="21"/>
      <c r="H280" s="20"/>
      <c r="I280" s="21"/>
      <c r="J280" s="21"/>
      <c r="K280" s="21"/>
      <c r="L280" s="22"/>
      <c r="M280" s="21"/>
      <c r="N280" s="22"/>
      <c r="O280" s="15"/>
      <c r="P280" s="16" t="str">
        <f>IF(B280="","",IFERROR(_xlfn.AGGREGATE(14,6,Activități!$B$5:$B$1504/(Activități!$C$5:$C$1504=B280),1),""))</f>
        <v/>
      </c>
      <c r="Q280" s="17" t="str">
        <f t="shared" si="12"/>
        <v/>
      </c>
      <c r="R280" s="16" t="str">
        <f>IF(B280="","",IFERROR(_xlfn.AGGREGATE(15,6,Activități!$I$5:$I$1504/((Activități!$C$5:$C$1504=B280)*(Activități!$K$5:$K$1504&lt;&gt;"Da")*ISNUMBER(Activități!$I$5:$I$1504)),1),""))</f>
        <v/>
      </c>
      <c r="S280" s="18" t="str">
        <f>IF(B280="","",SUMIFS(Vânzări!$F$5:$F$2004,Vânzări!$C$5:$C$2004,B280,Vânzări!$B$5:$B$2004,"&gt;="&amp;DATE(AnV,1,1),Vânzări!$B$5:$B$2004,"&lt;="&amp;DATE(AnV,12,31)))</f>
        <v/>
      </c>
      <c r="T280" s="16" t="str">
        <f>IF(B280="","",IFERROR(_xlfn.AGGREGATE(14,6,Vânzări!$B$5:$B$2004/(Vânzări!$C$5:$C$2004=B280),1),""))</f>
        <v/>
      </c>
      <c r="U280" s="17" t="str">
        <f t="shared" si="13"/>
        <v>–</v>
      </c>
      <c r="V280" s="18" t="str">
        <f>IF(B280="","",SUMIFS(Oportunități!$I$5:$I$304,Oportunități!$C$5:$C$304,B280,Oportunități!$G$5:$G$304,"&lt;&gt;Câștigată",Oportunități!$G$5:$G$304,"&lt;&gt;Pierdută"))</f>
        <v/>
      </c>
      <c r="W280" s="19" t="str">
        <f t="shared" si="14"/>
        <v/>
      </c>
    </row>
    <row r="281" spans="2:23" x14ac:dyDescent="0.2">
      <c r="B281" s="22"/>
      <c r="C281" s="23"/>
      <c r="D281" s="22"/>
      <c r="E281" s="21"/>
      <c r="F281" s="21"/>
      <c r="G281" s="21"/>
      <c r="H281" s="20"/>
      <c r="I281" s="21"/>
      <c r="J281" s="21"/>
      <c r="K281" s="21"/>
      <c r="L281" s="22"/>
      <c r="M281" s="21"/>
      <c r="N281" s="22"/>
      <c r="O281" s="15"/>
      <c r="P281" s="16" t="str">
        <f>IF(B281="","",IFERROR(_xlfn.AGGREGATE(14,6,Activități!$B$5:$B$1504/(Activități!$C$5:$C$1504=B281),1),""))</f>
        <v/>
      </c>
      <c r="Q281" s="17" t="str">
        <f t="shared" si="12"/>
        <v/>
      </c>
      <c r="R281" s="16" t="str">
        <f>IF(B281="","",IFERROR(_xlfn.AGGREGATE(15,6,Activități!$I$5:$I$1504/((Activități!$C$5:$C$1504=B281)*(Activități!$K$5:$K$1504&lt;&gt;"Da")*ISNUMBER(Activități!$I$5:$I$1504)),1),""))</f>
        <v/>
      </c>
      <c r="S281" s="18" t="str">
        <f>IF(B281="","",SUMIFS(Vânzări!$F$5:$F$2004,Vânzări!$C$5:$C$2004,B281,Vânzări!$B$5:$B$2004,"&gt;="&amp;DATE(AnV,1,1),Vânzări!$B$5:$B$2004,"&lt;="&amp;DATE(AnV,12,31)))</f>
        <v/>
      </c>
      <c r="T281" s="16" t="str">
        <f>IF(B281="","",IFERROR(_xlfn.AGGREGATE(14,6,Vânzări!$B$5:$B$2004/(Vânzări!$C$5:$C$2004=B281),1),""))</f>
        <v/>
      </c>
      <c r="U281" s="17" t="str">
        <f t="shared" si="13"/>
        <v>–</v>
      </c>
      <c r="V281" s="18" t="str">
        <f>IF(B281="","",SUMIFS(Oportunități!$I$5:$I$304,Oportunități!$C$5:$C$304,B281,Oportunități!$G$5:$G$304,"&lt;&gt;Câștigată",Oportunități!$G$5:$G$304,"&lt;&gt;Pierdută"))</f>
        <v/>
      </c>
      <c r="W281" s="19" t="str">
        <f t="shared" si="14"/>
        <v/>
      </c>
    </row>
    <row r="282" spans="2:23" x14ac:dyDescent="0.2">
      <c r="B282" s="22"/>
      <c r="C282" s="23"/>
      <c r="D282" s="22"/>
      <c r="E282" s="21"/>
      <c r="F282" s="21"/>
      <c r="G282" s="21"/>
      <c r="H282" s="20"/>
      <c r="I282" s="21"/>
      <c r="J282" s="21"/>
      <c r="K282" s="21"/>
      <c r="L282" s="22"/>
      <c r="M282" s="21"/>
      <c r="N282" s="22"/>
      <c r="O282" s="15"/>
      <c r="P282" s="16" t="str">
        <f>IF(B282="","",IFERROR(_xlfn.AGGREGATE(14,6,Activități!$B$5:$B$1504/(Activități!$C$5:$C$1504=B282),1),""))</f>
        <v/>
      </c>
      <c r="Q282" s="17" t="str">
        <f t="shared" si="12"/>
        <v/>
      </c>
      <c r="R282" s="16" t="str">
        <f>IF(B282="","",IFERROR(_xlfn.AGGREGATE(15,6,Activități!$I$5:$I$1504/((Activități!$C$5:$C$1504=B282)*(Activități!$K$5:$K$1504&lt;&gt;"Da")*ISNUMBER(Activități!$I$5:$I$1504)),1),""))</f>
        <v/>
      </c>
      <c r="S282" s="18" t="str">
        <f>IF(B282="","",SUMIFS(Vânzări!$F$5:$F$2004,Vânzări!$C$5:$C$2004,B282,Vânzări!$B$5:$B$2004,"&gt;="&amp;DATE(AnV,1,1),Vânzări!$B$5:$B$2004,"&lt;="&amp;DATE(AnV,12,31)))</f>
        <v/>
      </c>
      <c r="T282" s="16" t="str">
        <f>IF(B282="","",IFERROR(_xlfn.AGGREGATE(14,6,Vânzări!$B$5:$B$2004/(Vânzări!$C$5:$C$2004=B282),1),""))</f>
        <v/>
      </c>
      <c r="U282" s="17" t="str">
        <f t="shared" si="13"/>
        <v>–</v>
      </c>
      <c r="V282" s="18" t="str">
        <f>IF(B282="","",SUMIFS(Oportunități!$I$5:$I$304,Oportunități!$C$5:$C$304,B282,Oportunități!$G$5:$G$304,"&lt;&gt;Câștigată",Oportunități!$G$5:$G$304,"&lt;&gt;Pierdută"))</f>
        <v/>
      </c>
      <c r="W282" s="19" t="str">
        <f t="shared" si="14"/>
        <v/>
      </c>
    </row>
    <row r="283" spans="2:23" x14ac:dyDescent="0.2">
      <c r="B283" s="22"/>
      <c r="C283" s="23"/>
      <c r="D283" s="22"/>
      <c r="E283" s="21"/>
      <c r="F283" s="21"/>
      <c r="G283" s="21"/>
      <c r="H283" s="20"/>
      <c r="I283" s="21"/>
      <c r="J283" s="21"/>
      <c r="K283" s="21"/>
      <c r="L283" s="22"/>
      <c r="M283" s="21"/>
      <c r="N283" s="22"/>
      <c r="O283" s="15"/>
      <c r="P283" s="16" t="str">
        <f>IF(B283="","",IFERROR(_xlfn.AGGREGATE(14,6,Activități!$B$5:$B$1504/(Activități!$C$5:$C$1504=B283),1),""))</f>
        <v/>
      </c>
      <c r="Q283" s="17" t="str">
        <f t="shared" si="12"/>
        <v/>
      </c>
      <c r="R283" s="16" t="str">
        <f>IF(B283="","",IFERROR(_xlfn.AGGREGATE(15,6,Activități!$I$5:$I$1504/((Activități!$C$5:$C$1504=B283)*(Activități!$K$5:$K$1504&lt;&gt;"Da")*ISNUMBER(Activități!$I$5:$I$1504)),1),""))</f>
        <v/>
      </c>
      <c r="S283" s="18" t="str">
        <f>IF(B283="","",SUMIFS(Vânzări!$F$5:$F$2004,Vânzări!$C$5:$C$2004,B283,Vânzări!$B$5:$B$2004,"&gt;="&amp;DATE(AnV,1,1),Vânzări!$B$5:$B$2004,"&lt;="&amp;DATE(AnV,12,31)))</f>
        <v/>
      </c>
      <c r="T283" s="16" t="str">
        <f>IF(B283="","",IFERROR(_xlfn.AGGREGATE(14,6,Vânzări!$B$5:$B$2004/(Vânzări!$C$5:$C$2004=B283),1),""))</f>
        <v/>
      </c>
      <c r="U283" s="17" t="str">
        <f t="shared" si="13"/>
        <v>–</v>
      </c>
      <c r="V283" s="18" t="str">
        <f>IF(B283="","",SUMIFS(Oportunități!$I$5:$I$304,Oportunități!$C$5:$C$304,B283,Oportunități!$G$5:$G$304,"&lt;&gt;Câștigată",Oportunități!$G$5:$G$304,"&lt;&gt;Pierdută"))</f>
        <v/>
      </c>
      <c r="W283" s="19" t="str">
        <f t="shared" si="14"/>
        <v/>
      </c>
    </row>
    <row r="284" spans="2:23" x14ac:dyDescent="0.2">
      <c r="B284" s="22"/>
      <c r="C284" s="23"/>
      <c r="D284" s="22"/>
      <c r="E284" s="21"/>
      <c r="F284" s="21"/>
      <c r="G284" s="21"/>
      <c r="H284" s="20"/>
      <c r="I284" s="21"/>
      <c r="J284" s="21"/>
      <c r="K284" s="21"/>
      <c r="L284" s="22"/>
      <c r="M284" s="21"/>
      <c r="N284" s="22"/>
      <c r="O284" s="15"/>
      <c r="P284" s="16" t="str">
        <f>IF(B284="","",IFERROR(_xlfn.AGGREGATE(14,6,Activități!$B$5:$B$1504/(Activități!$C$5:$C$1504=B284),1),""))</f>
        <v/>
      </c>
      <c r="Q284" s="17" t="str">
        <f t="shared" si="12"/>
        <v/>
      </c>
      <c r="R284" s="16" t="str">
        <f>IF(B284="","",IFERROR(_xlfn.AGGREGATE(15,6,Activități!$I$5:$I$1504/((Activități!$C$5:$C$1504=B284)*(Activități!$K$5:$K$1504&lt;&gt;"Da")*ISNUMBER(Activități!$I$5:$I$1504)),1),""))</f>
        <v/>
      </c>
      <c r="S284" s="18" t="str">
        <f>IF(B284="","",SUMIFS(Vânzări!$F$5:$F$2004,Vânzări!$C$5:$C$2004,B284,Vânzări!$B$5:$B$2004,"&gt;="&amp;DATE(AnV,1,1),Vânzări!$B$5:$B$2004,"&lt;="&amp;DATE(AnV,12,31)))</f>
        <v/>
      </c>
      <c r="T284" s="16" t="str">
        <f>IF(B284="","",IFERROR(_xlfn.AGGREGATE(14,6,Vânzări!$B$5:$B$2004/(Vânzări!$C$5:$C$2004=B284),1),""))</f>
        <v/>
      </c>
      <c r="U284" s="17" t="str">
        <f t="shared" si="13"/>
        <v>–</v>
      </c>
      <c r="V284" s="18" t="str">
        <f>IF(B284="","",SUMIFS(Oportunități!$I$5:$I$304,Oportunități!$C$5:$C$304,B284,Oportunități!$G$5:$G$304,"&lt;&gt;Câștigată",Oportunități!$G$5:$G$304,"&lt;&gt;Pierdută"))</f>
        <v/>
      </c>
      <c r="W284" s="19" t="str">
        <f t="shared" si="14"/>
        <v/>
      </c>
    </row>
    <row r="285" spans="2:23" x14ac:dyDescent="0.2">
      <c r="B285" s="22"/>
      <c r="C285" s="23"/>
      <c r="D285" s="22"/>
      <c r="E285" s="21"/>
      <c r="F285" s="21"/>
      <c r="G285" s="21"/>
      <c r="H285" s="20"/>
      <c r="I285" s="21"/>
      <c r="J285" s="21"/>
      <c r="K285" s="21"/>
      <c r="L285" s="22"/>
      <c r="M285" s="21"/>
      <c r="N285" s="22"/>
      <c r="O285" s="15"/>
      <c r="P285" s="16" t="str">
        <f>IF(B285="","",IFERROR(_xlfn.AGGREGATE(14,6,Activități!$B$5:$B$1504/(Activități!$C$5:$C$1504=B285),1),""))</f>
        <v/>
      </c>
      <c r="Q285" s="17" t="str">
        <f t="shared" si="12"/>
        <v/>
      </c>
      <c r="R285" s="16" t="str">
        <f>IF(B285="","",IFERROR(_xlfn.AGGREGATE(15,6,Activități!$I$5:$I$1504/((Activități!$C$5:$C$1504=B285)*(Activități!$K$5:$K$1504&lt;&gt;"Da")*ISNUMBER(Activități!$I$5:$I$1504)),1),""))</f>
        <v/>
      </c>
      <c r="S285" s="18" t="str">
        <f>IF(B285="","",SUMIFS(Vânzări!$F$5:$F$2004,Vânzări!$C$5:$C$2004,B285,Vânzări!$B$5:$B$2004,"&gt;="&amp;DATE(AnV,1,1),Vânzări!$B$5:$B$2004,"&lt;="&amp;DATE(AnV,12,31)))</f>
        <v/>
      </c>
      <c r="T285" s="16" t="str">
        <f>IF(B285="","",IFERROR(_xlfn.AGGREGATE(14,6,Vânzări!$B$5:$B$2004/(Vânzări!$C$5:$C$2004=B285),1),""))</f>
        <v/>
      </c>
      <c r="U285" s="17" t="str">
        <f t="shared" si="13"/>
        <v>–</v>
      </c>
      <c r="V285" s="18" t="str">
        <f>IF(B285="","",SUMIFS(Oportunități!$I$5:$I$304,Oportunități!$C$5:$C$304,B285,Oportunități!$G$5:$G$304,"&lt;&gt;Câștigată",Oportunități!$G$5:$G$304,"&lt;&gt;Pierdută"))</f>
        <v/>
      </c>
      <c r="W285" s="19" t="str">
        <f t="shared" si="14"/>
        <v/>
      </c>
    </row>
    <row r="286" spans="2:23" x14ac:dyDescent="0.2">
      <c r="B286" s="22"/>
      <c r="C286" s="23"/>
      <c r="D286" s="22"/>
      <c r="E286" s="21"/>
      <c r="F286" s="21"/>
      <c r="G286" s="21"/>
      <c r="H286" s="20"/>
      <c r="I286" s="21"/>
      <c r="J286" s="21"/>
      <c r="K286" s="21"/>
      <c r="L286" s="22"/>
      <c r="M286" s="21"/>
      <c r="N286" s="22"/>
      <c r="O286" s="15"/>
      <c r="P286" s="16" t="str">
        <f>IF(B286="","",IFERROR(_xlfn.AGGREGATE(14,6,Activități!$B$5:$B$1504/(Activități!$C$5:$C$1504=B286),1),""))</f>
        <v/>
      </c>
      <c r="Q286" s="17" t="str">
        <f t="shared" si="12"/>
        <v/>
      </c>
      <c r="R286" s="16" t="str">
        <f>IF(B286="","",IFERROR(_xlfn.AGGREGATE(15,6,Activități!$I$5:$I$1504/((Activități!$C$5:$C$1504=B286)*(Activități!$K$5:$K$1504&lt;&gt;"Da")*ISNUMBER(Activități!$I$5:$I$1504)),1),""))</f>
        <v/>
      </c>
      <c r="S286" s="18" t="str">
        <f>IF(B286="","",SUMIFS(Vânzări!$F$5:$F$2004,Vânzări!$C$5:$C$2004,B286,Vânzări!$B$5:$B$2004,"&gt;="&amp;DATE(AnV,1,1),Vânzări!$B$5:$B$2004,"&lt;="&amp;DATE(AnV,12,31)))</f>
        <v/>
      </c>
      <c r="T286" s="16" t="str">
        <f>IF(B286="","",IFERROR(_xlfn.AGGREGATE(14,6,Vânzări!$B$5:$B$2004/(Vânzări!$C$5:$C$2004=B286),1),""))</f>
        <v/>
      </c>
      <c r="U286" s="17" t="str">
        <f t="shared" si="13"/>
        <v>–</v>
      </c>
      <c r="V286" s="18" t="str">
        <f>IF(B286="","",SUMIFS(Oportunități!$I$5:$I$304,Oportunități!$C$5:$C$304,B286,Oportunități!$G$5:$G$304,"&lt;&gt;Câștigată",Oportunități!$G$5:$G$304,"&lt;&gt;Pierdută"))</f>
        <v/>
      </c>
      <c r="W286" s="19" t="str">
        <f t="shared" si="14"/>
        <v/>
      </c>
    </row>
    <row r="287" spans="2:23" x14ac:dyDescent="0.2">
      <c r="B287" s="22"/>
      <c r="C287" s="23"/>
      <c r="D287" s="22"/>
      <c r="E287" s="21"/>
      <c r="F287" s="21"/>
      <c r="G287" s="21"/>
      <c r="H287" s="20"/>
      <c r="I287" s="21"/>
      <c r="J287" s="21"/>
      <c r="K287" s="21"/>
      <c r="L287" s="22"/>
      <c r="M287" s="21"/>
      <c r="N287" s="22"/>
      <c r="O287" s="15"/>
      <c r="P287" s="16" t="str">
        <f>IF(B287="","",IFERROR(_xlfn.AGGREGATE(14,6,Activități!$B$5:$B$1504/(Activități!$C$5:$C$1504=B287),1),""))</f>
        <v/>
      </c>
      <c r="Q287" s="17" t="str">
        <f t="shared" si="12"/>
        <v/>
      </c>
      <c r="R287" s="16" t="str">
        <f>IF(B287="","",IFERROR(_xlfn.AGGREGATE(15,6,Activități!$I$5:$I$1504/((Activități!$C$5:$C$1504=B287)*(Activități!$K$5:$K$1504&lt;&gt;"Da")*ISNUMBER(Activități!$I$5:$I$1504)),1),""))</f>
        <v/>
      </c>
      <c r="S287" s="18" t="str">
        <f>IF(B287="","",SUMIFS(Vânzări!$F$5:$F$2004,Vânzări!$C$5:$C$2004,B287,Vânzări!$B$5:$B$2004,"&gt;="&amp;DATE(AnV,1,1),Vânzări!$B$5:$B$2004,"&lt;="&amp;DATE(AnV,12,31)))</f>
        <v/>
      </c>
      <c r="T287" s="16" t="str">
        <f>IF(B287="","",IFERROR(_xlfn.AGGREGATE(14,6,Vânzări!$B$5:$B$2004/(Vânzări!$C$5:$C$2004=B287),1),""))</f>
        <v/>
      </c>
      <c r="U287" s="17" t="str">
        <f t="shared" si="13"/>
        <v>–</v>
      </c>
      <c r="V287" s="18" t="str">
        <f>IF(B287="","",SUMIFS(Oportunități!$I$5:$I$304,Oportunități!$C$5:$C$304,B287,Oportunități!$G$5:$G$304,"&lt;&gt;Câștigată",Oportunități!$G$5:$G$304,"&lt;&gt;Pierdută"))</f>
        <v/>
      </c>
      <c r="W287" s="19" t="str">
        <f t="shared" si="14"/>
        <v/>
      </c>
    </row>
    <row r="288" spans="2:23" x14ac:dyDescent="0.2">
      <c r="B288" s="22"/>
      <c r="C288" s="23"/>
      <c r="D288" s="22"/>
      <c r="E288" s="21"/>
      <c r="F288" s="21"/>
      <c r="G288" s="21"/>
      <c r="H288" s="20"/>
      <c r="I288" s="21"/>
      <c r="J288" s="21"/>
      <c r="K288" s="21"/>
      <c r="L288" s="22"/>
      <c r="M288" s="21"/>
      <c r="N288" s="22"/>
      <c r="O288" s="15"/>
      <c r="P288" s="16" t="str">
        <f>IF(B288="","",IFERROR(_xlfn.AGGREGATE(14,6,Activități!$B$5:$B$1504/(Activități!$C$5:$C$1504=B288),1),""))</f>
        <v/>
      </c>
      <c r="Q288" s="17" t="str">
        <f t="shared" si="12"/>
        <v/>
      </c>
      <c r="R288" s="16" t="str">
        <f>IF(B288="","",IFERROR(_xlfn.AGGREGATE(15,6,Activități!$I$5:$I$1504/((Activități!$C$5:$C$1504=B288)*(Activități!$K$5:$K$1504&lt;&gt;"Da")*ISNUMBER(Activități!$I$5:$I$1504)),1),""))</f>
        <v/>
      </c>
      <c r="S288" s="18" t="str">
        <f>IF(B288="","",SUMIFS(Vânzări!$F$5:$F$2004,Vânzări!$C$5:$C$2004,B288,Vânzări!$B$5:$B$2004,"&gt;="&amp;DATE(AnV,1,1),Vânzări!$B$5:$B$2004,"&lt;="&amp;DATE(AnV,12,31)))</f>
        <v/>
      </c>
      <c r="T288" s="16" t="str">
        <f>IF(B288="","",IFERROR(_xlfn.AGGREGATE(14,6,Vânzări!$B$5:$B$2004/(Vânzări!$C$5:$C$2004=B288),1),""))</f>
        <v/>
      </c>
      <c r="U288" s="17" t="str">
        <f t="shared" si="13"/>
        <v>–</v>
      </c>
      <c r="V288" s="18" t="str">
        <f>IF(B288="","",SUMIFS(Oportunități!$I$5:$I$304,Oportunități!$C$5:$C$304,B288,Oportunități!$G$5:$G$304,"&lt;&gt;Câștigată",Oportunități!$G$5:$G$304,"&lt;&gt;Pierdută"))</f>
        <v/>
      </c>
      <c r="W288" s="19" t="str">
        <f t="shared" si="14"/>
        <v/>
      </c>
    </row>
    <row r="289" spans="2:23" x14ac:dyDescent="0.2">
      <c r="B289" s="22"/>
      <c r="C289" s="23"/>
      <c r="D289" s="22"/>
      <c r="E289" s="21"/>
      <c r="F289" s="21"/>
      <c r="G289" s="21"/>
      <c r="H289" s="20"/>
      <c r="I289" s="21"/>
      <c r="J289" s="21"/>
      <c r="K289" s="21"/>
      <c r="L289" s="22"/>
      <c r="M289" s="21"/>
      <c r="N289" s="22"/>
      <c r="O289" s="15"/>
      <c r="P289" s="16" t="str">
        <f>IF(B289="","",IFERROR(_xlfn.AGGREGATE(14,6,Activități!$B$5:$B$1504/(Activități!$C$5:$C$1504=B289),1),""))</f>
        <v/>
      </c>
      <c r="Q289" s="17" t="str">
        <f t="shared" si="12"/>
        <v/>
      </c>
      <c r="R289" s="16" t="str">
        <f>IF(B289="","",IFERROR(_xlfn.AGGREGATE(15,6,Activități!$I$5:$I$1504/((Activități!$C$5:$C$1504=B289)*(Activități!$K$5:$K$1504&lt;&gt;"Da")*ISNUMBER(Activități!$I$5:$I$1504)),1),""))</f>
        <v/>
      </c>
      <c r="S289" s="18" t="str">
        <f>IF(B289="","",SUMIFS(Vânzări!$F$5:$F$2004,Vânzări!$C$5:$C$2004,B289,Vânzări!$B$5:$B$2004,"&gt;="&amp;DATE(AnV,1,1),Vânzări!$B$5:$B$2004,"&lt;="&amp;DATE(AnV,12,31)))</f>
        <v/>
      </c>
      <c r="T289" s="16" t="str">
        <f>IF(B289="","",IFERROR(_xlfn.AGGREGATE(14,6,Vânzări!$B$5:$B$2004/(Vânzări!$C$5:$C$2004=B289),1),""))</f>
        <v/>
      </c>
      <c r="U289" s="17" t="str">
        <f t="shared" si="13"/>
        <v>–</v>
      </c>
      <c r="V289" s="18" t="str">
        <f>IF(B289="","",SUMIFS(Oportunități!$I$5:$I$304,Oportunități!$C$5:$C$304,B289,Oportunități!$G$5:$G$304,"&lt;&gt;Câștigată",Oportunități!$G$5:$G$304,"&lt;&gt;Pierdută"))</f>
        <v/>
      </c>
      <c r="W289" s="19" t="str">
        <f t="shared" si="14"/>
        <v/>
      </c>
    </row>
    <row r="290" spans="2:23" x14ac:dyDescent="0.2">
      <c r="B290" s="22"/>
      <c r="C290" s="23"/>
      <c r="D290" s="22"/>
      <c r="E290" s="21"/>
      <c r="F290" s="21"/>
      <c r="G290" s="21"/>
      <c r="H290" s="20"/>
      <c r="I290" s="21"/>
      <c r="J290" s="21"/>
      <c r="K290" s="21"/>
      <c r="L290" s="22"/>
      <c r="M290" s="21"/>
      <c r="N290" s="22"/>
      <c r="O290" s="15"/>
      <c r="P290" s="16" t="str">
        <f>IF(B290="","",IFERROR(_xlfn.AGGREGATE(14,6,Activități!$B$5:$B$1504/(Activități!$C$5:$C$1504=B290),1),""))</f>
        <v/>
      </c>
      <c r="Q290" s="17" t="str">
        <f t="shared" si="12"/>
        <v/>
      </c>
      <c r="R290" s="16" t="str">
        <f>IF(B290="","",IFERROR(_xlfn.AGGREGATE(15,6,Activități!$I$5:$I$1504/((Activități!$C$5:$C$1504=B290)*(Activități!$K$5:$K$1504&lt;&gt;"Da")*ISNUMBER(Activități!$I$5:$I$1504)),1),""))</f>
        <v/>
      </c>
      <c r="S290" s="18" t="str">
        <f>IF(B290="","",SUMIFS(Vânzări!$F$5:$F$2004,Vânzări!$C$5:$C$2004,B290,Vânzări!$B$5:$B$2004,"&gt;="&amp;DATE(AnV,1,1),Vânzări!$B$5:$B$2004,"&lt;="&amp;DATE(AnV,12,31)))</f>
        <v/>
      </c>
      <c r="T290" s="16" t="str">
        <f>IF(B290="","",IFERROR(_xlfn.AGGREGATE(14,6,Vânzări!$B$5:$B$2004/(Vânzări!$C$5:$C$2004=B290),1),""))</f>
        <v/>
      </c>
      <c r="U290" s="17" t="str">
        <f t="shared" si="13"/>
        <v>–</v>
      </c>
      <c r="V290" s="18" t="str">
        <f>IF(B290="","",SUMIFS(Oportunități!$I$5:$I$304,Oportunități!$C$5:$C$304,B290,Oportunități!$G$5:$G$304,"&lt;&gt;Câștigată",Oportunități!$G$5:$G$304,"&lt;&gt;Pierdută"))</f>
        <v/>
      </c>
      <c r="W290" s="19" t="str">
        <f t="shared" si="14"/>
        <v/>
      </c>
    </row>
    <row r="291" spans="2:23" x14ac:dyDescent="0.2">
      <c r="B291" s="22"/>
      <c r="C291" s="23"/>
      <c r="D291" s="22"/>
      <c r="E291" s="21"/>
      <c r="F291" s="21"/>
      <c r="G291" s="21"/>
      <c r="H291" s="20"/>
      <c r="I291" s="21"/>
      <c r="J291" s="21"/>
      <c r="K291" s="21"/>
      <c r="L291" s="22"/>
      <c r="M291" s="21"/>
      <c r="N291" s="22"/>
      <c r="O291" s="15"/>
      <c r="P291" s="16" t="str">
        <f>IF(B291="","",IFERROR(_xlfn.AGGREGATE(14,6,Activități!$B$5:$B$1504/(Activități!$C$5:$C$1504=B291),1),""))</f>
        <v/>
      </c>
      <c r="Q291" s="17" t="str">
        <f t="shared" si="12"/>
        <v/>
      </c>
      <c r="R291" s="16" t="str">
        <f>IF(B291="","",IFERROR(_xlfn.AGGREGATE(15,6,Activități!$I$5:$I$1504/((Activități!$C$5:$C$1504=B291)*(Activități!$K$5:$K$1504&lt;&gt;"Da")*ISNUMBER(Activități!$I$5:$I$1504)),1),""))</f>
        <v/>
      </c>
      <c r="S291" s="18" t="str">
        <f>IF(B291="","",SUMIFS(Vânzări!$F$5:$F$2004,Vânzări!$C$5:$C$2004,B291,Vânzări!$B$5:$B$2004,"&gt;="&amp;DATE(AnV,1,1),Vânzări!$B$5:$B$2004,"&lt;="&amp;DATE(AnV,12,31)))</f>
        <v/>
      </c>
      <c r="T291" s="16" t="str">
        <f>IF(B291="","",IFERROR(_xlfn.AGGREGATE(14,6,Vânzări!$B$5:$B$2004/(Vânzări!$C$5:$C$2004=B291),1),""))</f>
        <v/>
      </c>
      <c r="U291" s="17" t="str">
        <f t="shared" si="13"/>
        <v>–</v>
      </c>
      <c r="V291" s="18" t="str">
        <f>IF(B291="","",SUMIFS(Oportunități!$I$5:$I$304,Oportunități!$C$5:$C$304,B291,Oportunități!$G$5:$G$304,"&lt;&gt;Câștigată",Oportunități!$G$5:$G$304,"&lt;&gt;Pierdută"))</f>
        <v/>
      </c>
      <c r="W291" s="19" t="str">
        <f t="shared" si="14"/>
        <v/>
      </c>
    </row>
    <row r="292" spans="2:23" x14ac:dyDescent="0.2">
      <c r="B292" s="22"/>
      <c r="C292" s="23"/>
      <c r="D292" s="22"/>
      <c r="E292" s="21"/>
      <c r="F292" s="21"/>
      <c r="G292" s="21"/>
      <c r="H292" s="20"/>
      <c r="I292" s="21"/>
      <c r="J292" s="21"/>
      <c r="K292" s="21"/>
      <c r="L292" s="22"/>
      <c r="M292" s="21"/>
      <c r="N292" s="22"/>
      <c r="O292" s="15"/>
      <c r="P292" s="16" t="str">
        <f>IF(B292="","",IFERROR(_xlfn.AGGREGATE(14,6,Activități!$B$5:$B$1504/(Activități!$C$5:$C$1504=B292),1),""))</f>
        <v/>
      </c>
      <c r="Q292" s="17" t="str">
        <f t="shared" si="12"/>
        <v/>
      </c>
      <c r="R292" s="16" t="str">
        <f>IF(B292="","",IFERROR(_xlfn.AGGREGATE(15,6,Activități!$I$5:$I$1504/((Activități!$C$5:$C$1504=B292)*(Activități!$K$5:$K$1504&lt;&gt;"Da")*ISNUMBER(Activități!$I$5:$I$1504)),1),""))</f>
        <v/>
      </c>
      <c r="S292" s="18" t="str">
        <f>IF(B292="","",SUMIFS(Vânzări!$F$5:$F$2004,Vânzări!$C$5:$C$2004,B292,Vânzări!$B$5:$B$2004,"&gt;="&amp;DATE(AnV,1,1),Vânzări!$B$5:$B$2004,"&lt;="&amp;DATE(AnV,12,31)))</f>
        <v/>
      </c>
      <c r="T292" s="16" t="str">
        <f>IF(B292="","",IFERROR(_xlfn.AGGREGATE(14,6,Vânzări!$B$5:$B$2004/(Vânzări!$C$5:$C$2004=B292),1),""))</f>
        <v/>
      </c>
      <c r="U292" s="17" t="str">
        <f t="shared" si="13"/>
        <v>–</v>
      </c>
      <c r="V292" s="18" t="str">
        <f>IF(B292="","",SUMIFS(Oportunități!$I$5:$I$304,Oportunități!$C$5:$C$304,B292,Oportunități!$G$5:$G$304,"&lt;&gt;Câștigată",Oportunități!$G$5:$G$304,"&lt;&gt;Pierdută"))</f>
        <v/>
      </c>
      <c r="W292" s="19" t="str">
        <f t="shared" si="14"/>
        <v/>
      </c>
    </row>
    <row r="293" spans="2:23" x14ac:dyDescent="0.2">
      <c r="B293" s="22"/>
      <c r="C293" s="23"/>
      <c r="D293" s="22"/>
      <c r="E293" s="21"/>
      <c r="F293" s="21"/>
      <c r="G293" s="21"/>
      <c r="H293" s="20"/>
      <c r="I293" s="21"/>
      <c r="J293" s="21"/>
      <c r="K293" s="21"/>
      <c r="L293" s="22"/>
      <c r="M293" s="21"/>
      <c r="N293" s="22"/>
      <c r="O293" s="15"/>
      <c r="P293" s="16" t="str">
        <f>IF(B293="","",IFERROR(_xlfn.AGGREGATE(14,6,Activități!$B$5:$B$1504/(Activități!$C$5:$C$1504=B293),1),""))</f>
        <v/>
      </c>
      <c r="Q293" s="17" t="str">
        <f t="shared" si="12"/>
        <v/>
      </c>
      <c r="R293" s="16" t="str">
        <f>IF(B293="","",IFERROR(_xlfn.AGGREGATE(15,6,Activități!$I$5:$I$1504/((Activități!$C$5:$C$1504=B293)*(Activități!$K$5:$K$1504&lt;&gt;"Da")*ISNUMBER(Activități!$I$5:$I$1504)),1),""))</f>
        <v/>
      </c>
      <c r="S293" s="18" t="str">
        <f>IF(B293="","",SUMIFS(Vânzări!$F$5:$F$2004,Vânzări!$C$5:$C$2004,B293,Vânzări!$B$5:$B$2004,"&gt;="&amp;DATE(AnV,1,1),Vânzări!$B$5:$B$2004,"&lt;="&amp;DATE(AnV,12,31)))</f>
        <v/>
      </c>
      <c r="T293" s="16" t="str">
        <f>IF(B293="","",IFERROR(_xlfn.AGGREGATE(14,6,Vânzări!$B$5:$B$2004/(Vânzări!$C$5:$C$2004=B293),1),""))</f>
        <v/>
      </c>
      <c r="U293" s="17" t="str">
        <f t="shared" si="13"/>
        <v>–</v>
      </c>
      <c r="V293" s="18" t="str">
        <f>IF(B293="","",SUMIFS(Oportunități!$I$5:$I$304,Oportunități!$C$5:$C$304,B293,Oportunități!$G$5:$G$304,"&lt;&gt;Câștigată",Oportunități!$G$5:$G$304,"&lt;&gt;Pierdută"))</f>
        <v/>
      </c>
      <c r="W293" s="19" t="str">
        <f t="shared" si="14"/>
        <v/>
      </c>
    </row>
    <row r="294" spans="2:23" x14ac:dyDescent="0.2">
      <c r="B294" s="22"/>
      <c r="C294" s="23"/>
      <c r="D294" s="22"/>
      <c r="E294" s="21"/>
      <c r="F294" s="21"/>
      <c r="G294" s="21"/>
      <c r="H294" s="20"/>
      <c r="I294" s="21"/>
      <c r="J294" s="21"/>
      <c r="K294" s="21"/>
      <c r="L294" s="22"/>
      <c r="M294" s="21"/>
      <c r="N294" s="22"/>
      <c r="O294" s="15"/>
      <c r="P294" s="16" t="str">
        <f>IF(B294="","",IFERROR(_xlfn.AGGREGATE(14,6,Activități!$B$5:$B$1504/(Activități!$C$5:$C$1504=B294),1),""))</f>
        <v/>
      </c>
      <c r="Q294" s="17" t="str">
        <f t="shared" si="12"/>
        <v/>
      </c>
      <c r="R294" s="16" t="str">
        <f>IF(B294="","",IFERROR(_xlfn.AGGREGATE(15,6,Activități!$I$5:$I$1504/((Activități!$C$5:$C$1504=B294)*(Activități!$K$5:$K$1504&lt;&gt;"Da")*ISNUMBER(Activități!$I$5:$I$1504)),1),""))</f>
        <v/>
      </c>
      <c r="S294" s="18" t="str">
        <f>IF(B294="","",SUMIFS(Vânzări!$F$5:$F$2004,Vânzări!$C$5:$C$2004,B294,Vânzări!$B$5:$B$2004,"&gt;="&amp;DATE(AnV,1,1),Vânzări!$B$5:$B$2004,"&lt;="&amp;DATE(AnV,12,31)))</f>
        <v/>
      </c>
      <c r="T294" s="16" t="str">
        <f>IF(B294="","",IFERROR(_xlfn.AGGREGATE(14,6,Vânzări!$B$5:$B$2004/(Vânzări!$C$5:$C$2004=B294),1),""))</f>
        <v/>
      </c>
      <c r="U294" s="17" t="str">
        <f t="shared" si="13"/>
        <v>–</v>
      </c>
      <c r="V294" s="18" t="str">
        <f>IF(B294="","",SUMIFS(Oportunități!$I$5:$I$304,Oportunități!$C$5:$C$304,B294,Oportunități!$G$5:$G$304,"&lt;&gt;Câștigată",Oportunități!$G$5:$G$304,"&lt;&gt;Pierdută"))</f>
        <v/>
      </c>
      <c r="W294" s="19" t="str">
        <f t="shared" si="14"/>
        <v/>
      </c>
    </row>
    <row r="295" spans="2:23" x14ac:dyDescent="0.2">
      <c r="B295" s="22"/>
      <c r="C295" s="23"/>
      <c r="D295" s="22"/>
      <c r="E295" s="21"/>
      <c r="F295" s="21"/>
      <c r="G295" s="21"/>
      <c r="H295" s="20"/>
      <c r="I295" s="21"/>
      <c r="J295" s="21"/>
      <c r="K295" s="21"/>
      <c r="L295" s="22"/>
      <c r="M295" s="21"/>
      <c r="N295" s="22"/>
      <c r="O295" s="15"/>
      <c r="P295" s="16" t="str">
        <f>IF(B295="","",IFERROR(_xlfn.AGGREGATE(14,6,Activități!$B$5:$B$1504/(Activități!$C$5:$C$1504=B295),1),""))</f>
        <v/>
      </c>
      <c r="Q295" s="17" t="str">
        <f t="shared" si="12"/>
        <v/>
      </c>
      <c r="R295" s="16" t="str">
        <f>IF(B295="","",IFERROR(_xlfn.AGGREGATE(15,6,Activități!$I$5:$I$1504/((Activități!$C$5:$C$1504=B295)*(Activități!$K$5:$K$1504&lt;&gt;"Da")*ISNUMBER(Activități!$I$5:$I$1504)),1),""))</f>
        <v/>
      </c>
      <c r="S295" s="18" t="str">
        <f>IF(B295="","",SUMIFS(Vânzări!$F$5:$F$2004,Vânzări!$C$5:$C$2004,B295,Vânzări!$B$5:$B$2004,"&gt;="&amp;DATE(AnV,1,1),Vânzări!$B$5:$B$2004,"&lt;="&amp;DATE(AnV,12,31)))</f>
        <v/>
      </c>
      <c r="T295" s="16" t="str">
        <f>IF(B295="","",IFERROR(_xlfn.AGGREGATE(14,6,Vânzări!$B$5:$B$2004/(Vânzări!$C$5:$C$2004=B295),1),""))</f>
        <v/>
      </c>
      <c r="U295" s="17" t="str">
        <f t="shared" si="13"/>
        <v>–</v>
      </c>
      <c r="V295" s="18" t="str">
        <f>IF(B295="","",SUMIFS(Oportunități!$I$5:$I$304,Oportunități!$C$5:$C$304,B295,Oportunități!$G$5:$G$304,"&lt;&gt;Câștigată",Oportunități!$G$5:$G$304,"&lt;&gt;Pierdută"))</f>
        <v/>
      </c>
      <c r="W295" s="19" t="str">
        <f t="shared" si="14"/>
        <v/>
      </c>
    </row>
    <row r="296" spans="2:23" x14ac:dyDescent="0.2">
      <c r="B296" s="22"/>
      <c r="C296" s="23"/>
      <c r="D296" s="22"/>
      <c r="E296" s="21"/>
      <c r="F296" s="21"/>
      <c r="G296" s="21"/>
      <c r="H296" s="20"/>
      <c r="I296" s="21"/>
      <c r="J296" s="21"/>
      <c r="K296" s="21"/>
      <c r="L296" s="22"/>
      <c r="M296" s="21"/>
      <c r="N296" s="22"/>
      <c r="O296" s="15"/>
      <c r="P296" s="16" t="str">
        <f>IF(B296="","",IFERROR(_xlfn.AGGREGATE(14,6,Activități!$B$5:$B$1504/(Activități!$C$5:$C$1504=B296),1),""))</f>
        <v/>
      </c>
      <c r="Q296" s="17" t="str">
        <f t="shared" si="12"/>
        <v/>
      </c>
      <c r="R296" s="16" t="str">
        <f>IF(B296="","",IFERROR(_xlfn.AGGREGATE(15,6,Activități!$I$5:$I$1504/((Activități!$C$5:$C$1504=B296)*(Activități!$K$5:$K$1504&lt;&gt;"Da")*ISNUMBER(Activități!$I$5:$I$1504)),1),""))</f>
        <v/>
      </c>
      <c r="S296" s="18" t="str">
        <f>IF(B296="","",SUMIFS(Vânzări!$F$5:$F$2004,Vânzări!$C$5:$C$2004,B296,Vânzări!$B$5:$B$2004,"&gt;="&amp;DATE(AnV,1,1),Vânzări!$B$5:$B$2004,"&lt;="&amp;DATE(AnV,12,31)))</f>
        <v/>
      </c>
      <c r="T296" s="16" t="str">
        <f>IF(B296="","",IFERROR(_xlfn.AGGREGATE(14,6,Vânzări!$B$5:$B$2004/(Vânzări!$C$5:$C$2004=B296),1),""))</f>
        <v/>
      </c>
      <c r="U296" s="17" t="str">
        <f t="shared" si="13"/>
        <v>–</v>
      </c>
      <c r="V296" s="18" t="str">
        <f>IF(B296="","",SUMIFS(Oportunități!$I$5:$I$304,Oportunități!$C$5:$C$304,B296,Oportunități!$G$5:$G$304,"&lt;&gt;Câștigată",Oportunități!$G$5:$G$304,"&lt;&gt;Pierdută"))</f>
        <v/>
      </c>
      <c r="W296" s="19" t="str">
        <f t="shared" si="14"/>
        <v/>
      </c>
    </row>
    <row r="297" spans="2:23" x14ac:dyDescent="0.2">
      <c r="B297" s="22"/>
      <c r="C297" s="23"/>
      <c r="D297" s="22"/>
      <c r="E297" s="21"/>
      <c r="F297" s="21"/>
      <c r="G297" s="21"/>
      <c r="H297" s="20"/>
      <c r="I297" s="21"/>
      <c r="J297" s="21"/>
      <c r="K297" s="21"/>
      <c r="L297" s="22"/>
      <c r="M297" s="21"/>
      <c r="N297" s="22"/>
      <c r="O297" s="15"/>
      <c r="P297" s="16" t="str">
        <f>IF(B297="","",IFERROR(_xlfn.AGGREGATE(14,6,Activități!$B$5:$B$1504/(Activități!$C$5:$C$1504=B297),1),""))</f>
        <v/>
      </c>
      <c r="Q297" s="17" t="str">
        <f t="shared" si="12"/>
        <v/>
      </c>
      <c r="R297" s="16" t="str">
        <f>IF(B297="","",IFERROR(_xlfn.AGGREGATE(15,6,Activități!$I$5:$I$1504/((Activități!$C$5:$C$1504=B297)*(Activități!$K$5:$K$1504&lt;&gt;"Da")*ISNUMBER(Activități!$I$5:$I$1504)),1),""))</f>
        <v/>
      </c>
      <c r="S297" s="18" t="str">
        <f>IF(B297="","",SUMIFS(Vânzări!$F$5:$F$2004,Vânzări!$C$5:$C$2004,B297,Vânzări!$B$5:$B$2004,"&gt;="&amp;DATE(AnV,1,1),Vânzări!$B$5:$B$2004,"&lt;="&amp;DATE(AnV,12,31)))</f>
        <v/>
      </c>
      <c r="T297" s="16" t="str">
        <f>IF(B297="","",IFERROR(_xlfn.AGGREGATE(14,6,Vânzări!$B$5:$B$2004/(Vânzări!$C$5:$C$2004=B297),1),""))</f>
        <v/>
      </c>
      <c r="U297" s="17" t="str">
        <f t="shared" si="13"/>
        <v>–</v>
      </c>
      <c r="V297" s="18" t="str">
        <f>IF(B297="","",SUMIFS(Oportunități!$I$5:$I$304,Oportunități!$C$5:$C$304,B297,Oportunități!$G$5:$G$304,"&lt;&gt;Câștigată",Oportunități!$G$5:$G$304,"&lt;&gt;Pierdută"))</f>
        <v/>
      </c>
      <c r="W297" s="19" t="str">
        <f t="shared" si="14"/>
        <v/>
      </c>
    </row>
    <row r="298" spans="2:23" x14ac:dyDescent="0.2">
      <c r="B298" s="22"/>
      <c r="C298" s="23"/>
      <c r="D298" s="22"/>
      <c r="E298" s="21"/>
      <c r="F298" s="21"/>
      <c r="G298" s="21"/>
      <c r="H298" s="20"/>
      <c r="I298" s="21"/>
      <c r="J298" s="21"/>
      <c r="K298" s="21"/>
      <c r="L298" s="22"/>
      <c r="M298" s="21"/>
      <c r="N298" s="22"/>
      <c r="O298" s="15"/>
      <c r="P298" s="16" t="str">
        <f>IF(B298="","",IFERROR(_xlfn.AGGREGATE(14,6,Activități!$B$5:$B$1504/(Activități!$C$5:$C$1504=B298),1),""))</f>
        <v/>
      </c>
      <c r="Q298" s="17" t="str">
        <f t="shared" si="12"/>
        <v/>
      </c>
      <c r="R298" s="16" t="str">
        <f>IF(B298="","",IFERROR(_xlfn.AGGREGATE(15,6,Activități!$I$5:$I$1504/((Activități!$C$5:$C$1504=B298)*(Activități!$K$5:$K$1504&lt;&gt;"Da")*ISNUMBER(Activități!$I$5:$I$1504)),1),""))</f>
        <v/>
      </c>
      <c r="S298" s="18" t="str">
        <f>IF(B298="","",SUMIFS(Vânzări!$F$5:$F$2004,Vânzări!$C$5:$C$2004,B298,Vânzări!$B$5:$B$2004,"&gt;="&amp;DATE(AnV,1,1),Vânzări!$B$5:$B$2004,"&lt;="&amp;DATE(AnV,12,31)))</f>
        <v/>
      </c>
      <c r="T298" s="16" t="str">
        <f>IF(B298="","",IFERROR(_xlfn.AGGREGATE(14,6,Vânzări!$B$5:$B$2004/(Vânzări!$C$5:$C$2004=B298),1),""))</f>
        <v/>
      </c>
      <c r="U298" s="17" t="str">
        <f t="shared" si="13"/>
        <v>–</v>
      </c>
      <c r="V298" s="18" t="str">
        <f>IF(B298="","",SUMIFS(Oportunități!$I$5:$I$304,Oportunități!$C$5:$C$304,B298,Oportunități!$G$5:$G$304,"&lt;&gt;Câștigată",Oportunități!$G$5:$G$304,"&lt;&gt;Pierdută"))</f>
        <v/>
      </c>
      <c r="W298" s="19" t="str">
        <f t="shared" si="14"/>
        <v/>
      </c>
    </row>
    <row r="299" spans="2:23" x14ac:dyDescent="0.2">
      <c r="B299" s="22"/>
      <c r="C299" s="23"/>
      <c r="D299" s="22"/>
      <c r="E299" s="21"/>
      <c r="F299" s="21"/>
      <c r="G299" s="21"/>
      <c r="H299" s="20"/>
      <c r="I299" s="21"/>
      <c r="J299" s="21"/>
      <c r="K299" s="21"/>
      <c r="L299" s="22"/>
      <c r="M299" s="21"/>
      <c r="N299" s="22"/>
      <c r="O299" s="15"/>
      <c r="P299" s="16" t="str">
        <f>IF(B299="","",IFERROR(_xlfn.AGGREGATE(14,6,Activități!$B$5:$B$1504/(Activități!$C$5:$C$1504=B299),1),""))</f>
        <v/>
      </c>
      <c r="Q299" s="17" t="str">
        <f t="shared" si="12"/>
        <v/>
      </c>
      <c r="R299" s="16" t="str">
        <f>IF(B299="","",IFERROR(_xlfn.AGGREGATE(15,6,Activități!$I$5:$I$1504/((Activități!$C$5:$C$1504=B299)*(Activități!$K$5:$K$1504&lt;&gt;"Da")*ISNUMBER(Activități!$I$5:$I$1504)),1),""))</f>
        <v/>
      </c>
      <c r="S299" s="18" t="str">
        <f>IF(B299="","",SUMIFS(Vânzări!$F$5:$F$2004,Vânzări!$C$5:$C$2004,B299,Vânzări!$B$5:$B$2004,"&gt;="&amp;DATE(AnV,1,1),Vânzări!$B$5:$B$2004,"&lt;="&amp;DATE(AnV,12,31)))</f>
        <v/>
      </c>
      <c r="T299" s="16" t="str">
        <f>IF(B299="","",IFERROR(_xlfn.AGGREGATE(14,6,Vânzări!$B$5:$B$2004/(Vânzări!$C$5:$C$2004=B299),1),""))</f>
        <v/>
      </c>
      <c r="U299" s="17" t="str">
        <f t="shared" si="13"/>
        <v>–</v>
      </c>
      <c r="V299" s="18" t="str">
        <f>IF(B299="","",SUMIFS(Oportunități!$I$5:$I$304,Oportunități!$C$5:$C$304,B299,Oportunități!$G$5:$G$304,"&lt;&gt;Câștigată",Oportunități!$G$5:$G$304,"&lt;&gt;Pierdută"))</f>
        <v/>
      </c>
      <c r="W299" s="19" t="str">
        <f t="shared" si="14"/>
        <v/>
      </c>
    </row>
    <row r="300" spans="2:23" x14ac:dyDescent="0.2">
      <c r="B300" s="22"/>
      <c r="C300" s="23"/>
      <c r="D300" s="22"/>
      <c r="E300" s="21"/>
      <c r="F300" s="21"/>
      <c r="G300" s="21"/>
      <c r="H300" s="20"/>
      <c r="I300" s="21"/>
      <c r="J300" s="21"/>
      <c r="K300" s="21"/>
      <c r="L300" s="22"/>
      <c r="M300" s="21"/>
      <c r="N300" s="22"/>
      <c r="O300" s="15"/>
      <c r="P300" s="16" t="str">
        <f>IF(B300="","",IFERROR(_xlfn.AGGREGATE(14,6,Activități!$B$5:$B$1504/(Activități!$C$5:$C$1504=B300),1),""))</f>
        <v/>
      </c>
      <c r="Q300" s="17" t="str">
        <f t="shared" si="12"/>
        <v/>
      </c>
      <c r="R300" s="16" t="str">
        <f>IF(B300="","",IFERROR(_xlfn.AGGREGATE(15,6,Activități!$I$5:$I$1504/((Activități!$C$5:$C$1504=B300)*(Activități!$K$5:$K$1504&lt;&gt;"Da")*ISNUMBER(Activități!$I$5:$I$1504)),1),""))</f>
        <v/>
      </c>
      <c r="S300" s="18" t="str">
        <f>IF(B300="","",SUMIFS(Vânzări!$F$5:$F$2004,Vânzări!$C$5:$C$2004,B300,Vânzări!$B$5:$B$2004,"&gt;="&amp;DATE(AnV,1,1),Vânzări!$B$5:$B$2004,"&lt;="&amp;DATE(AnV,12,31)))</f>
        <v/>
      </c>
      <c r="T300" s="16" t="str">
        <f>IF(B300="","",IFERROR(_xlfn.AGGREGATE(14,6,Vânzări!$B$5:$B$2004/(Vânzări!$C$5:$C$2004=B300),1),""))</f>
        <v/>
      </c>
      <c r="U300" s="17" t="str">
        <f t="shared" si="13"/>
        <v>–</v>
      </c>
      <c r="V300" s="18" t="str">
        <f>IF(B300="","",SUMIFS(Oportunități!$I$5:$I$304,Oportunități!$C$5:$C$304,B300,Oportunități!$G$5:$G$304,"&lt;&gt;Câștigată",Oportunități!$G$5:$G$304,"&lt;&gt;Pierdută"))</f>
        <v/>
      </c>
      <c r="W300" s="19" t="str">
        <f t="shared" si="14"/>
        <v/>
      </c>
    </row>
    <row r="301" spans="2:23" x14ac:dyDescent="0.2">
      <c r="B301" s="22"/>
      <c r="C301" s="23"/>
      <c r="D301" s="22"/>
      <c r="E301" s="21"/>
      <c r="F301" s="21"/>
      <c r="G301" s="21"/>
      <c r="H301" s="20"/>
      <c r="I301" s="21"/>
      <c r="J301" s="21"/>
      <c r="K301" s="21"/>
      <c r="L301" s="22"/>
      <c r="M301" s="21"/>
      <c r="N301" s="22"/>
      <c r="O301" s="15"/>
      <c r="P301" s="16" t="str">
        <f>IF(B301="","",IFERROR(_xlfn.AGGREGATE(14,6,Activități!$B$5:$B$1504/(Activități!$C$5:$C$1504=B301),1),""))</f>
        <v/>
      </c>
      <c r="Q301" s="17" t="str">
        <f t="shared" si="12"/>
        <v/>
      </c>
      <c r="R301" s="16" t="str">
        <f>IF(B301="","",IFERROR(_xlfn.AGGREGATE(15,6,Activități!$I$5:$I$1504/((Activități!$C$5:$C$1504=B301)*(Activități!$K$5:$K$1504&lt;&gt;"Da")*ISNUMBER(Activități!$I$5:$I$1504)),1),""))</f>
        <v/>
      </c>
      <c r="S301" s="18" t="str">
        <f>IF(B301="","",SUMIFS(Vânzări!$F$5:$F$2004,Vânzări!$C$5:$C$2004,B301,Vânzări!$B$5:$B$2004,"&gt;="&amp;DATE(AnV,1,1),Vânzări!$B$5:$B$2004,"&lt;="&amp;DATE(AnV,12,31)))</f>
        <v/>
      </c>
      <c r="T301" s="16" t="str">
        <f>IF(B301="","",IFERROR(_xlfn.AGGREGATE(14,6,Vânzări!$B$5:$B$2004/(Vânzări!$C$5:$C$2004=B301),1),""))</f>
        <v/>
      </c>
      <c r="U301" s="17" t="str">
        <f t="shared" si="13"/>
        <v>–</v>
      </c>
      <c r="V301" s="18" t="str">
        <f>IF(B301="","",SUMIFS(Oportunități!$I$5:$I$304,Oportunități!$C$5:$C$304,B301,Oportunități!$G$5:$G$304,"&lt;&gt;Câștigată",Oportunități!$G$5:$G$304,"&lt;&gt;Pierdută"))</f>
        <v/>
      </c>
      <c r="W301" s="19" t="str">
        <f t="shared" si="14"/>
        <v/>
      </c>
    </row>
    <row r="302" spans="2:23" x14ac:dyDescent="0.2">
      <c r="B302" s="22"/>
      <c r="C302" s="23"/>
      <c r="D302" s="22"/>
      <c r="E302" s="21"/>
      <c r="F302" s="21"/>
      <c r="G302" s="21"/>
      <c r="H302" s="20"/>
      <c r="I302" s="21"/>
      <c r="J302" s="21"/>
      <c r="K302" s="21"/>
      <c r="L302" s="22"/>
      <c r="M302" s="21"/>
      <c r="N302" s="22"/>
      <c r="O302" s="15"/>
      <c r="P302" s="16" t="str">
        <f>IF(B302="","",IFERROR(_xlfn.AGGREGATE(14,6,Activități!$B$5:$B$1504/(Activități!$C$5:$C$1504=B302),1),""))</f>
        <v/>
      </c>
      <c r="Q302" s="17" t="str">
        <f t="shared" si="12"/>
        <v/>
      </c>
      <c r="R302" s="16" t="str">
        <f>IF(B302="","",IFERROR(_xlfn.AGGREGATE(15,6,Activități!$I$5:$I$1504/((Activități!$C$5:$C$1504=B302)*(Activități!$K$5:$K$1504&lt;&gt;"Da")*ISNUMBER(Activități!$I$5:$I$1504)),1),""))</f>
        <v/>
      </c>
      <c r="S302" s="18" t="str">
        <f>IF(B302="","",SUMIFS(Vânzări!$F$5:$F$2004,Vânzări!$C$5:$C$2004,B302,Vânzări!$B$5:$B$2004,"&gt;="&amp;DATE(AnV,1,1),Vânzări!$B$5:$B$2004,"&lt;="&amp;DATE(AnV,12,31)))</f>
        <v/>
      </c>
      <c r="T302" s="16" t="str">
        <f>IF(B302="","",IFERROR(_xlfn.AGGREGATE(14,6,Vânzări!$B$5:$B$2004/(Vânzări!$C$5:$C$2004=B302),1),""))</f>
        <v/>
      </c>
      <c r="U302" s="17" t="str">
        <f t="shared" si="13"/>
        <v>–</v>
      </c>
      <c r="V302" s="18" t="str">
        <f>IF(B302="","",SUMIFS(Oportunități!$I$5:$I$304,Oportunități!$C$5:$C$304,B302,Oportunități!$G$5:$G$304,"&lt;&gt;Câștigată",Oportunități!$G$5:$G$304,"&lt;&gt;Pierdută"))</f>
        <v/>
      </c>
      <c r="W302" s="19" t="str">
        <f t="shared" si="14"/>
        <v/>
      </c>
    </row>
    <row r="303" spans="2:23" x14ac:dyDescent="0.2">
      <c r="B303" s="22"/>
      <c r="C303" s="23"/>
      <c r="D303" s="22"/>
      <c r="E303" s="21"/>
      <c r="F303" s="21"/>
      <c r="G303" s="21"/>
      <c r="H303" s="20"/>
      <c r="I303" s="21"/>
      <c r="J303" s="21"/>
      <c r="K303" s="21"/>
      <c r="L303" s="22"/>
      <c r="M303" s="21"/>
      <c r="N303" s="22"/>
      <c r="O303" s="15"/>
      <c r="P303" s="16" t="str">
        <f>IF(B303="","",IFERROR(_xlfn.AGGREGATE(14,6,Activități!$B$5:$B$1504/(Activități!$C$5:$C$1504=B303),1),""))</f>
        <v/>
      </c>
      <c r="Q303" s="17" t="str">
        <f t="shared" si="12"/>
        <v/>
      </c>
      <c r="R303" s="16" t="str">
        <f>IF(B303="","",IFERROR(_xlfn.AGGREGATE(15,6,Activități!$I$5:$I$1504/((Activități!$C$5:$C$1504=B303)*(Activități!$K$5:$K$1504&lt;&gt;"Da")*ISNUMBER(Activități!$I$5:$I$1504)),1),""))</f>
        <v/>
      </c>
      <c r="S303" s="18" t="str">
        <f>IF(B303="","",SUMIFS(Vânzări!$F$5:$F$2004,Vânzări!$C$5:$C$2004,B303,Vânzări!$B$5:$B$2004,"&gt;="&amp;DATE(AnV,1,1),Vânzări!$B$5:$B$2004,"&lt;="&amp;DATE(AnV,12,31)))</f>
        <v/>
      </c>
      <c r="T303" s="16" t="str">
        <f>IF(B303="","",IFERROR(_xlfn.AGGREGATE(14,6,Vânzări!$B$5:$B$2004/(Vânzări!$C$5:$C$2004=B303),1),""))</f>
        <v/>
      </c>
      <c r="U303" s="17" t="str">
        <f t="shared" si="13"/>
        <v>–</v>
      </c>
      <c r="V303" s="18" t="str">
        <f>IF(B303="","",SUMIFS(Oportunități!$I$5:$I$304,Oportunități!$C$5:$C$304,B303,Oportunități!$G$5:$G$304,"&lt;&gt;Câștigată",Oportunități!$G$5:$G$304,"&lt;&gt;Pierdută"))</f>
        <v/>
      </c>
      <c r="W303" s="19" t="str">
        <f t="shared" si="14"/>
        <v/>
      </c>
    </row>
    <row r="304" spans="2:23" x14ac:dyDescent="0.2">
      <c r="B304" s="22"/>
      <c r="C304" s="23"/>
      <c r="D304" s="22"/>
      <c r="E304" s="21"/>
      <c r="F304" s="21"/>
      <c r="G304" s="21"/>
      <c r="H304" s="20"/>
      <c r="I304" s="21"/>
      <c r="J304" s="21"/>
      <c r="K304" s="21"/>
      <c r="L304" s="22"/>
      <c r="M304" s="21"/>
      <c r="N304" s="22"/>
      <c r="O304" s="15"/>
      <c r="P304" s="16" t="str">
        <f>IF(B304="","",IFERROR(_xlfn.AGGREGATE(14,6,Activități!$B$5:$B$1504/(Activități!$C$5:$C$1504=B304),1),""))</f>
        <v/>
      </c>
      <c r="Q304" s="17" t="str">
        <f t="shared" si="12"/>
        <v/>
      </c>
      <c r="R304" s="16" t="str">
        <f>IF(B304="","",IFERROR(_xlfn.AGGREGATE(15,6,Activități!$I$5:$I$1504/((Activități!$C$5:$C$1504=B304)*(Activități!$K$5:$K$1504&lt;&gt;"Da")*ISNUMBER(Activități!$I$5:$I$1504)),1),""))</f>
        <v/>
      </c>
      <c r="S304" s="18" t="str">
        <f>IF(B304="","",SUMIFS(Vânzări!$F$5:$F$2004,Vânzări!$C$5:$C$2004,B304,Vânzări!$B$5:$B$2004,"&gt;="&amp;DATE(AnV,1,1),Vânzări!$B$5:$B$2004,"&lt;="&amp;DATE(AnV,12,31)))</f>
        <v/>
      </c>
      <c r="T304" s="16" t="str">
        <f>IF(B304="","",IFERROR(_xlfn.AGGREGATE(14,6,Vânzări!$B$5:$B$2004/(Vânzări!$C$5:$C$2004=B304),1),""))</f>
        <v/>
      </c>
      <c r="U304" s="17" t="str">
        <f t="shared" si="13"/>
        <v>–</v>
      </c>
      <c r="V304" s="18" t="str">
        <f>IF(B304="","",SUMIFS(Oportunități!$I$5:$I$304,Oportunități!$C$5:$C$304,B304,Oportunități!$G$5:$G$304,"&lt;&gt;Câștigată",Oportunități!$G$5:$G$304,"&lt;&gt;Pierdută"))</f>
        <v/>
      </c>
      <c r="W304" s="19" t="str">
        <f t="shared" si="14"/>
        <v/>
      </c>
    </row>
    <row r="305" spans="2:23" x14ac:dyDescent="0.2">
      <c r="B305" s="22"/>
      <c r="C305" s="23"/>
      <c r="D305" s="22"/>
      <c r="E305" s="21"/>
      <c r="F305" s="21"/>
      <c r="G305" s="21"/>
      <c r="H305" s="20"/>
      <c r="I305" s="21"/>
      <c r="J305" s="21"/>
      <c r="K305" s="21"/>
      <c r="L305" s="22"/>
      <c r="M305" s="21"/>
      <c r="N305" s="22"/>
      <c r="O305" s="15"/>
      <c r="P305" s="16" t="str">
        <f>IF(B305="","",IFERROR(_xlfn.AGGREGATE(14,6,Activități!$B$5:$B$1504/(Activități!$C$5:$C$1504=B305),1),""))</f>
        <v/>
      </c>
      <c r="Q305" s="17" t="str">
        <f t="shared" si="12"/>
        <v/>
      </c>
      <c r="R305" s="16" t="str">
        <f>IF(B305="","",IFERROR(_xlfn.AGGREGATE(15,6,Activități!$I$5:$I$1504/((Activități!$C$5:$C$1504=B305)*(Activități!$K$5:$K$1504&lt;&gt;"Da")*ISNUMBER(Activități!$I$5:$I$1504)),1),""))</f>
        <v/>
      </c>
      <c r="S305" s="18" t="str">
        <f>IF(B305="","",SUMIFS(Vânzări!$F$5:$F$2004,Vânzări!$C$5:$C$2004,B305,Vânzări!$B$5:$B$2004,"&gt;="&amp;DATE(AnV,1,1),Vânzări!$B$5:$B$2004,"&lt;="&amp;DATE(AnV,12,31)))</f>
        <v/>
      </c>
      <c r="T305" s="16" t="str">
        <f>IF(B305="","",IFERROR(_xlfn.AGGREGATE(14,6,Vânzări!$B$5:$B$2004/(Vânzări!$C$5:$C$2004=B305),1),""))</f>
        <v/>
      </c>
      <c r="U305" s="17" t="str">
        <f t="shared" si="13"/>
        <v>–</v>
      </c>
      <c r="V305" s="18" t="str">
        <f>IF(B305="","",SUMIFS(Oportunități!$I$5:$I$304,Oportunități!$C$5:$C$304,B305,Oportunități!$G$5:$G$304,"&lt;&gt;Câștigată",Oportunități!$G$5:$G$304,"&lt;&gt;Pierdută"))</f>
        <v/>
      </c>
      <c r="W305" s="19" t="str">
        <f t="shared" si="14"/>
        <v/>
      </c>
    </row>
    <row r="306" spans="2:23" x14ac:dyDescent="0.2">
      <c r="B306" s="22"/>
      <c r="C306" s="23"/>
      <c r="D306" s="22"/>
      <c r="E306" s="21"/>
      <c r="F306" s="21"/>
      <c r="G306" s="21"/>
      <c r="H306" s="20"/>
      <c r="I306" s="21"/>
      <c r="J306" s="21"/>
      <c r="K306" s="21"/>
      <c r="L306" s="22"/>
      <c r="M306" s="21"/>
      <c r="N306" s="22"/>
      <c r="O306" s="15"/>
      <c r="P306" s="16" t="str">
        <f>IF(B306="","",IFERROR(_xlfn.AGGREGATE(14,6,Activități!$B$5:$B$1504/(Activități!$C$5:$C$1504=B306),1),""))</f>
        <v/>
      </c>
      <c r="Q306" s="17" t="str">
        <f t="shared" si="12"/>
        <v/>
      </c>
      <c r="R306" s="16" t="str">
        <f>IF(B306="","",IFERROR(_xlfn.AGGREGATE(15,6,Activități!$I$5:$I$1504/((Activități!$C$5:$C$1504=B306)*(Activități!$K$5:$K$1504&lt;&gt;"Da")*ISNUMBER(Activități!$I$5:$I$1504)),1),""))</f>
        <v/>
      </c>
      <c r="S306" s="18" t="str">
        <f>IF(B306="","",SUMIFS(Vânzări!$F$5:$F$2004,Vânzări!$C$5:$C$2004,B306,Vânzări!$B$5:$B$2004,"&gt;="&amp;DATE(AnV,1,1),Vânzări!$B$5:$B$2004,"&lt;="&amp;DATE(AnV,12,31)))</f>
        <v/>
      </c>
      <c r="T306" s="16" t="str">
        <f>IF(B306="","",IFERROR(_xlfn.AGGREGATE(14,6,Vânzări!$B$5:$B$2004/(Vânzări!$C$5:$C$2004=B306),1),""))</f>
        <v/>
      </c>
      <c r="U306" s="17" t="str">
        <f t="shared" si="13"/>
        <v>–</v>
      </c>
      <c r="V306" s="18" t="str">
        <f>IF(B306="","",SUMIFS(Oportunități!$I$5:$I$304,Oportunități!$C$5:$C$304,B306,Oportunități!$G$5:$G$304,"&lt;&gt;Câștigată",Oportunități!$G$5:$G$304,"&lt;&gt;Pierdută"))</f>
        <v/>
      </c>
      <c r="W306" s="19" t="str">
        <f t="shared" si="14"/>
        <v/>
      </c>
    </row>
    <row r="307" spans="2:23" x14ac:dyDescent="0.2">
      <c r="B307" s="22"/>
      <c r="C307" s="23"/>
      <c r="D307" s="22"/>
      <c r="E307" s="21"/>
      <c r="F307" s="21"/>
      <c r="G307" s="21"/>
      <c r="H307" s="20"/>
      <c r="I307" s="21"/>
      <c r="J307" s="21"/>
      <c r="K307" s="21"/>
      <c r="L307" s="22"/>
      <c r="M307" s="21"/>
      <c r="N307" s="22"/>
      <c r="O307" s="15"/>
      <c r="P307" s="16" t="str">
        <f>IF(B307="","",IFERROR(_xlfn.AGGREGATE(14,6,Activități!$B$5:$B$1504/(Activități!$C$5:$C$1504=B307),1),""))</f>
        <v/>
      </c>
      <c r="Q307" s="17" t="str">
        <f t="shared" si="12"/>
        <v/>
      </c>
      <c r="R307" s="16" t="str">
        <f>IF(B307="","",IFERROR(_xlfn.AGGREGATE(15,6,Activități!$I$5:$I$1504/((Activități!$C$5:$C$1504=B307)*(Activități!$K$5:$K$1504&lt;&gt;"Da")*ISNUMBER(Activități!$I$5:$I$1504)),1),""))</f>
        <v/>
      </c>
      <c r="S307" s="18" t="str">
        <f>IF(B307="","",SUMIFS(Vânzări!$F$5:$F$2004,Vânzări!$C$5:$C$2004,B307,Vânzări!$B$5:$B$2004,"&gt;="&amp;DATE(AnV,1,1),Vânzări!$B$5:$B$2004,"&lt;="&amp;DATE(AnV,12,31)))</f>
        <v/>
      </c>
      <c r="T307" s="16" t="str">
        <f>IF(B307="","",IFERROR(_xlfn.AGGREGATE(14,6,Vânzări!$B$5:$B$2004/(Vânzări!$C$5:$C$2004=B307),1),""))</f>
        <v/>
      </c>
      <c r="U307" s="17" t="str">
        <f t="shared" si="13"/>
        <v>–</v>
      </c>
      <c r="V307" s="18" t="str">
        <f>IF(B307="","",SUMIFS(Oportunități!$I$5:$I$304,Oportunități!$C$5:$C$304,B307,Oportunități!$G$5:$G$304,"&lt;&gt;Câștigată",Oportunități!$G$5:$G$304,"&lt;&gt;Pierdută"))</f>
        <v/>
      </c>
      <c r="W307" s="19" t="str">
        <f t="shared" si="14"/>
        <v/>
      </c>
    </row>
    <row r="308" spans="2:23" x14ac:dyDescent="0.2">
      <c r="B308" s="22"/>
      <c r="C308" s="23"/>
      <c r="D308" s="22"/>
      <c r="E308" s="21"/>
      <c r="F308" s="21"/>
      <c r="G308" s="21"/>
      <c r="H308" s="20"/>
      <c r="I308" s="21"/>
      <c r="J308" s="21"/>
      <c r="K308" s="21"/>
      <c r="L308" s="22"/>
      <c r="M308" s="21"/>
      <c r="N308" s="22"/>
      <c r="O308" s="15"/>
      <c r="P308" s="16" t="str">
        <f>IF(B308="","",IFERROR(_xlfn.AGGREGATE(14,6,Activități!$B$5:$B$1504/(Activități!$C$5:$C$1504=B308),1),""))</f>
        <v/>
      </c>
      <c r="Q308" s="17" t="str">
        <f t="shared" si="12"/>
        <v/>
      </c>
      <c r="R308" s="16" t="str">
        <f>IF(B308="","",IFERROR(_xlfn.AGGREGATE(15,6,Activități!$I$5:$I$1504/((Activități!$C$5:$C$1504=B308)*(Activități!$K$5:$K$1504&lt;&gt;"Da")*ISNUMBER(Activități!$I$5:$I$1504)),1),""))</f>
        <v/>
      </c>
      <c r="S308" s="18" t="str">
        <f>IF(B308="","",SUMIFS(Vânzări!$F$5:$F$2004,Vânzări!$C$5:$C$2004,B308,Vânzări!$B$5:$B$2004,"&gt;="&amp;DATE(AnV,1,1),Vânzări!$B$5:$B$2004,"&lt;="&amp;DATE(AnV,12,31)))</f>
        <v/>
      </c>
      <c r="T308" s="16" t="str">
        <f>IF(B308="","",IFERROR(_xlfn.AGGREGATE(14,6,Vânzări!$B$5:$B$2004/(Vânzări!$C$5:$C$2004=B308),1),""))</f>
        <v/>
      </c>
      <c r="U308" s="17" t="str">
        <f t="shared" si="13"/>
        <v>–</v>
      </c>
      <c r="V308" s="18" t="str">
        <f>IF(B308="","",SUMIFS(Oportunități!$I$5:$I$304,Oportunități!$C$5:$C$304,B308,Oportunități!$G$5:$G$304,"&lt;&gt;Câștigată",Oportunități!$G$5:$G$304,"&lt;&gt;Pierdută"))</f>
        <v/>
      </c>
      <c r="W308" s="19" t="str">
        <f t="shared" si="14"/>
        <v/>
      </c>
    </row>
    <row r="309" spans="2:23" x14ac:dyDescent="0.2">
      <c r="B309" s="22"/>
      <c r="C309" s="23"/>
      <c r="D309" s="22"/>
      <c r="E309" s="21"/>
      <c r="F309" s="21"/>
      <c r="G309" s="21"/>
      <c r="H309" s="20"/>
      <c r="I309" s="21"/>
      <c r="J309" s="21"/>
      <c r="K309" s="21"/>
      <c r="L309" s="22"/>
      <c r="M309" s="21"/>
      <c r="N309" s="22"/>
      <c r="O309" s="15"/>
      <c r="P309" s="16" t="str">
        <f>IF(B309="","",IFERROR(_xlfn.AGGREGATE(14,6,Activități!$B$5:$B$1504/(Activități!$C$5:$C$1504=B309),1),""))</f>
        <v/>
      </c>
      <c r="Q309" s="17" t="str">
        <f t="shared" si="12"/>
        <v/>
      </c>
      <c r="R309" s="16" t="str">
        <f>IF(B309="","",IFERROR(_xlfn.AGGREGATE(15,6,Activități!$I$5:$I$1504/((Activități!$C$5:$C$1504=B309)*(Activități!$K$5:$K$1504&lt;&gt;"Da")*ISNUMBER(Activități!$I$5:$I$1504)),1),""))</f>
        <v/>
      </c>
      <c r="S309" s="18" t="str">
        <f>IF(B309="","",SUMIFS(Vânzări!$F$5:$F$2004,Vânzări!$C$5:$C$2004,B309,Vânzări!$B$5:$B$2004,"&gt;="&amp;DATE(AnV,1,1),Vânzări!$B$5:$B$2004,"&lt;="&amp;DATE(AnV,12,31)))</f>
        <v/>
      </c>
      <c r="T309" s="16" t="str">
        <f>IF(B309="","",IFERROR(_xlfn.AGGREGATE(14,6,Vânzări!$B$5:$B$2004/(Vânzări!$C$5:$C$2004=B309),1),""))</f>
        <v/>
      </c>
      <c r="U309" s="17" t="str">
        <f t="shared" si="13"/>
        <v>–</v>
      </c>
      <c r="V309" s="18" t="str">
        <f>IF(B309="","",SUMIFS(Oportunități!$I$5:$I$304,Oportunități!$C$5:$C$304,B309,Oportunități!$G$5:$G$304,"&lt;&gt;Câștigată",Oportunități!$G$5:$G$304,"&lt;&gt;Pierdută"))</f>
        <v/>
      </c>
      <c r="W309" s="19" t="str">
        <f t="shared" si="14"/>
        <v/>
      </c>
    </row>
    <row r="310" spans="2:23" x14ac:dyDescent="0.2">
      <c r="B310" s="22"/>
      <c r="C310" s="23"/>
      <c r="D310" s="22"/>
      <c r="E310" s="21"/>
      <c r="F310" s="21"/>
      <c r="G310" s="21"/>
      <c r="H310" s="20"/>
      <c r="I310" s="21"/>
      <c r="J310" s="21"/>
      <c r="K310" s="21"/>
      <c r="L310" s="22"/>
      <c r="M310" s="21"/>
      <c r="N310" s="22"/>
      <c r="O310" s="15"/>
      <c r="P310" s="16" t="str">
        <f>IF(B310="","",IFERROR(_xlfn.AGGREGATE(14,6,Activități!$B$5:$B$1504/(Activități!$C$5:$C$1504=B310),1),""))</f>
        <v/>
      </c>
      <c r="Q310" s="17" t="str">
        <f t="shared" si="12"/>
        <v/>
      </c>
      <c r="R310" s="16" t="str">
        <f>IF(B310="","",IFERROR(_xlfn.AGGREGATE(15,6,Activități!$I$5:$I$1504/((Activități!$C$5:$C$1504=B310)*(Activități!$K$5:$K$1504&lt;&gt;"Da")*ISNUMBER(Activități!$I$5:$I$1504)),1),""))</f>
        <v/>
      </c>
      <c r="S310" s="18" t="str">
        <f>IF(B310="","",SUMIFS(Vânzări!$F$5:$F$2004,Vânzări!$C$5:$C$2004,B310,Vânzări!$B$5:$B$2004,"&gt;="&amp;DATE(AnV,1,1),Vânzări!$B$5:$B$2004,"&lt;="&amp;DATE(AnV,12,31)))</f>
        <v/>
      </c>
      <c r="T310" s="16" t="str">
        <f>IF(B310="","",IFERROR(_xlfn.AGGREGATE(14,6,Vânzări!$B$5:$B$2004/(Vânzări!$C$5:$C$2004=B310),1),""))</f>
        <v/>
      </c>
      <c r="U310" s="17" t="str">
        <f t="shared" si="13"/>
        <v>–</v>
      </c>
      <c r="V310" s="18" t="str">
        <f>IF(B310="","",SUMIFS(Oportunități!$I$5:$I$304,Oportunități!$C$5:$C$304,B310,Oportunități!$G$5:$G$304,"&lt;&gt;Câștigată",Oportunități!$G$5:$G$304,"&lt;&gt;Pierdută"))</f>
        <v/>
      </c>
      <c r="W310" s="19" t="str">
        <f t="shared" si="14"/>
        <v/>
      </c>
    </row>
    <row r="311" spans="2:23" x14ac:dyDescent="0.2">
      <c r="B311" s="22"/>
      <c r="C311" s="23"/>
      <c r="D311" s="22"/>
      <c r="E311" s="21"/>
      <c r="F311" s="21"/>
      <c r="G311" s="21"/>
      <c r="H311" s="20"/>
      <c r="I311" s="21"/>
      <c r="J311" s="21"/>
      <c r="K311" s="21"/>
      <c r="L311" s="22"/>
      <c r="M311" s="21"/>
      <c r="N311" s="22"/>
      <c r="O311" s="15"/>
      <c r="P311" s="16" t="str">
        <f>IF(B311="","",IFERROR(_xlfn.AGGREGATE(14,6,Activități!$B$5:$B$1504/(Activități!$C$5:$C$1504=B311),1),""))</f>
        <v/>
      </c>
      <c r="Q311" s="17" t="str">
        <f t="shared" si="12"/>
        <v/>
      </c>
      <c r="R311" s="16" t="str">
        <f>IF(B311="","",IFERROR(_xlfn.AGGREGATE(15,6,Activități!$I$5:$I$1504/((Activități!$C$5:$C$1504=B311)*(Activități!$K$5:$K$1504&lt;&gt;"Da")*ISNUMBER(Activități!$I$5:$I$1504)),1),""))</f>
        <v/>
      </c>
      <c r="S311" s="18" t="str">
        <f>IF(B311="","",SUMIFS(Vânzări!$F$5:$F$2004,Vânzări!$C$5:$C$2004,B311,Vânzări!$B$5:$B$2004,"&gt;="&amp;DATE(AnV,1,1),Vânzări!$B$5:$B$2004,"&lt;="&amp;DATE(AnV,12,31)))</f>
        <v/>
      </c>
      <c r="T311" s="16" t="str">
        <f>IF(B311="","",IFERROR(_xlfn.AGGREGATE(14,6,Vânzări!$B$5:$B$2004/(Vânzări!$C$5:$C$2004=B311),1),""))</f>
        <v/>
      </c>
      <c r="U311" s="17" t="str">
        <f t="shared" si="13"/>
        <v>–</v>
      </c>
      <c r="V311" s="18" t="str">
        <f>IF(B311="","",SUMIFS(Oportunități!$I$5:$I$304,Oportunități!$C$5:$C$304,B311,Oportunități!$G$5:$G$304,"&lt;&gt;Câștigată",Oportunități!$G$5:$G$304,"&lt;&gt;Pierdută"))</f>
        <v/>
      </c>
      <c r="W311" s="19" t="str">
        <f t="shared" si="14"/>
        <v/>
      </c>
    </row>
    <row r="312" spans="2:23" x14ac:dyDescent="0.2">
      <c r="B312" s="22"/>
      <c r="C312" s="23"/>
      <c r="D312" s="22"/>
      <c r="E312" s="21"/>
      <c r="F312" s="21"/>
      <c r="G312" s="21"/>
      <c r="H312" s="20"/>
      <c r="I312" s="21"/>
      <c r="J312" s="21"/>
      <c r="K312" s="21"/>
      <c r="L312" s="22"/>
      <c r="M312" s="21"/>
      <c r="N312" s="22"/>
      <c r="O312" s="15"/>
      <c r="P312" s="16" t="str">
        <f>IF(B312="","",IFERROR(_xlfn.AGGREGATE(14,6,Activități!$B$5:$B$1504/(Activități!$C$5:$C$1504=B312),1),""))</f>
        <v/>
      </c>
      <c r="Q312" s="17" t="str">
        <f t="shared" si="12"/>
        <v/>
      </c>
      <c r="R312" s="16" t="str">
        <f>IF(B312="","",IFERROR(_xlfn.AGGREGATE(15,6,Activități!$I$5:$I$1504/((Activități!$C$5:$C$1504=B312)*(Activități!$K$5:$K$1504&lt;&gt;"Da")*ISNUMBER(Activități!$I$5:$I$1504)),1),""))</f>
        <v/>
      </c>
      <c r="S312" s="18" t="str">
        <f>IF(B312="","",SUMIFS(Vânzări!$F$5:$F$2004,Vânzări!$C$5:$C$2004,B312,Vânzări!$B$5:$B$2004,"&gt;="&amp;DATE(AnV,1,1),Vânzări!$B$5:$B$2004,"&lt;="&amp;DATE(AnV,12,31)))</f>
        <v/>
      </c>
      <c r="T312" s="16" t="str">
        <f>IF(B312="","",IFERROR(_xlfn.AGGREGATE(14,6,Vânzări!$B$5:$B$2004/(Vânzări!$C$5:$C$2004=B312),1),""))</f>
        <v/>
      </c>
      <c r="U312" s="17" t="str">
        <f t="shared" si="13"/>
        <v>–</v>
      </c>
      <c r="V312" s="18" t="str">
        <f>IF(B312="","",SUMIFS(Oportunități!$I$5:$I$304,Oportunități!$C$5:$C$304,B312,Oportunități!$G$5:$G$304,"&lt;&gt;Câștigată",Oportunități!$G$5:$G$304,"&lt;&gt;Pierdută"))</f>
        <v/>
      </c>
      <c r="W312" s="19" t="str">
        <f t="shared" si="14"/>
        <v/>
      </c>
    </row>
    <row r="313" spans="2:23" x14ac:dyDescent="0.2">
      <c r="B313" s="22"/>
      <c r="C313" s="23"/>
      <c r="D313" s="22"/>
      <c r="E313" s="21"/>
      <c r="F313" s="21"/>
      <c r="G313" s="21"/>
      <c r="H313" s="20"/>
      <c r="I313" s="21"/>
      <c r="J313" s="21"/>
      <c r="K313" s="21"/>
      <c r="L313" s="22"/>
      <c r="M313" s="21"/>
      <c r="N313" s="22"/>
      <c r="O313" s="15"/>
      <c r="P313" s="16" t="str">
        <f>IF(B313="","",IFERROR(_xlfn.AGGREGATE(14,6,Activități!$B$5:$B$1504/(Activități!$C$5:$C$1504=B313),1),""))</f>
        <v/>
      </c>
      <c r="Q313" s="17" t="str">
        <f t="shared" si="12"/>
        <v/>
      </c>
      <c r="R313" s="16" t="str">
        <f>IF(B313="","",IFERROR(_xlfn.AGGREGATE(15,6,Activități!$I$5:$I$1504/((Activități!$C$5:$C$1504=B313)*(Activități!$K$5:$K$1504&lt;&gt;"Da")*ISNUMBER(Activități!$I$5:$I$1504)),1),""))</f>
        <v/>
      </c>
      <c r="S313" s="18" t="str">
        <f>IF(B313="","",SUMIFS(Vânzări!$F$5:$F$2004,Vânzări!$C$5:$C$2004,B313,Vânzări!$B$5:$B$2004,"&gt;="&amp;DATE(AnV,1,1),Vânzări!$B$5:$B$2004,"&lt;="&amp;DATE(AnV,12,31)))</f>
        <v/>
      </c>
      <c r="T313" s="16" t="str">
        <f>IF(B313="","",IFERROR(_xlfn.AGGREGATE(14,6,Vânzări!$B$5:$B$2004/(Vânzări!$C$5:$C$2004=B313),1),""))</f>
        <v/>
      </c>
      <c r="U313" s="17" t="str">
        <f t="shared" si="13"/>
        <v>–</v>
      </c>
      <c r="V313" s="18" t="str">
        <f>IF(B313="","",SUMIFS(Oportunități!$I$5:$I$304,Oportunități!$C$5:$C$304,B313,Oportunități!$G$5:$G$304,"&lt;&gt;Câștigată",Oportunități!$G$5:$G$304,"&lt;&gt;Pierdută"))</f>
        <v/>
      </c>
      <c r="W313" s="19" t="str">
        <f t="shared" si="14"/>
        <v/>
      </c>
    </row>
    <row r="314" spans="2:23" x14ac:dyDescent="0.2">
      <c r="B314" s="22"/>
      <c r="C314" s="23"/>
      <c r="D314" s="22"/>
      <c r="E314" s="21"/>
      <c r="F314" s="21"/>
      <c r="G314" s="21"/>
      <c r="H314" s="20"/>
      <c r="I314" s="21"/>
      <c r="J314" s="21"/>
      <c r="K314" s="21"/>
      <c r="L314" s="22"/>
      <c r="M314" s="21"/>
      <c r="N314" s="22"/>
      <c r="O314" s="15"/>
      <c r="P314" s="16" t="str">
        <f>IF(B314="","",IFERROR(_xlfn.AGGREGATE(14,6,Activități!$B$5:$B$1504/(Activități!$C$5:$C$1504=B314),1),""))</f>
        <v/>
      </c>
      <c r="Q314" s="17" t="str">
        <f t="shared" si="12"/>
        <v/>
      </c>
      <c r="R314" s="16" t="str">
        <f>IF(B314="","",IFERROR(_xlfn.AGGREGATE(15,6,Activități!$I$5:$I$1504/((Activități!$C$5:$C$1504=B314)*(Activități!$K$5:$K$1504&lt;&gt;"Da")*ISNUMBER(Activități!$I$5:$I$1504)),1),""))</f>
        <v/>
      </c>
      <c r="S314" s="18" t="str">
        <f>IF(B314="","",SUMIFS(Vânzări!$F$5:$F$2004,Vânzări!$C$5:$C$2004,B314,Vânzări!$B$5:$B$2004,"&gt;="&amp;DATE(AnV,1,1),Vânzări!$B$5:$B$2004,"&lt;="&amp;DATE(AnV,12,31)))</f>
        <v/>
      </c>
      <c r="T314" s="16" t="str">
        <f>IF(B314="","",IFERROR(_xlfn.AGGREGATE(14,6,Vânzări!$B$5:$B$2004/(Vânzări!$C$5:$C$2004=B314),1),""))</f>
        <v/>
      </c>
      <c r="U314" s="17" t="str">
        <f t="shared" si="13"/>
        <v>–</v>
      </c>
      <c r="V314" s="18" t="str">
        <f>IF(B314="","",SUMIFS(Oportunități!$I$5:$I$304,Oportunități!$C$5:$C$304,B314,Oportunități!$G$5:$G$304,"&lt;&gt;Câștigată",Oportunități!$G$5:$G$304,"&lt;&gt;Pierdută"))</f>
        <v/>
      </c>
      <c r="W314" s="19" t="str">
        <f t="shared" si="14"/>
        <v/>
      </c>
    </row>
    <row r="315" spans="2:23" x14ac:dyDescent="0.2">
      <c r="B315" s="22"/>
      <c r="C315" s="23"/>
      <c r="D315" s="22"/>
      <c r="E315" s="21"/>
      <c r="F315" s="21"/>
      <c r="G315" s="21"/>
      <c r="H315" s="20"/>
      <c r="I315" s="21"/>
      <c r="J315" s="21"/>
      <c r="K315" s="21"/>
      <c r="L315" s="22"/>
      <c r="M315" s="21"/>
      <c r="N315" s="22"/>
      <c r="O315" s="15"/>
      <c r="P315" s="16" t="str">
        <f>IF(B315="","",IFERROR(_xlfn.AGGREGATE(14,6,Activități!$B$5:$B$1504/(Activități!$C$5:$C$1504=B315),1),""))</f>
        <v/>
      </c>
      <c r="Q315" s="17" t="str">
        <f t="shared" si="12"/>
        <v/>
      </c>
      <c r="R315" s="16" t="str">
        <f>IF(B315="","",IFERROR(_xlfn.AGGREGATE(15,6,Activități!$I$5:$I$1504/((Activități!$C$5:$C$1504=B315)*(Activități!$K$5:$K$1504&lt;&gt;"Da")*ISNUMBER(Activități!$I$5:$I$1504)),1),""))</f>
        <v/>
      </c>
      <c r="S315" s="18" t="str">
        <f>IF(B315="","",SUMIFS(Vânzări!$F$5:$F$2004,Vânzări!$C$5:$C$2004,B315,Vânzări!$B$5:$B$2004,"&gt;="&amp;DATE(AnV,1,1),Vânzări!$B$5:$B$2004,"&lt;="&amp;DATE(AnV,12,31)))</f>
        <v/>
      </c>
      <c r="T315" s="16" t="str">
        <f>IF(B315="","",IFERROR(_xlfn.AGGREGATE(14,6,Vânzări!$B$5:$B$2004/(Vânzări!$C$5:$C$2004=B315),1),""))</f>
        <v/>
      </c>
      <c r="U315" s="17" t="str">
        <f t="shared" si="13"/>
        <v>–</v>
      </c>
      <c r="V315" s="18" t="str">
        <f>IF(B315="","",SUMIFS(Oportunități!$I$5:$I$304,Oportunități!$C$5:$C$304,B315,Oportunități!$G$5:$G$304,"&lt;&gt;Câștigată",Oportunități!$G$5:$G$304,"&lt;&gt;Pierdută"))</f>
        <v/>
      </c>
      <c r="W315" s="19" t="str">
        <f t="shared" si="14"/>
        <v/>
      </c>
    </row>
    <row r="316" spans="2:23" x14ac:dyDescent="0.2">
      <c r="B316" s="22"/>
      <c r="C316" s="23"/>
      <c r="D316" s="22"/>
      <c r="E316" s="21"/>
      <c r="F316" s="21"/>
      <c r="G316" s="21"/>
      <c r="H316" s="20"/>
      <c r="I316" s="21"/>
      <c r="J316" s="21"/>
      <c r="K316" s="21"/>
      <c r="L316" s="22"/>
      <c r="M316" s="21"/>
      <c r="N316" s="22"/>
      <c r="O316" s="15"/>
      <c r="P316" s="16" t="str">
        <f>IF(B316="","",IFERROR(_xlfn.AGGREGATE(14,6,Activități!$B$5:$B$1504/(Activități!$C$5:$C$1504=B316),1),""))</f>
        <v/>
      </c>
      <c r="Q316" s="17" t="str">
        <f t="shared" si="12"/>
        <v/>
      </c>
      <c r="R316" s="16" t="str">
        <f>IF(B316="","",IFERROR(_xlfn.AGGREGATE(15,6,Activități!$I$5:$I$1504/((Activități!$C$5:$C$1504=B316)*(Activități!$K$5:$K$1504&lt;&gt;"Da")*ISNUMBER(Activități!$I$5:$I$1504)),1),""))</f>
        <v/>
      </c>
      <c r="S316" s="18" t="str">
        <f>IF(B316="","",SUMIFS(Vânzări!$F$5:$F$2004,Vânzări!$C$5:$C$2004,B316,Vânzări!$B$5:$B$2004,"&gt;="&amp;DATE(AnV,1,1),Vânzări!$B$5:$B$2004,"&lt;="&amp;DATE(AnV,12,31)))</f>
        <v/>
      </c>
      <c r="T316" s="16" t="str">
        <f>IF(B316="","",IFERROR(_xlfn.AGGREGATE(14,6,Vânzări!$B$5:$B$2004/(Vânzări!$C$5:$C$2004=B316),1),""))</f>
        <v/>
      </c>
      <c r="U316" s="17" t="str">
        <f t="shared" si="13"/>
        <v>–</v>
      </c>
      <c r="V316" s="18" t="str">
        <f>IF(B316="","",SUMIFS(Oportunități!$I$5:$I$304,Oportunități!$C$5:$C$304,B316,Oportunități!$G$5:$G$304,"&lt;&gt;Câștigată",Oportunități!$G$5:$G$304,"&lt;&gt;Pierdută"))</f>
        <v/>
      </c>
      <c r="W316" s="19" t="str">
        <f t="shared" si="14"/>
        <v/>
      </c>
    </row>
    <row r="317" spans="2:23" x14ac:dyDescent="0.2">
      <c r="B317" s="22"/>
      <c r="C317" s="23"/>
      <c r="D317" s="22"/>
      <c r="E317" s="21"/>
      <c r="F317" s="21"/>
      <c r="G317" s="21"/>
      <c r="H317" s="20"/>
      <c r="I317" s="21"/>
      <c r="J317" s="21"/>
      <c r="K317" s="21"/>
      <c r="L317" s="22"/>
      <c r="M317" s="21"/>
      <c r="N317" s="22"/>
      <c r="O317" s="15"/>
      <c r="P317" s="16" t="str">
        <f>IF(B317="","",IFERROR(_xlfn.AGGREGATE(14,6,Activități!$B$5:$B$1504/(Activități!$C$5:$C$1504=B317),1),""))</f>
        <v/>
      </c>
      <c r="Q317" s="17" t="str">
        <f t="shared" si="12"/>
        <v/>
      </c>
      <c r="R317" s="16" t="str">
        <f>IF(B317="","",IFERROR(_xlfn.AGGREGATE(15,6,Activități!$I$5:$I$1504/((Activități!$C$5:$C$1504=B317)*(Activități!$K$5:$K$1504&lt;&gt;"Da")*ISNUMBER(Activități!$I$5:$I$1504)),1),""))</f>
        <v/>
      </c>
      <c r="S317" s="18" t="str">
        <f>IF(B317="","",SUMIFS(Vânzări!$F$5:$F$2004,Vânzări!$C$5:$C$2004,B317,Vânzări!$B$5:$B$2004,"&gt;="&amp;DATE(AnV,1,1),Vânzări!$B$5:$B$2004,"&lt;="&amp;DATE(AnV,12,31)))</f>
        <v/>
      </c>
      <c r="T317" s="16" t="str">
        <f>IF(B317="","",IFERROR(_xlfn.AGGREGATE(14,6,Vânzări!$B$5:$B$2004/(Vânzări!$C$5:$C$2004=B317),1),""))</f>
        <v/>
      </c>
      <c r="U317" s="17" t="str">
        <f t="shared" si="13"/>
        <v>–</v>
      </c>
      <c r="V317" s="18" t="str">
        <f>IF(B317="","",SUMIFS(Oportunități!$I$5:$I$304,Oportunități!$C$5:$C$304,B317,Oportunități!$G$5:$G$304,"&lt;&gt;Câștigată",Oportunități!$G$5:$G$304,"&lt;&gt;Pierdută"))</f>
        <v/>
      </c>
      <c r="W317" s="19" t="str">
        <f t="shared" si="14"/>
        <v/>
      </c>
    </row>
    <row r="318" spans="2:23" x14ac:dyDescent="0.2">
      <c r="B318" s="22"/>
      <c r="C318" s="23"/>
      <c r="D318" s="22"/>
      <c r="E318" s="21"/>
      <c r="F318" s="21"/>
      <c r="G318" s="21"/>
      <c r="H318" s="20"/>
      <c r="I318" s="21"/>
      <c r="J318" s="21"/>
      <c r="K318" s="21"/>
      <c r="L318" s="22"/>
      <c r="M318" s="21"/>
      <c r="N318" s="22"/>
      <c r="O318" s="15"/>
      <c r="P318" s="16" t="str">
        <f>IF(B318="","",IFERROR(_xlfn.AGGREGATE(14,6,Activități!$B$5:$B$1504/(Activități!$C$5:$C$1504=B318),1),""))</f>
        <v/>
      </c>
      <c r="Q318" s="17" t="str">
        <f t="shared" si="12"/>
        <v/>
      </c>
      <c r="R318" s="16" t="str">
        <f>IF(B318="","",IFERROR(_xlfn.AGGREGATE(15,6,Activități!$I$5:$I$1504/((Activități!$C$5:$C$1504=B318)*(Activități!$K$5:$K$1504&lt;&gt;"Da")*ISNUMBER(Activități!$I$5:$I$1504)),1),""))</f>
        <v/>
      </c>
      <c r="S318" s="18" t="str">
        <f>IF(B318="","",SUMIFS(Vânzări!$F$5:$F$2004,Vânzări!$C$5:$C$2004,B318,Vânzări!$B$5:$B$2004,"&gt;="&amp;DATE(AnV,1,1),Vânzări!$B$5:$B$2004,"&lt;="&amp;DATE(AnV,12,31)))</f>
        <v/>
      </c>
      <c r="T318" s="16" t="str">
        <f>IF(B318="","",IFERROR(_xlfn.AGGREGATE(14,6,Vânzări!$B$5:$B$2004/(Vânzări!$C$5:$C$2004=B318),1),""))</f>
        <v/>
      </c>
      <c r="U318" s="17" t="str">
        <f t="shared" si="13"/>
        <v>–</v>
      </c>
      <c r="V318" s="18" t="str">
        <f>IF(B318="","",SUMIFS(Oportunități!$I$5:$I$304,Oportunități!$C$5:$C$304,B318,Oportunități!$G$5:$G$304,"&lt;&gt;Câștigată",Oportunități!$G$5:$G$304,"&lt;&gt;Pierdută"))</f>
        <v/>
      </c>
      <c r="W318" s="19" t="str">
        <f t="shared" si="14"/>
        <v/>
      </c>
    </row>
    <row r="319" spans="2:23" x14ac:dyDescent="0.2">
      <c r="B319" s="22"/>
      <c r="C319" s="23"/>
      <c r="D319" s="22"/>
      <c r="E319" s="21"/>
      <c r="F319" s="21"/>
      <c r="G319" s="21"/>
      <c r="H319" s="20"/>
      <c r="I319" s="21"/>
      <c r="J319" s="21"/>
      <c r="K319" s="21"/>
      <c r="L319" s="22"/>
      <c r="M319" s="21"/>
      <c r="N319" s="22"/>
      <c r="O319" s="15"/>
      <c r="P319" s="16" t="str">
        <f>IF(B319="","",IFERROR(_xlfn.AGGREGATE(14,6,Activități!$B$5:$B$1504/(Activități!$C$5:$C$1504=B319),1),""))</f>
        <v/>
      </c>
      <c r="Q319" s="17" t="str">
        <f t="shared" si="12"/>
        <v/>
      </c>
      <c r="R319" s="16" t="str">
        <f>IF(B319="","",IFERROR(_xlfn.AGGREGATE(15,6,Activități!$I$5:$I$1504/((Activități!$C$5:$C$1504=B319)*(Activități!$K$5:$K$1504&lt;&gt;"Da")*ISNUMBER(Activități!$I$5:$I$1504)),1),""))</f>
        <v/>
      </c>
      <c r="S319" s="18" t="str">
        <f>IF(B319="","",SUMIFS(Vânzări!$F$5:$F$2004,Vânzări!$C$5:$C$2004,B319,Vânzări!$B$5:$B$2004,"&gt;="&amp;DATE(AnV,1,1),Vânzări!$B$5:$B$2004,"&lt;="&amp;DATE(AnV,12,31)))</f>
        <v/>
      </c>
      <c r="T319" s="16" t="str">
        <f>IF(B319="","",IFERROR(_xlfn.AGGREGATE(14,6,Vânzări!$B$5:$B$2004/(Vânzări!$C$5:$C$2004=B319),1),""))</f>
        <v/>
      </c>
      <c r="U319" s="17" t="str">
        <f t="shared" si="13"/>
        <v>–</v>
      </c>
      <c r="V319" s="18" t="str">
        <f>IF(B319="","",SUMIFS(Oportunități!$I$5:$I$304,Oportunități!$C$5:$C$304,B319,Oportunități!$G$5:$G$304,"&lt;&gt;Câștigată",Oportunități!$G$5:$G$304,"&lt;&gt;Pierdută"))</f>
        <v/>
      </c>
      <c r="W319" s="19" t="str">
        <f t="shared" si="14"/>
        <v/>
      </c>
    </row>
    <row r="320" spans="2:23" x14ac:dyDescent="0.2">
      <c r="B320" s="22"/>
      <c r="C320" s="23"/>
      <c r="D320" s="22"/>
      <c r="E320" s="21"/>
      <c r="F320" s="21"/>
      <c r="G320" s="21"/>
      <c r="H320" s="20"/>
      <c r="I320" s="21"/>
      <c r="J320" s="21"/>
      <c r="K320" s="21"/>
      <c r="L320" s="22"/>
      <c r="M320" s="21"/>
      <c r="N320" s="22"/>
      <c r="O320" s="15"/>
      <c r="P320" s="16" t="str">
        <f>IF(B320="","",IFERROR(_xlfn.AGGREGATE(14,6,Activități!$B$5:$B$1504/(Activități!$C$5:$C$1504=B320),1),""))</f>
        <v/>
      </c>
      <c r="Q320" s="17" t="str">
        <f t="shared" si="12"/>
        <v/>
      </c>
      <c r="R320" s="16" t="str">
        <f>IF(B320="","",IFERROR(_xlfn.AGGREGATE(15,6,Activități!$I$5:$I$1504/((Activități!$C$5:$C$1504=B320)*(Activități!$K$5:$K$1504&lt;&gt;"Da")*ISNUMBER(Activități!$I$5:$I$1504)),1),""))</f>
        <v/>
      </c>
      <c r="S320" s="18" t="str">
        <f>IF(B320="","",SUMIFS(Vânzări!$F$5:$F$2004,Vânzări!$C$5:$C$2004,B320,Vânzări!$B$5:$B$2004,"&gt;="&amp;DATE(AnV,1,1),Vânzări!$B$5:$B$2004,"&lt;="&amp;DATE(AnV,12,31)))</f>
        <v/>
      </c>
      <c r="T320" s="16" t="str">
        <f>IF(B320="","",IFERROR(_xlfn.AGGREGATE(14,6,Vânzări!$B$5:$B$2004/(Vânzări!$C$5:$C$2004=B320),1),""))</f>
        <v/>
      </c>
      <c r="U320" s="17" t="str">
        <f t="shared" si="13"/>
        <v>–</v>
      </c>
      <c r="V320" s="18" t="str">
        <f>IF(B320="","",SUMIFS(Oportunități!$I$5:$I$304,Oportunități!$C$5:$C$304,B320,Oportunități!$G$5:$G$304,"&lt;&gt;Câștigată",Oportunități!$G$5:$G$304,"&lt;&gt;Pierdută"))</f>
        <v/>
      </c>
      <c r="W320" s="19" t="str">
        <f t="shared" si="14"/>
        <v/>
      </c>
    </row>
    <row r="321" spans="2:23" x14ac:dyDescent="0.2">
      <c r="B321" s="22"/>
      <c r="C321" s="23"/>
      <c r="D321" s="22"/>
      <c r="E321" s="21"/>
      <c r="F321" s="21"/>
      <c r="G321" s="21"/>
      <c r="H321" s="20"/>
      <c r="I321" s="21"/>
      <c r="J321" s="21"/>
      <c r="K321" s="21"/>
      <c r="L321" s="22"/>
      <c r="M321" s="21"/>
      <c r="N321" s="22"/>
      <c r="O321" s="15"/>
      <c r="P321" s="16" t="str">
        <f>IF(B321="","",IFERROR(_xlfn.AGGREGATE(14,6,Activități!$B$5:$B$1504/(Activități!$C$5:$C$1504=B321),1),""))</f>
        <v/>
      </c>
      <c r="Q321" s="17" t="str">
        <f t="shared" si="12"/>
        <v/>
      </c>
      <c r="R321" s="16" t="str">
        <f>IF(B321="","",IFERROR(_xlfn.AGGREGATE(15,6,Activități!$I$5:$I$1504/((Activități!$C$5:$C$1504=B321)*(Activități!$K$5:$K$1504&lt;&gt;"Da")*ISNUMBER(Activități!$I$5:$I$1504)),1),""))</f>
        <v/>
      </c>
      <c r="S321" s="18" t="str">
        <f>IF(B321="","",SUMIFS(Vânzări!$F$5:$F$2004,Vânzări!$C$5:$C$2004,B321,Vânzări!$B$5:$B$2004,"&gt;="&amp;DATE(AnV,1,1),Vânzări!$B$5:$B$2004,"&lt;="&amp;DATE(AnV,12,31)))</f>
        <v/>
      </c>
      <c r="T321" s="16" t="str">
        <f>IF(B321="","",IFERROR(_xlfn.AGGREGATE(14,6,Vânzări!$B$5:$B$2004/(Vânzări!$C$5:$C$2004=B321),1),""))</f>
        <v/>
      </c>
      <c r="U321" s="17" t="str">
        <f t="shared" si="13"/>
        <v>–</v>
      </c>
      <c r="V321" s="18" t="str">
        <f>IF(B321="","",SUMIFS(Oportunități!$I$5:$I$304,Oportunități!$C$5:$C$304,B321,Oportunități!$G$5:$G$304,"&lt;&gt;Câștigată",Oportunități!$G$5:$G$304,"&lt;&gt;Pierdută"))</f>
        <v/>
      </c>
      <c r="W321" s="19" t="str">
        <f t="shared" si="14"/>
        <v/>
      </c>
    </row>
    <row r="322" spans="2:23" x14ac:dyDescent="0.2">
      <c r="B322" s="22"/>
      <c r="C322" s="23"/>
      <c r="D322" s="22"/>
      <c r="E322" s="21"/>
      <c r="F322" s="21"/>
      <c r="G322" s="21"/>
      <c r="H322" s="20"/>
      <c r="I322" s="21"/>
      <c r="J322" s="21"/>
      <c r="K322" s="21"/>
      <c r="L322" s="22"/>
      <c r="M322" s="21"/>
      <c r="N322" s="22"/>
      <c r="O322" s="15"/>
      <c r="P322" s="16" t="str">
        <f>IF(B322="","",IFERROR(_xlfn.AGGREGATE(14,6,Activități!$B$5:$B$1504/(Activități!$C$5:$C$1504=B322),1),""))</f>
        <v/>
      </c>
      <c r="Q322" s="17" t="str">
        <f t="shared" si="12"/>
        <v/>
      </c>
      <c r="R322" s="16" t="str">
        <f>IF(B322="","",IFERROR(_xlfn.AGGREGATE(15,6,Activități!$I$5:$I$1504/((Activități!$C$5:$C$1504=B322)*(Activități!$K$5:$K$1504&lt;&gt;"Da")*ISNUMBER(Activități!$I$5:$I$1504)),1),""))</f>
        <v/>
      </c>
      <c r="S322" s="18" t="str">
        <f>IF(B322="","",SUMIFS(Vânzări!$F$5:$F$2004,Vânzări!$C$5:$C$2004,B322,Vânzări!$B$5:$B$2004,"&gt;="&amp;DATE(AnV,1,1),Vânzări!$B$5:$B$2004,"&lt;="&amp;DATE(AnV,12,31)))</f>
        <v/>
      </c>
      <c r="T322" s="16" t="str">
        <f>IF(B322="","",IFERROR(_xlfn.AGGREGATE(14,6,Vânzări!$B$5:$B$2004/(Vânzări!$C$5:$C$2004=B322),1),""))</f>
        <v/>
      </c>
      <c r="U322" s="17" t="str">
        <f t="shared" si="13"/>
        <v>–</v>
      </c>
      <c r="V322" s="18" t="str">
        <f>IF(B322="","",SUMIFS(Oportunități!$I$5:$I$304,Oportunități!$C$5:$C$304,B322,Oportunități!$G$5:$G$304,"&lt;&gt;Câștigată",Oportunități!$G$5:$G$304,"&lt;&gt;Pierdută"))</f>
        <v/>
      </c>
      <c r="W322" s="19" t="str">
        <f t="shared" si="14"/>
        <v/>
      </c>
    </row>
    <row r="323" spans="2:23" x14ac:dyDescent="0.2">
      <c r="B323" s="22"/>
      <c r="C323" s="23"/>
      <c r="D323" s="22"/>
      <c r="E323" s="21"/>
      <c r="F323" s="21"/>
      <c r="G323" s="21"/>
      <c r="H323" s="20"/>
      <c r="I323" s="21"/>
      <c r="J323" s="21"/>
      <c r="K323" s="21"/>
      <c r="L323" s="22"/>
      <c r="M323" s="21"/>
      <c r="N323" s="22"/>
      <c r="O323" s="15"/>
      <c r="P323" s="16" t="str">
        <f>IF(B323="","",IFERROR(_xlfn.AGGREGATE(14,6,Activități!$B$5:$B$1504/(Activități!$C$5:$C$1504=B323),1),""))</f>
        <v/>
      </c>
      <c r="Q323" s="17" t="str">
        <f t="shared" si="12"/>
        <v/>
      </c>
      <c r="R323" s="16" t="str">
        <f>IF(B323="","",IFERROR(_xlfn.AGGREGATE(15,6,Activități!$I$5:$I$1504/((Activități!$C$5:$C$1504=B323)*(Activități!$K$5:$K$1504&lt;&gt;"Da")*ISNUMBER(Activități!$I$5:$I$1504)),1),""))</f>
        <v/>
      </c>
      <c r="S323" s="18" t="str">
        <f>IF(B323="","",SUMIFS(Vânzări!$F$5:$F$2004,Vânzări!$C$5:$C$2004,B323,Vânzări!$B$5:$B$2004,"&gt;="&amp;DATE(AnV,1,1),Vânzări!$B$5:$B$2004,"&lt;="&amp;DATE(AnV,12,31)))</f>
        <v/>
      </c>
      <c r="T323" s="16" t="str">
        <f>IF(B323="","",IFERROR(_xlfn.AGGREGATE(14,6,Vânzări!$B$5:$B$2004/(Vânzări!$C$5:$C$2004=B323),1),""))</f>
        <v/>
      </c>
      <c r="U323" s="17" t="str">
        <f t="shared" si="13"/>
        <v>–</v>
      </c>
      <c r="V323" s="18" t="str">
        <f>IF(B323="","",SUMIFS(Oportunități!$I$5:$I$304,Oportunități!$C$5:$C$304,B323,Oportunități!$G$5:$G$304,"&lt;&gt;Câștigată",Oportunități!$G$5:$G$304,"&lt;&gt;Pierdută"))</f>
        <v/>
      </c>
      <c r="W323" s="19" t="str">
        <f t="shared" si="14"/>
        <v/>
      </c>
    </row>
    <row r="324" spans="2:23" x14ac:dyDescent="0.2">
      <c r="B324" s="22"/>
      <c r="C324" s="23"/>
      <c r="D324" s="22"/>
      <c r="E324" s="21"/>
      <c r="F324" s="21"/>
      <c r="G324" s="21"/>
      <c r="H324" s="20"/>
      <c r="I324" s="21"/>
      <c r="J324" s="21"/>
      <c r="K324" s="21"/>
      <c r="L324" s="22"/>
      <c r="M324" s="21"/>
      <c r="N324" s="22"/>
      <c r="O324" s="15"/>
      <c r="P324" s="16" t="str">
        <f>IF(B324="","",IFERROR(_xlfn.AGGREGATE(14,6,Activități!$B$5:$B$1504/(Activități!$C$5:$C$1504=B324),1),""))</f>
        <v/>
      </c>
      <c r="Q324" s="17" t="str">
        <f t="shared" si="12"/>
        <v/>
      </c>
      <c r="R324" s="16" t="str">
        <f>IF(B324="","",IFERROR(_xlfn.AGGREGATE(15,6,Activități!$I$5:$I$1504/((Activități!$C$5:$C$1504=B324)*(Activități!$K$5:$K$1504&lt;&gt;"Da")*ISNUMBER(Activități!$I$5:$I$1504)),1),""))</f>
        <v/>
      </c>
      <c r="S324" s="18" t="str">
        <f>IF(B324="","",SUMIFS(Vânzări!$F$5:$F$2004,Vânzări!$C$5:$C$2004,B324,Vânzări!$B$5:$B$2004,"&gt;="&amp;DATE(AnV,1,1),Vânzări!$B$5:$B$2004,"&lt;="&amp;DATE(AnV,12,31)))</f>
        <v/>
      </c>
      <c r="T324" s="16" t="str">
        <f>IF(B324="","",IFERROR(_xlfn.AGGREGATE(14,6,Vânzări!$B$5:$B$2004/(Vânzări!$C$5:$C$2004=B324),1),""))</f>
        <v/>
      </c>
      <c r="U324" s="17" t="str">
        <f t="shared" si="13"/>
        <v>–</v>
      </c>
      <c r="V324" s="18" t="str">
        <f>IF(B324="","",SUMIFS(Oportunități!$I$5:$I$304,Oportunități!$C$5:$C$304,B324,Oportunități!$G$5:$G$304,"&lt;&gt;Câștigată",Oportunități!$G$5:$G$304,"&lt;&gt;Pierdută"))</f>
        <v/>
      </c>
      <c r="W324" s="19" t="str">
        <f t="shared" si="14"/>
        <v/>
      </c>
    </row>
    <row r="325" spans="2:23" x14ac:dyDescent="0.2">
      <c r="B325" s="22"/>
      <c r="C325" s="23"/>
      <c r="D325" s="22"/>
      <c r="E325" s="21"/>
      <c r="F325" s="21"/>
      <c r="G325" s="21"/>
      <c r="H325" s="20"/>
      <c r="I325" s="21"/>
      <c r="J325" s="21"/>
      <c r="K325" s="21"/>
      <c r="L325" s="22"/>
      <c r="M325" s="21"/>
      <c r="N325" s="22"/>
      <c r="O325" s="15"/>
      <c r="P325" s="16" t="str">
        <f>IF(B325="","",IFERROR(_xlfn.AGGREGATE(14,6,Activități!$B$5:$B$1504/(Activități!$C$5:$C$1504=B325),1),""))</f>
        <v/>
      </c>
      <c r="Q325" s="17" t="str">
        <f t="shared" ref="Q325:Q388" si="15">IF(ISNUMBER(P325),AziC-P325,"")</f>
        <v/>
      </c>
      <c r="R325" s="16" t="str">
        <f>IF(B325="","",IFERROR(_xlfn.AGGREGATE(15,6,Activități!$I$5:$I$1504/((Activități!$C$5:$C$1504=B325)*(Activități!$K$5:$K$1504&lt;&gt;"Da")*ISNUMBER(Activități!$I$5:$I$1504)),1),""))</f>
        <v/>
      </c>
      <c r="S325" s="18" t="str">
        <f>IF(B325="","",SUMIFS(Vânzări!$F$5:$F$2004,Vânzări!$C$5:$C$2004,B325,Vânzări!$B$5:$B$2004,"&gt;="&amp;DATE(AnV,1,1),Vânzări!$B$5:$B$2004,"&lt;="&amp;DATE(AnV,12,31)))</f>
        <v/>
      </c>
      <c r="T325" s="16" t="str">
        <f>IF(B325="","",IFERROR(_xlfn.AGGREGATE(14,6,Vânzări!$B$5:$B$2004/(Vânzări!$C$5:$C$2004=B325),1),""))</f>
        <v/>
      </c>
      <c r="U325" s="17" t="str">
        <f t="shared" ref="U325:U388" si="16">IF(OR(B325="",N(S325)&lt;=0),"–",IF(SUMIF($S$5:$S$504,"&gt;="&amp;S325)/SUM($S$5:$S$504)&lt;=0.8,"A",IF(SUMIF($S$5:$S$504,"&gt;="&amp;S325)/SUM($S$5:$S$504)&lt;=0.95,"B","C")))</f>
        <v>–</v>
      </c>
      <c r="V325" s="18" t="str">
        <f>IF(B325="","",SUMIFS(Oportunități!$I$5:$I$304,Oportunități!$C$5:$C$304,B325,Oportunități!$G$5:$G$304,"&lt;&gt;Câștigată",Oportunități!$G$5:$G$304,"&lt;&gt;Pierdută"))</f>
        <v/>
      </c>
      <c r="W325" s="19" t="str">
        <f t="shared" ref="W325:W388" si="17">IF(B325="","",TRIM(IF(COUNTIF($B$5:$B$504,B325)&gt;1,"Cod dublat. ","")&amp;IF(AND(OR(L325="Activ",L325="Potențial"),OR(NOT(ISNUMBER(Q325)),N(Q325)&gt;ZileFaraContact)),IF(ISNUMBER(Q325),"Fără contact de "&amp;Q325&amp;" zile. ","Niciun contact înregistrat. "),"")&amp;IF(AND(ISNUMBER(R325),R325&lt;AziC),"Acțiune întârziată ("&amp;RIGHT("0"&amp;DAY(R325),2)&amp;"."&amp;RIGHT("0"&amp;MONTH(R325),2)&amp;"."&amp;YEAR(R325)&amp;"). ","")&amp;IF(AND(L325="Activ",OR(NOT(ISNUMBER(T325)),AziC-N(T325)&gt;ZileFaraVanzari)),"Activ, fără vânzări de peste "&amp;ZileFaraVanzari&amp;" de zile. ","")&amp;IF(AND(L325&lt;&gt;"Inactiv",L325&lt;&gt;"Pierdut",G325="",H325=""),"Lipsesc telefonul și e-mailul. ","")))</f>
        <v/>
      </c>
    </row>
    <row r="326" spans="2:23" x14ac:dyDescent="0.2">
      <c r="B326" s="22"/>
      <c r="C326" s="23"/>
      <c r="D326" s="22"/>
      <c r="E326" s="21"/>
      <c r="F326" s="21"/>
      <c r="G326" s="21"/>
      <c r="H326" s="20"/>
      <c r="I326" s="21"/>
      <c r="J326" s="21"/>
      <c r="K326" s="21"/>
      <c r="L326" s="22"/>
      <c r="M326" s="21"/>
      <c r="N326" s="22"/>
      <c r="O326" s="15"/>
      <c r="P326" s="16" t="str">
        <f>IF(B326="","",IFERROR(_xlfn.AGGREGATE(14,6,Activități!$B$5:$B$1504/(Activități!$C$5:$C$1504=B326),1),""))</f>
        <v/>
      </c>
      <c r="Q326" s="17" t="str">
        <f t="shared" si="15"/>
        <v/>
      </c>
      <c r="R326" s="16" t="str">
        <f>IF(B326="","",IFERROR(_xlfn.AGGREGATE(15,6,Activități!$I$5:$I$1504/((Activități!$C$5:$C$1504=B326)*(Activități!$K$5:$K$1504&lt;&gt;"Da")*ISNUMBER(Activități!$I$5:$I$1504)),1),""))</f>
        <v/>
      </c>
      <c r="S326" s="18" t="str">
        <f>IF(B326="","",SUMIFS(Vânzări!$F$5:$F$2004,Vânzări!$C$5:$C$2004,B326,Vânzări!$B$5:$B$2004,"&gt;="&amp;DATE(AnV,1,1),Vânzări!$B$5:$B$2004,"&lt;="&amp;DATE(AnV,12,31)))</f>
        <v/>
      </c>
      <c r="T326" s="16" t="str">
        <f>IF(B326="","",IFERROR(_xlfn.AGGREGATE(14,6,Vânzări!$B$5:$B$2004/(Vânzări!$C$5:$C$2004=B326),1),""))</f>
        <v/>
      </c>
      <c r="U326" s="17" t="str">
        <f t="shared" si="16"/>
        <v>–</v>
      </c>
      <c r="V326" s="18" t="str">
        <f>IF(B326="","",SUMIFS(Oportunități!$I$5:$I$304,Oportunități!$C$5:$C$304,B326,Oportunități!$G$5:$G$304,"&lt;&gt;Câștigată",Oportunități!$G$5:$G$304,"&lt;&gt;Pierdută"))</f>
        <v/>
      </c>
      <c r="W326" s="19" t="str">
        <f t="shared" si="17"/>
        <v/>
      </c>
    </row>
    <row r="327" spans="2:23" x14ac:dyDescent="0.2">
      <c r="B327" s="22"/>
      <c r="C327" s="23"/>
      <c r="D327" s="22"/>
      <c r="E327" s="21"/>
      <c r="F327" s="21"/>
      <c r="G327" s="21"/>
      <c r="H327" s="20"/>
      <c r="I327" s="21"/>
      <c r="J327" s="21"/>
      <c r="K327" s="21"/>
      <c r="L327" s="22"/>
      <c r="M327" s="21"/>
      <c r="N327" s="22"/>
      <c r="O327" s="15"/>
      <c r="P327" s="16" t="str">
        <f>IF(B327="","",IFERROR(_xlfn.AGGREGATE(14,6,Activități!$B$5:$B$1504/(Activități!$C$5:$C$1504=B327),1),""))</f>
        <v/>
      </c>
      <c r="Q327" s="17" t="str">
        <f t="shared" si="15"/>
        <v/>
      </c>
      <c r="R327" s="16" t="str">
        <f>IF(B327="","",IFERROR(_xlfn.AGGREGATE(15,6,Activități!$I$5:$I$1504/((Activități!$C$5:$C$1504=B327)*(Activități!$K$5:$K$1504&lt;&gt;"Da")*ISNUMBER(Activități!$I$5:$I$1504)),1),""))</f>
        <v/>
      </c>
      <c r="S327" s="18" t="str">
        <f>IF(B327="","",SUMIFS(Vânzări!$F$5:$F$2004,Vânzări!$C$5:$C$2004,B327,Vânzări!$B$5:$B$2004,"&gt;="&amp;DATE(AnV,1,1),Vânzări!$B$5:$B$2004,"&lt;="&amp;DATE(AnV,12,31)))</f>
        <v/>
      </c>
      <c r="T327" s="16" t="str">
        <f>IF(B327="","",IFERROR(_xlfn.AGGREGATE(14,6,Vânzări!$B$5:$B$2004/(Vânzări!$C$5:$C$2004=B327),1),""))</f>
        <v/>
      </c>
      <c r="U327" s="17" t="str">
        <f t="shared" si="16"/>
        <v>–</v>
      </c>
      <c r="V327" s="18" t="str">
        <f>IF(B327="","",SUMIFS(Oportunități!$I$5:$I$304,Oportunități!$C$5:$C$304,B327,Oportunități!$G$5:$G$304,"&lt;&gt;Câștigată",Oportunități!$G$5:$G$304,"&lt;&gt;Pierdută"))</f>
        <v/>
      </c>
      <c r="W327" s="19" t="str">
        <f t="shared" si="17"/>
        <v/>
      </c>
    </row>
    <row r="328" spans="2:23" x14ac:dyDescent="0.2">
      <c r="B328" s="22"/>
      <c r="C328" s="23"/>
      <c r="D328" s="22"/>
      <c r="E328" s="21"/>
      <c r="F328" s="21"/>
      <c r="G328" s="21"/>
      <c r="H328" s="20"/>
      <c r="I328" s="21"/>
      <c r="J328" s="21"/>
      <c r="K328" s="21"/>
      <c r="L328" s="22"/>
      <c r="M328" s="21"/>
      <c r="N328" s="22"/>
      <c r="O328" s="15"/>
      <c r="P328" s="16" t="str">
        <f>IF(B328="","",IFERROR(_xlfn.AGGREGATE(14,6,Activități!$B$5:$B$1504/(Activități!$C$5:$C$1504=B328),1),""))</f>
        <v/>
      </c>
      <c r="Q328" s="17" t="str">
        <f t="shared" si="15"/>
        <v/>
      </c>
      <c r="R328" s="16" t="str">
        <f>IF(B328="","",IFERROR(_xlfn.AGGREGATE(15,6,Activități!$I$5:$I$1504/((Activități!$C$5:$C$1504=B328)*(Activități!$K$5:$K$1504&lt;&gt;"Da")*ISNUMBER(Activități!$I$5:$I$1504)),1),""))</f>
        <v/>
      </c>
      <c r="S328" s="18" t="str">
        <f>IF(B328="","",SUMIFS(Vânzări!$F$5:$F$2004,Vânzări!$C$5:$C$2004,B328,Vânzări!$B$5:$B$2004,"&gt;="&amp;DATE(AnV,1,1),Vânzări!$B$5:$B$2004,"&lt;="&amp;DATE(AnV,12,31)))</f>
        <v/>
      </c>
      <c r="T328" s="16" t="str">
        <f>IF(B328="","",IFERROR(_xlfn.AGGREGATE(14,6,Vânzări!$B$5:$B$2004/(Vânzări!$C$5:$C$2004=B328),1),""))</f>
        <v/>
      </c>
      <c r="U328" s="17" t="str">
        <f t="shared" si="16"/>
        <v>–</v>
      </c>
      <c r="V328" s="18" t="str">
        <f>IF(B328="","",SUMIFS(Oportunități!$I$5:$I$304,Oportunități!$C$5:$C$304,B328,Oportunități!$G$5:$G$304,"&lt;&gt;Câștigată",Oportunități!$G$5:$G$304,"&lt;&gt;Pierdută"))</f>
        <v/>
      </c>
      <c r="W328" s="19" t="str">
        <f t="shared" si="17"/>
        <v/>
      </c>
    </row>
    <row r="329" spans="2:23" x14ac:dyDescent="0.2">
      <c r="B329" s="22"/>
      <c r="C329" s="23"/>
      <c r="D329" s="22"/>
      <c r="E329" s="21"/>
      <c r="F329" s="21"/>
      <c r="G329" s="21"/>
      <c r="H329" s="20"/>
      <c r="I329" s="21"/>
      <c r="J329" s="21"/>
      <c r="K329" s="21"/>
      <c r="L329" s="22"/>
      <c r="M329" s="21"/>
      <c r="N329" s="22"/>
      <c r="O329" s="15"/>
      <c r="P329" s="16" t="str">
        <f>IF(B329="","",IFERROR(_xlfn.AGGREGATE(14,6,Activități!$B$5:$B$1504/(Activități!$C$5:$C$1504=B329),1),""))</f>
        <v/>
      </c>
      <c r="Q329" s="17" t="str">
        <f t="shared" si="15"/>
        <v/>
      </c>
      <c r="R329" s="16" t="str">
        <f>IF(B329="","",IFERROR(_xlfn.AGGREGATE(15,6,Activități!$I$5:$I$1504/((Activități!$C$5:$C$1504=B329)*(Activități!$K$5:$K$1504&lt;&gt;"Da")*ISNUMBER(Activități!$I$5:$I$1504)),1),""))</f>
        <v/>
      </c>
      <c r="S329" s="18" t="str">
        <f>IF(B329="","",SUMIFS(Vânzări!$F$5:$F$2004,Vânzări!$C$5:$C$2004,B329,Vânzări!$B$5:$B$2004,"&gt;="&amp;DATE(AnV,1,1),Vânzări!$B$5:$B$2004,"&lt;="&amp;DATE(AnV,12,31)))</f>
        <v/>
      </c>
      <c r="T329" s="16" t="str">
        <f>IF(B329="","",IFERROR(_xlfn.AGGREGATE(14,6,Vânzări!$B$5:$B$2004/(Vânzări!$C$5:$C$2004=B329),1),""))</f>
        <v/>
      </c>
      <c r="U329" s="17" t="str">
        <f t="shared" si="16"/>
        <v>–</v>
      </c>
      <c r="V329" s="18" t="str">
        <f>IF(B329="","",SUMIFS(Oportunități!$I$5:$I$304,Oportunități!$C$5:$C$304,B329,Oportunități!$G$5:$G$304,"&lt;&gt;Câștigată",Oportunități!$G$5:$G$304,"&lt;&gt;Pierdută"))</f>
        <v/>
      </c>
      <c r="W329" s="19" t="str">
        <f t="shared" si="17"/>
        <v/>
      </c>
    </row>
    <row r="330" spans="2:23" x14ac:dyDescent="0.2">
      <c r="B330" s="22"/>
      <c r="C330" s="23"/>
      <c r="D330" s="22"/>
      <c r="E330" s="21"/>
      <c r="F330" s="21"/>
      <c r="G330" s="21"/>
      <c r="H330" s="20"/>
      <c r="I330" s="21"/>
      <c r="J330" s="21"/>
      <c r="K330" s="21"/>
      <c r="L330" s="22"/>
      <c r="M330" s="21"/>
      <c r="N330" s="22"/>
      <c r="O330" s="15"/>
      <c r="P330" s="16" t="str">
        <f>IF(B330="","",IFERROR(_xlfn.AGGREGATE(14,6,Activități!$B$5:$B$1504/(Activități!$C$5:$C$1504=B330),1),""))</f>
        <v/>
      </c>
      <c r="Q330" s="17" t="str">
        <f t="shared" si="15"/>
        <v/>
      </c>
      <c r="R330" s="16" t="str">
        <f>IF(B330="","",IFERROR(_xlfn.AGGREGATE(15,6,Activități!$I$5:$I$1504/((Activități!$C$5:$C$1504=B330)*(Activități!$K$5:$K$1504&lt;&gt;"Da")*ISNUMBER(Activități!$I$5:$I$1504)),1),""))</f>
        <v/>
      </c>
      <c r="S330" s="18" t="str">
        <f>IF(B330="","",SUMIFS(Vânzări!$F$5:$F$2004,Vânzări!$C$5:$C$2004,B330,Vânzări!$B$5:$B$2004,"&gt;="&amp;DATE(AnV,1,1),Vânzări!$B$5:$B$2004,"&lt;="&amp;DATE(AnV,12,31)))</f>
        <v/>
      </c>
      <c r="T330" s="16" t="str">
        <f>IF(B330="","",IFERROR(_xlfn.AGGREGATE(14,6,Vânzări!$B$5:$B$2004/(Vânzări!$C$5:$C$2004=B330),1),""))</f>
        <v/>
      </c>
      <c r="U330" s="17" t="str">
        <f t="shared" si="16"/>
        <v>–</v>
      </c>
      <c r="V330" s="18" t="str">
        <f>IF(B330="","",SUMIFS(Oportunități!$I$5:$I$304,Oportunități!$C$5:$C$304,B330,Oportunități!$G$5:$G$304,"&lt;&gt;Câștigată",Oportunități!$G$5:$G$304,"&lt;&gt;Pierdută"))</f>
        <v/>
      </c>
      <c r="W330" s="19" t="str">
        <f t="shared" si="17"/>
        <v/>
      </c>
    </row>
    <row r="331" spans="2:23" x14ac:dyDescent="0.2">
      <c r="B331" s="22"/>
      <c r="C331" s="23"/>
      <c r="D331" s="22"/>
      <c r="E331" s="21"/>
      <c r="F331" s="21"/>
      <c r="G331" s="21"/>
      <c r="H331" s="20"/>
      <c r="I331" s="21"/>
      <c r="J331" s="21"/>
      <c r="K331" s="21"/>
      <c r="L331" s="22"/>
      <c r="M331" s="21"/>
      <c r="N331" s="22"/>
      <c r="O331" s="15"/>
      <c r="P331" s="16" t="str">
        <f>IF(B331="","",IFERROR(_xlfn.AGGREGATE(14,6,Activități!$B$5:$B$1504/(Activități!$C$5:$C$1504=B331),1),""))</f>
        <v/>
      </c>
      <c r="Q331" s="17" t="str">
        <f t="shared" si="15"/>
        <v/>
      </c>
      <c r="R331" s="16" t="str">
        <f>IF(B331="","",IFERROR(_xlfn.AGGREGATE(15,6,Activități!$I$5:$I$1504/((Activități!$C$5:$C$1504=B331)*(Activități!$K$5:$K$1504&lt;&gt;"Da")*ISNUMBER(Activități!$I$5:$I$1504)),1),""))</f>
        <v/>
      </c>
      <c r="S331" s="18" t="str">
        <f>IF(B331="","",SUMIFS(Vânzări!$F$5:$F$2004,Vânzări!$C$5:$C$2004,B331,Vânzări!$B$5:$B$2004,"&gt;="&amp;DATE(AnV,1,1),Vânzări!$B$5:$B$2004,"&lt;="&amp;DATE(AnV,12,31)))</f>
        <v/>
      </c>
      <c r="T331" s="16" t="str">
        <f>IF(B331="","",IFERROR(_xlfn.AGGREGATE(14,6,Vânzări!$B$5:$B$2004/(Vânzări!$C$5:$C$2004=B331),1),""))</f>
        <v/>
      </c>
      <c r="U331" s="17" t="str">
        <f t="shared" si="16"/>
        <v>–</v>
      </c>
      <c r="V331" s="18" t="str">
        <f>IF(B331="","",SUMIFS(Oportunități!$I$5:$I$304,Oportunități!$C$5:$C$304,B331,Oportunități!$G$5:$G$304,"&lt;&gt;Câștigată",Oportunități!$G$5:$G$304,"&lt;&gt;Pierdută"))</f>
        <v/>
      </c>
      <c r="W331" s="19" t="str">
        <f t="shared" si="17"/>
        <v/>
      </c>
    </row>
    <row r="332" spans="2:23" x14ac:dyDescent="0.2">
      <c r="B332" s="22"/>
      <c r="C332" s="23"/>
      <c r="D332" s="22"/>
      <c r="E332" s="21"/>
      <c r="F332" s="21"/>
      <c r="G332" s="21"/>
      <c r="H332" s="20"/>
      <c r="I332" s="21"/>
      <c r="J332" s="21"/>
      <c r="K332" s="21"/>
      <c r="L332" s="22"/>
      <c r="M332" s="21"/>
      <c r="N332" s="22"/>
      <c r="O332" s="15"/>
      <c r="P332" s="16" t="str">
        <f>IF(B332="","",IFERROR(_xlfn.AGGREGATE(14,6,Activități!$B$5:$B$1504/(Activități!$C$5:$C$1504=B332),1),""))</f>
        <v/>
      </c>
      <c r="Q332" s="17" t="str">
        <f t="shared" si="15"/>
        <v/>
      </c>
      <c r="R332" s="16" t="str">
        <f>IF(B332="","",IFERROR(_xlfn.AGGREGATE(15,6,Activități!$I$5:$I$1504/((Activități!$C$5:$C$1504=B332)*(Activități!$K$5:$K$1504&lt;&gt;"Da")*ISNUMBER(Activități!$I$5:$I$1504)),1),""))</f>
        <v/>
      </c>
      <c r="S332" s="18" t="str">
        <f>IF(B332="","",SUMIFS(Vânzări!$F$5:$F$2004,Vânzări!$C$5:$C$2004,B332,Vânzări!$B$5:$B$2004,"&gt;="&amp;DATE(AnV,1,1),Vânzări!$B$5:$B$2004,"&lt;="&amp;DATE(AnV,12,31)))</f>
        <v/>
      </c>
      <c r="T332" s="16" t="str">
        <f>IF(B332="","",IFERROR(_xlfn.AGGREGATE(14,6,Vânzări!$B$5:$B$2004/(Vânzări!$C$5:$C$2004=B332),1),""))</f>
        <v/>
      </c>
      <c r="U332" s="17" t="str">
        <f t="shared" si="16"/>
        <v>–</v>
      </c>
      <c r="V332" s="18" t="str">
        <f>IF(B332="","",SUMIFS(Oportunități!$I$5:$I$304,Oportunități!$C$5:$C$304,B332,Oportunități!$G$5:$G$304,"&lt;&gt;Câștigată",Oportunități!$G$5:$G$304,"&lt;&gt;Pierdută"))</f>
        <v/>
      </c>
      <c r="W332" s="19" t="str">
        <f t="shared" si="17"/>
        <v/>
      </c>
    </row>
    <row r="333" spans="2:23" x14ac:dyDescent="0.2">
      <c r="B333" s="22"/>
      <c r="C333" s="23"/>
      <c r="D333" s="22"/>
      <c r="E333" s="21"/>
      <c r="F333" s="21"/>
      <c r="G333" s="21"/>
      <c r="H333" s="20"/>
      <c r="I333" s="21"/>
      <c r="J333" s="21"/>
      <c r="K333" s="21"/>
      <c r="L333" s="22"/>
      <c r="M333" s="21"/>
      <c r="N333" s="22"/>
      <c r="O333" s="15"/>
      <c r="P333" s="16" t="str">
        <f>IF(B333="","",IFERROR(_xlfn.AGGREGATE(14,6,Activități!$B$5:$B$1504/(Activități!$C$5:$C$1504=B333),1),""))</f>
        <v/>
      </c>
      <c r="Q333" s="17" t="str">
        <f t="shared" si="15"/>
        <v/>
      </c>
      <c r="R333" s="16" t="str">
        <f>IF(B333="","",IFERROR(_xlfn.AGGREGATE(15,6,Activități!$I$5:$I$1504/((Activități!$C$5:$C$1504=B333)*(Activități!$K$5:$K$1504&lt;&gt;"Da")*ISNUMBER(Activități!$I$5:$I$1504)),1),""))</f>
        <v/>
      </c>
      <c r="S333" s="18" t="str">
        <f>IF(B333="","",SUMIFS(Vânzări!$F$5:$F$2004,Vânzări!$C$5:$C$2004,B333,Vânzări!$B$5:$B$2004,"&gt;="&amp;DATE(AnV,1,1),Vânzări!$B$5:$B$2004,"&lt;="&amp;DATE(AnV,12,31)))</f>
        <v/>
      </c>
      <c r="T333" s="16" t="str">
        <f>IF(B333="","",IFERROR(_xlfn.AGGREGATE(14,6,Vânzări!$B$5:$B$2004/(Vânzări!$C$5:$C$2004=B333),1),""))</f>
        <v/>
      </c>
      <c r="U333" s="17" t="str">
        <f t="shared" si="16"/>
        <v>–</v>
      </c>
      <c r="V333" s="18" t="str">
        <f>IF(B333="","",SUMIFS(Oportunități!$I$5:$I$304,Oportunități!$C$5:$C$304,B333,Oportunități!$G$5:$G$304,"&lt;&gt;Câștigată",Oportunități!$G$5:$G$304,"&lt;&gt;Pierdută"))</f>
        <v/>
      </c>
      <c r="W333" s="19" t="str">
        <f t="shared" si="17"/>
        <v/>
      </c>
    </row>
    <row r="334" spans="2:23" x14ac:dyDescent="0.2">
      <c r="B334" s="22"/>
      <c r="C334" s="23"/>
      <c r="D334" s="22"/>
      <c r="E334" s="21"/>
      <c r="F334" s="21"/>
      <c r="G334" s="21"/>
      <c r="H334" s="20"/>
      <c r="I334" s="21"/>
      <c r="J334" s="21"/>
      <c r="K334" s="21"/>
      <c r="L334" s="22"/>
      <c r="M334" s="21"/>
      <c r="N334" s="22"/>
      <c r="O334" s="15"/>
      <c r="P334" s="16" t="str">
        <f>IF(B334="","",IFERROR(_xlfn.AGGREGATE(14,6,Activități!$B$5:$B$1504/(Activități!$C$5:$C$1504=B334),1),""))</f>
        <v/>
      </c>
      <c r="Q334" s="17" t="str">
        <f t="shared" si="15"/>
        <v/>
      </c>
      <c r="R334" s="16" t="str">
        <f>IF(B334="","",IFERROR(_xlfn.AGGREGATE(15,6,Activități!$I$5:$I$1504/((Activități!$C$5:$C$1504=B334)*(Activități!$K$5:$K$1504&lt;&gt;"Da")*ISNUMBER(Activități!$I$5:$I$1504)),1),""))</f>
        <v/>
      </c>
      <c r="S334" s="18" t="str">
        <f>IF(B334="","",SUMIFS(Vânzări!$F$5:$F$2004,Vânzări!$C$5:$C$2004,B334,Vânzări!$B$5:$B$2004,"&gt;="&amp;DATE(AnV,1,1),Vânzări!$B$5:$B$2004,"&lt;="&amp;DATE(AnV,12,31)))</f>
        <v/>
      </c>
      <c r="T334" s="16" t="str">
        <f>IF(B334="","",IFERROR(_xlfn.AGGREGATE(14,6,Vânzări!$B$5:$B$2004/(Vânzări!$C$5:$C$2004=B334),1),""))</f>
        <v/>
      </c>
      <c r="U334" s="17" t="str">
        <f t="shared" si="16"/>
        <v>–</v>
      </c>
      <c r="V334" s="18" t="str">
        <f>IF(B334="","",SUMIFS(Oportunități!$I$5:$I$304,Oportunități!$C$5:$C$304,B334,Oportunități!$G$5:$G$304,"&lt;&gt;Câștigată",Oportunități!$G$5:$G$304,"&lt;&gt;Pierdută"))</f>
        <v/>
      </c>
      <c r="W334" s="19" t="str">
        <f t="shared" si="17"/>
        <v/>
      </c>
    </row>
    <row r="335" spans="2:23" x14ac:dyDescent="0.2">
      <c r="B335" s="22"/>
      <c r="C335" s="23"/>
      <c r="D335" s="22"/>
      <c r="E335" s="21"/>
      <c r="F335" s="21"/>
      <c r="G335" s="21"/>
      <c r="H335" s="20"/>
      <c r="I335" s="21"/>
      <c r="J335" s="21"/>
      <c r="K335" s="21"/>
      <c r="L335" s="22"/>
      <c r="M335" s="21"/>
      <c r="N335" s="22"/>
      <c r="O335" s="15"/>
      <c r="P335" s="16" t="str">
        <f>IF(B335="","",IFERROR(_xlfn.AGGREGATE(14,6,Activități!$B$5:$B$1504/(Activități!$C$5:$C$1504=B335),1),""))</f>
        <v/>
      </c>
      <c r="Q335" s="17" t="str">
        <f t="shared" si="15"/>
        <v/>
      </c>
      <c r="R335" s="16" t="str">
        <f>IF(B335="","",IFERROR(_xlfn.AGGREGATE(15,6,Activități!$I$5:$I$1504/((Activități!$C$5:$C$1504=B335)*(Activități!$K$5:$K$1504&lt;&gt;"Da")*ISNUMBER(Activități!$I$5:$I$1504)),1),""))</f>
        <v/>
      </c>
      <c r="S335" s="18" t="str">
        <f>IF(B335="","",SUMIFS(Vânzări!$F$5:$F$2004,Vânzări!$C$5:$C$2004,B335,Vânzări!$B$5:$B$2004,"&gt;="&amp;DATE(AnV,1,1),Vânzări!$B$5:$B$2004,"&lt;="&amp;DATE(AnV,12,31)))</f>
        <v/>
      </c>
      <c r="T335" s="16" t="str">
        <f>IF(B335="","",IFERROR(_xlfn.AGGREGATE(14,6,Vânzări!$B$5:$B$2004/(Vânzări!$C$5:$C$2004=B335),1),""))</f>
        <v/>
      </c>
      <c r="U335" s="17" t="str">
        <f t="shared" si="16"/>
        <v>–</v>
      </c>
      <c r="V335" s="18" t="str">
        <f>IF(B335="","",SUMIFS(Oportunități!$I$5:$I$304,Oportunități!$C$5:$C$304,B335,Oportunități!$G$5:$G$304,"&lt;&gt;Câștigată",Oportunități!$G$5:$G$304,"&lt;&gt;Pierdută"))</f>
        <v/>
      </c>
      <c r="W335" s="19" t="str">
        <f t="shared" si="17"/>
        <v/>
      </c>
    </row>
    <row r="336" spans="2:23" x14ac:dyDescent="0.2">
      <c r="B336" s="22"/>
      <c r="C336" s="23"/>
      <c r="D336" s="22"/>
      <c r="E336" s="21"/>
      <c r="F336" s="21"/>
      <c r="G336" s="21"/>
      <c r="H336" s="20"/>
      <c r="I336" s="21"/>
      <c r="J336" s="21"/>
      <c r="K336" s="21"/>
      <c r="L336" s="22"/>
      <c r="M336" s="21"/>
      <c r="N336" s="22"/>
      <c r="O336" s="15"/>
      <c r="P336" s="16" t="str">
        <f>IF(B336="","",IFERROR(_xlfn.AGGREGATE(14,6,Activități!$B$5:$B$1504/(Activități!$C$5:$C$1504=B336),1),""))</f>
        <v/>
      </c>
      <c r="Q336" s="17" t="str">
        <f t="shared" si="15"/>
        <v/>
      </c>
      <c r="R336" s="16" t="str">
        <f>IF(B336="","",IFERROR(_xlfn.AGGREGATE(15,6,Activități!$I$5:$I$1504/((Activități!$C$5:$C$1504=B336)*(Activități!$K$5:$K$1504&lt;&gt;"Da")*ISNUMBER(Activități!$I$5:$I$1504)),1),""))</f>
        <v/>
      </c>
      <c r="S336" s="18" t="str">
        <f>IF(B336="","",SUMIFS(Vânzări!$F$5:$F$2004,Vânzări!$C$5:$C$2004,B336,Vânzări!$B$5:$B$2004,"&gt;="&amp;DATE(AnV,1,1),Vânzări!$B$5:$B$2004,"&lt;="&amp;DATE(AnV,12,31)))</f>
        <v/>
      </c>
      <c r="T336" s="16" t="str">
        <f>IF(B336="","",IFERROR(_xlfn.AGGREGATE(14,6,Vânzări!$B$5:$B$2004/(Vânzări!$C$5:$C$2004=B336),1),""))</f>
        <v/>
      </c>
      <c r="U336" s="17" t="str">
        <f t="shared" si="16"/>
        <v>–</v>
      </c>
      <c r="V336" s="18" t="str">
        <f>IF(B336="","",SUMIFS(Oportunități!$I$5:$I$304,Oportunități!$C$5:$C$304,B336,Oportunități!$G$5:$G$304,"&lt;&gt;Câștigată",Oportunități!$G$5:$G$304,"&lt;&gt;Pierdută"))</f>
        <v/>
      </c>
      <c r="W336" s="19" t="str">
        <f t="shared" si="17"/>
        <v/>
      </c>
    </row>
    <row r="337" spans="2:23" x14ac:dyDescent="0.2">
      <c r="B337" s="22"/>
      <c r="C337" s="23"/>
      <c r="D337" s="22"/>
      <c r="E337" s="21"/>
      <c r="F337" s="21"/>
      <c r="G337" s="21"/>
      <c r="H337" s="20"/>
      <c r="I337" s="21"/>
      <c r="J337" s="21"/>
      <c r="K337" s="21"/>
      <c r="L337" s="22"/>
      <c r="M337" s="21"/>
      <c r="N337" s="22"/>
      <c r="O337" s="15"/>
      <c r="P337" s="16" t="str">
        <f>IF(B337="","",IFERROR(_xlfn.AGGREGATE(14,6,Activități!$B$5:$B$1504/(Activități!$C$5:$C$1504=B337),1),""))</f>
        <v/>
      </c>
      <c r="Q337" s="17" t="str">
        <f t="shared" si="15"/>
        <v/>
      </c>
      <c r="R337" s="16" t="str">
        <f>IF(B337="","",IFERROR(_xlfn.AGGREGATE(15,6,Activități!$I$5:$I$1504/((Activități!$C$5:$C$1504=B337)*(Activități!$K$5:$K$1504&lt;&gt;"Da")*ISNUMBER(Activități!$I$5:$I$1504)),1),""))</f>
        <v/>
      </c>
      <c r="S337" s="18" t="str">
        <f>IF(B337="","",SUMIFS(Vânzări!$F$5:$F$2004,Vânzări!$C$5:$C$2004,B337,Vânzări!$B$5:$B$2004,"&gt;="&amp;DATE(AnV,1,1),Vânzări!$B$5:$B$2004,"&lt;="&amp;DATE(AnV,12,31)))</f>
        <v/>
      </c>
      <c r="T337" s="16" t="str">
        <f>IF(B337="","",IFERROR(_xlfn.AGGREGATE(14,6,Vânzări!$B$5:$B$2004/(Vânzări!$C$5:$C$2004=B337),1),""))</f>
        <v/>
      </c>
      <c r="U337" s="17" t="str">
        <f t="shared" si="16"/>
        <v>–</v>
      </c>
      <c r="V337" s="18" t="str">
        <f>IF(B337="","",SUMIFS(Oportunități!$I$5:$I$304,Oportunități!$C$5:$C$304,B337,Oportunități!$G$5:$G$304,"&lt;&gt;Câștigată",Oportunități!$G$5:$G$304,"&lt;&gt;Pierdută"))</f>
        <v/>
      </c>
      <c r="W337" s="19" t="str">
        <f t="shared" si="17"/>
        <v/>
      </c>
    </row>
    <row r="338" spans="2:23" x14ac:dyDescent="0.2">
      <c r="B338" s="22"/>
      <c r="C338" s="23"/>
      <c r="D338" s="22"/>
      <c r="E338" s="21"/>
      <c r="F338" s="21"/>
      <c r="G338" s="21"/>
      <c r="H338" s="20"/>
      <c r="I338" s="21"/>
      <c r="J338" s="21"/>
      <c r="K338" s="21"/>
      <c r="L338" s="22"/>
      <c r="M338" s="21"/>
      <c r="N338" s="22"/>
      <c r="O338" s="15"/>
      <c r="P338" s="16" t="str">
        <f>IF(B338="","",IFERROR(_xlfn.AGGREGATE(14,6,Activități!$B$5:$B$1504/(Activități!$C$5:$C$1504=B338),1),""))</f>
        <v/>
      </c>
      <c r="Q338" s="17" t="str">
        <f t="shared" si="15"/>
        <v/>
      </c>
      <c r="R338" s="16" t="str">
        <f>IF(B338="","",IFERROR(_xlfn.AGGREGATE(15,6,Activități!$I$5:$I$1504/((Activități!$C$5:$C$1504=B338)*(Activități!$K$5:$K$1504&lt;&gt;"Da")*ISNUMBER(Activități!$I$5:$I$1504)),1),""))</f>
        <v/>
      </c>
      <c r="S338" s="18" t="str">
        <f>IF(B338="","",SUMIFS(Vânzări!$F$5:$F$2004,Vânzări!$C$5:$C$2004,B338,Vânzări!$B$5:$B$2004,"&gt;="&amp;DATE(AnV,1,1),Vânzări!$B$5:$B$2004,"&lt;="&amp;DATE(AnV,12,31)))</f>
        <v/>
      </c>
      <c r="T338" s="16" t="str">
        <f>IF(B338="","",IFERROR(_xlfn.AGGREGATE(14,6,Vânzări!$B$5:$B$2004/(Vânzări!$C$5:$C$2004=B338),1),""))</f>
        <v/>
      </c>
      <c r="U338" s="17" t="str">
        <f t="shared" si="16"/>
        <v>–</v>
      </c>
      <c r="V338" s="18" t="str">
        <f>IF(B338="","",SUMIFS(Oportunități!$I$5:$I$304,Oportunități!$C$5:$C$304,B338,Oportunități!$G$5:$G$304,"&lt;&gt;Câștigată",Oportunități!$G$5:$G$304,"&lt;&gt;Pierdută"))</f>
        <v/>
      </c>
      <c r="W338" s="19" t="str">
        <f t="shared" si="17"/>
        <v/>
      </c>
    </row>
    <row r="339" spans="2:23" x14ac:dyDescent="0.2">
      <c r="B339" s="22"/>
      <c r="C339" s="23"/>
      <c r="D339" s="22"/>
      <c r="E339" s="21"/>
      <c r="F339" s="21"/>
      <c r="G339" s="21"/>
      <c r="H339" s="20"/>
      <c r="I339" s="21"/>
      <c r="J339" s="21"/>
      <c r="K339" s="21"/>
      <c r="L339" s="22"/>
      <c r="M339" s="21"/>
      <c r="N339" s="22"/>
      <c r="O339" s="15"/>
      <c r="P339" s="16" t="str">
        <f>IF(B339="","",IFERROR(_xlfn.AGGREGATE(14,6,Activități!$B$5:$B$1504/(Activități!$C$5:$C$1504=B339),1),""))</f>
        <v/>
      </c>
      <c r="Q339" s="17" t="str">
        <f t="shared" si="15"/>
        <v/>
      </c>
      <c r="R339" s="16" t="str">
        <f>IF(B339="","",IFERROR(_xlfn.AGGREGATE(15,6,Activități!$I$5:$I$1504/((Activități!$C$5:$C$1504=B339)*(Activități!$K$5:$K$1504&lt;&gt;"Da")*ISNUMBER(Activități!$I$5:$I$1504)),1),""))</f>
        <v/>
      </c>
      <c r="S339" s="18" t="str">
        <f>IF(B339="","",SUMIFS(Vânzări!$F$5:$F$2004,Vânzări!$C$5:$C$2004,B339,Vânzări!$B$5:$B$2004,"&gt;="&amp;DATE(AnV,1,1),Vânzări!$B$5:$B$2004,"&lt;="&amp;DATE(AnV,12,31)))</f>
        <v/>
      </c>
      <c r="T339" s="16" t="str">
        <f>IF(B339="","",IFERROR(_xlfn.AGGREGATE(14,6,Vânzări!$B$5:$B$2004/(Vânzări!$C$5:$C$2004=B339),1),""))</f>
        <v/>
      </c>
      <c r="U339" s="17" t="str">
        <f t="shared" si="16"/>
        <v>–</v>
      </c>
      <c r="V339" s="18" t="str">
        <f>IF(B339="","",SUMIFS(Oportunități!$I$5:$I$304,Oportunități!$C$5:$C$304,B339,Oportunități!$G$5:$G$304,"&lt;&gt;Câștigată",Oportunități!$G$5:$G$304,"&lt;&gt;Pierdută"))</f>
        <v/>
      </c>
      <c r="W339" s="19" t="str">
        <f t="shared" si="17"/>
        <v/>
      </c>
    </row>
    <row r="340" spans="2:23" x14ac:dyDescent="0.2">
      <c r="B340" s="22"/>
      <c r="C340" s="23"/>
      <c r="D340" s="22"/>
      <c r="E340" s="21"/>
      <c r="F340" s="21"/>
      <c r="G340" s="21"/>
      <c r="H340" s="20"/>
      <c r="I340" s="21"/>
      <c r="J340" s="21"/>
      <c r="K340" s="21"/>
      <c r="L340" s="22"/>
      <c r="M340" s="21"/>
      <c r="N340" s="22"/>
      <c r="O340" s="15"/>
      <c r="P340" s="16" t="str">
        <f>IF(B340="","",IFERROR(_xlfn.AGGREGATE(14,6,Activități!$B$5:$B$1504/(Activități!$C$5:$C$1504=B340),1),""))</f>
        <v/>
      </c>
      <c r="Q340" s="17" t="str">
        <f t="shared" si="15"/>
        <v/>
      </c>
      <c r="R340" s="16" t="str">
        <f>IF(B340="","",IFERROR(_xlfn.AGGREGATE(15,6,Activități!$I$5:$I$1504/((Activități!$C$5:$C$1504=B340)*(Activități!$K$5:$K$1504&lt;&gt;"Da")*ISNUMBER(Activități!$I$5:$I$1504)),1),""))</f>
        <v/>
      </c>
      <c r="S340" s="18" t="str">
        <f>IF(B340="","",SUMIFS(Vânzări!$F$5:$F$2004,Vânzări!$C$5:$C$2004,B340,Vânzări!$B$5:$B$2004,"&gt;="&amp;DATE(AnV,1,1),Vânzări!$B$5:$B$2004,"&lt;="&amp;DATE(AnV,12,31)))</f>
        <v/>
      </c>
      <c r="T340" s="16" t="str">
        <f>IF(B340="","",IFERROR(_xlfn.AGGREGATE(14,6,Vânzări!$B$5:$B$2004/(Vânzări!$C$5:$C$2004=B340),1),""))</f>
        <v/>
      </c>
      <c r="U340" s="17" t="str">
        <f t="shared" si="16"/>
        <v>–</v>
      </c>
      <c r="V340" s="18" t="str">
        <f>IF(B340="","",SUMIFS(Oportunități!$I$5:$I$304,Oportunități!$C$5:$C$304,B340,Oportunități!$G$5:$G$304,"&lt;&gt;Câștigată",Oportunități!$G$5:$G$304,"&lt;&gt;Pierdută"))</f>
        <v/>
      </c>
      <c r="W340" s="19" t="str">
        <f t="shared" si="17"/>
        <v/>
      </c>
    </row>
    <row r="341" spans="2:23" x14ac:dyDescent="0.2">
      <c r="B341" s="22"/>
      <c r="C341" s="23"/>
      <c r="D341" s="22"/>
      <c r="E341" s="21"/>
      <c r="F341" s="21"/>
      <c r="G341" s="21"/>
      <c r="H341" s="20"/>
      <c r="I341" s="21"/>
      <c r="J341" s="21"/>
      <c r="K341" s="21"/>
      <c r="L341" s="22"/>
      <c r="M341" s="21"/>
      <c r="N341" s="22"/>
      <c r="O341" s="15"/>
      <c r="P341" s="16" t="str">
        <f>IF(B341="","",IFERROR(_xlfn.AGGREGATE(14,6,Activități!$B$5:$B$1504/(Activități!$C$5:$C$1504=B341),1),""))</f>
        <v/>
      </c>
      <c r="Q341" s="17" t="str">
        <f t="shared" si="15"/>
        <v/>
      </c>
      <c r="R341" s="16" t="str">
        <f>IF(B341="","",IFERROR(_xlfn.AGGREGATE(15,6,Activități!$I$5:$I$1504/((Activități!$C$5:$C$1504=B341)*(Activități!$K$5:$K$1504&lt;&gt;"Da")*ISNUMBER(Activități!$I$5:$I$1504)),1),""))</f>
        <v/>
      </c>
      <c r="S341" s="18" t="str">
        <f>IF(B341="","",SUMIFS(Vânzări!$F$5:$F$2004,Vânzări!$C$5:$C$2004,B341,Vânzări!$B$5:$B$2004,"&gt;="&amp;DATE(AnV,1,1),Vânzări!$B$5:$B$2004,"&lt;="&amp;DATE(AnV,12,31)))</f>
        <v/>
      </c>
      <c r="T341" s="16" t="str">
        <f>IF(B341="","",IFERROR(_xlfn.AGGREGATE(14,6,Vânzări!$B$5:$B$2004/(Vânzări!$C$5:$C$2004=B341),1),""))</f>
        <v/>
      </c>
      <c r="U341" s="17" t="str">
        <f t="shared" si="16"/>
        <v>–</v>
      </c>
      <c r="V341" s="18" t="str">
        <f>IF(B341="","",SUMIFS(Oportunități!$I$5:$I$304,Oportunități!$C$5:$C$304,B341,Oportunități!$G$5:$G$304,"&lt;&gt;Câștigată",Oportunități!$G$5:$G$304,"&lt;&gt;Pierdută"))</f>
        <v/>
      </c>
      <c r="W341" s="19" t="str">
        <f t="shared" si="17"/>
        <v/>
      </c>
    </row>
    <row r="342" spans="2:23" x14ac:dyDescent="0.2">
      <c r="B342" s="22"/>
      <c r="C342" s="23"/>
      <c r="D342" s="22"/>
      <c r="E342" s="21"/>
      <c r="F342" s="21"/>
      <c r="G342" s="21"/>
      <c r="H342" s="20"/>
      <c r="I342" s="21"/>
      <c r="J342" s="21"/>
      <c r="K342" s="21"/>
      <c r="L342" s="22"/>
      <c r="M342" s="21"/>
      <c r="N342" s="22"/>
      <c r="O342" s="15"/>
      <c r="P342" s="16" t="str">
        <f>IF(B342="","",IFERROR(_xlfn.AGGREGATE(14,6,Activități!$B$5:$B$1504/(Activități!$C$5:$C$1504=B342),1),""))</f>
        <v/>
      </c>
      <c r="Q342" s="17" t="str">
        <f t="shared" si="15"/>
        <v/>
      </c>
      <c r="R342" s="16" t="str">
        <f>IF(B342="","",IFERROR(_xlfn.AGGREGATE(15,6,Activități!$I$5:$I$1504/((Activități!$C$5:$C$1504=B342)*(Activități!$K$5:$K$1504&lt;&gt;"Da")*ISNUMBER(Activități!$I$5:$I$1504)),1),""))</f>
        <v/>
      </c>
      <c r="S342" s="18" t="str">
        <f>IF(B342="","",SUMIFS(Vânzări!$F$5:$F$2004,Vânzări!$C$5:$C$2004,B342,Vânzări!$B$5:$B$2004,"&gt;="&amp;DATE(AnV,1,1),Vânzări!$B$5:$B$2004,"&lt;="&amp;DATE(AnV,12,31)))</f>
        <v/>
      </c>
      <c r="T342" s="16" t="str">
        <f>IF(B342="","",IFERROR(_xlfn.AGGREGATE(14,6,Vânzări!$B$5:$B$2004/(Vânzări!$C$5:$C$2004=B342),1),""))</f>
        <v/>
      </c>
      <c r="U342" s="17" t="str">
        <f t="shared" si="16"/>
        <v>–</v>
      </c>
      <c r="V342" s="18" t="str">
        <f>IF(B342="","",SUMIFS(Oportunități!$I$5:$I$304,Oportunități!$C$5:$C$304,B342,Oportunități!$G$5:$G$304,"&lt;&gt;Câștigată",Oportunități!$G$5:$G$304,"&lt;&gt;Pierdută"))</f>
        <v/>
      </c>
      <c r="W342" s="19" t="str">
        <f t="shared" si="17"/>
        <v/>
      </c>
    </row>
    <row r="343" spans="2:23" x14ac:dyDescent="0.2">
      <c r="B343" s="22"/>
      <c r="C343" s="23"/>
      <c r="D343" s="22"/>
      <c r="E343" s="21"/>
      <c r="F343" s="21"/>
      <c r="G343" s="21"/>
      <c r="H343" s="20"/>
      <c r="I343" s="21"/>
      <c r="J343" s="21"/>
      <c r="K343" s="21"/>
      <c r="L343" s="22"/>
      <c r="M343" s="21"/>
      <c r="N343" s="22"/>
      <c r="O343" s="15"/>
      <c r="P343" s="16" t="str">
        <f>IF(B343="","",IFERROR(_xlfn.AGGREGATE(14,6,Activități!$B$5:$B$1504/(Activități!$C$5:$C$1504=B343),1),""))</f>
        <v/>
      </c>
      <c r="Q343" s="17" t="str">
        <f t="shared" si="15"/>
        <v/>
      </c>
      <c r="R343" s="16" t="str">
        <f>IF(B343="","",IFERROR(_xlfn.AGGREGATE(15,6,Activități!$I$5:$I$1504/((Activități!$C$5:$C$1504=B343)*(Activități!$K$5:$K$1504&lt;&gt;"Da")*ISNUMBER(Activități!$I$5:$I$1504)),1),""))</f>
        <v/>
      </c>
      <c r="S343" s="18" t="str">
        <f>IF(B343="","",SUMIFS(Vânzări!$F$5:$F$2004,Vânzări!$C$5:$C$2004,B343,Vânzări!$B$5:$B$2004,"&gt;="&amp;DATE(AnV,1,1),Vânzări!$B$5:$B$2004,"&lt;="&amp;DATE(AnV,12,31)))</f>
        <v/>
      </c>
      <c r="T343" s="16" t="str">
        <f>IF(B343="","",IFERROR(_xlfn.AGGREGATE(14,6,Vânzări!$B$5:$B$2004/(Vânzări!$C$5:$C$2004=B343),1),""))</f>
        <v/>
      </c>
      <c r="U343" s="17" t="str">
        <f t="shared" si="16"/>
        <v>–</v>
      </c>
      <c r="V343" s="18" t="str">
        <f>IF(B343="","",SUMIFS(Oportunități!$I$5:$I$304,Oportunități!$C$5:$C$304,B343,Oportunități!$G$5:$G$304,"&lt;&gt;Câștigată",Oportunități!$G$5:$G$304,"&lt;&gt;Pierdută"))</f>
        <v/>
      </c>
      <c r="W343" s="19" t="str">
        <f t="shared" si="17"/>
        <v/>
      </c>
    </row>
    <row r="344" spans="2:23" x14ac:dyDescent="0.2">
      <c r="B344" s="22"/>
      <c r="C344" s="23"/>
      <c r="D344" s="22"/>
      <c r="E344" s="21"/>
      <c r="F344" s="21"/>
      <c r="G344" s="21"/>
      <c r="H344" s="20"/>
      <c r="I344" s="21"/>
      <c r="J344" s="21"/>
      <c r="K344" s="21"/>
      <c r="L344" s="22"/>
      <c r="M344" s="21"/>
      <c r="N344" s="22"/>
      <c r="O344" s="15"/>
      <c r="P344" s="16" t="str">
        <f>IF(B344="","",IFERROR(_xlfn.AGGREGATE(14,6,Activități!$B$5:$B$1504/(Activități!$C$5:$C$1504=B344),1),""))</f>
        <v/>
      </c>
      <c r="Q344" s="17" t="str">
        <f t="shared" si="15"/>
        <v/>
      </c>
      <c r="R344" s="16" t="str">
        <f>IF(B344="","",IFERROR(_xlfn.AGGREGATE(15,6,Activități!$I$5:$I$1504/((Activități!$C$5:$C$1504=B344)*(Activități!$K$5:$K$1504&lt;&gt;"Da")*ISNUMBER(Activități!$I$5:$I$1504)),1),""))</f>
        <v/>
      </c>
      <c r="S344" s="18" t="str">
        <f>IF(B344="","",SUMIFS(Vânzări!$F$5:$F$2004,Vânzări!$C$5:$C$2004,B344,Vânzări!$B$5:$B$2004,"&gt;="&amp;DATE(AnV,1,1),Vânzări!$B$5:$B$2004,"&lt;="&amp;DATE(AnV,12,31)))</f>
        <v/>
      </c>
      <c r="T344" s="16" t="str">
        <f>IF(B344="","",IFERROR(_xlfn.AGGREGATE(14,6,Vânzări!$B$5:$B$2004/(Vânzări!$C$5:$C$2004=B344),1),""))</f>
        <v/>
      </c>
      <c r="U344" s="17" t="str">
        <f t="shared" si="16"/>
        <v>–</v>
      </c>
      <c r="V344" s="18" t="str">
        <f>IF(B344="","",SUMIFS(Oportunități!$I$5:$I$304,Oportunități!$C$5:$C$304,B344,Oportunități!$G$5:$G$304,"&lt;&gt;Câștigată",Oportunități!$G$5:$G$304,"&lt;&gt;Pierdută"))</f>
        <v/>
      </c>
      <c r="W344" s="19" t="str">
        <f t="shared" si="17"/>
        <v/>
      </c>
    </row>
    <row r="345" spans="2:23" x14ac:dyDescent="0.2">
      <c r="B345" s="22"/>
      <c r="C345" s="23"/>
      <c r="D345" s="22"/>
      <c r="E345" s="21"/>
      <c r="F345" s="21"/>
      <c r="G345" s="21"/>
      <c r="H345" s="20"/>
      <c r="I345" s="21"/>
      <c r="J345" s="21"/>
      <c r="K345" s="21"/>
      <c r="L345" s="22"/>
      <c r="M345" s="21"/>
      <c r="N345" s="22"/>
      <c r="O345" s="15"/>
      <c r="P345" s="16" t="str">
        <f>IF(B345="","",IFERROR(_xlfn.AGGREGATE(14,6,Activități!$B$5:$B$1504/(Activități!$C$5:$C$1504=B345),1),""))</f>
        <v/>
      </c>
      <c r="Q345" s="17" t="str">
        <f t="shared" si="15"/>
        <v/>
      </c>
      <c r="R345" s="16" t="str">
        <f>IF(B345="","",IFERROR(_xlfn.AGGREGATE(15,6,Activități!$I$5:$I$1504/((Activități!$C$5:$C$1504=B345)*(Activități!$K$5:$K$1504&lt;&gt;"Da")*ISNUMBER(Activități!$I$5:$I$1504)),1),""))</f>
        <v/>
      </c>
      <c r="S345" s="18" t="str">
        <f>IF(B345="","",SUMIFS(Vânzări!$F$5:$F$2004,Vânzări!$C$5:$C$2004,B345,Vânzări!$B$5:$B$2004,"&gt;="&amp;DATE(AnV,1,1),Vânzări!$B$5:$B$2004,"&lt;="&amp;DATE(AnV,12,31)))</f>
        <v/>
      </c>
      <c r="T345" s="16" t="str">
        <f>IF(B345="","",IFERROR(_xlfn.AGGREGATE(14,6,Vânzări!$B$5:$B$2004/(Vânzări!$C$5:$C$2004=B345),1),""))</f>
        <v/>
      </c>
      <c r="U345" s="17" t="str">
        <f t="shared" si="16"/>
        <v>–</v>
      </c>
      <c r="V345" s="18" t="str">
        <f>IF(B345="","",SUMIFS(Oportunități!$I$5:$I$304,Oportunități!$C$5:$C$304,B345,Oportunități!$G$5:$G$304,"&lt;&gt;Câștigată",Oportunități!$G$5:$G$304,"&lt;&gt;Pierdută"))</f>
        <v/>
      </c>
      <c r="W345" s="19" t="str">
        <f t="shared" si="17"/>
        <v/>
      </c>
    </row>
    <row r="346" spans="2:23" x14ac:dyDescent="0.2">
      <c r="B346" s="22"/>
      <c r="C346" s="23"/>
      <c r="D346" s="22"/>
      <c r="E346" s="21"/>
      <c r="F346" s="21"/>
      <c r="G346" s="21"/>
      <c r="H346" s="20"/>
      <c r="I346" s="21"/>
      <c r="J346" s="21"/>
      <c r="K346" s="21"/>
      <c r="L346" s="22"/>
      <c r="M346" s="21"/>
      <c r="N346" s="22"/>
      <c r="O346" s="15"/>
      <c r="P346" s="16" t="str">
        <f>IF(B346="","",IFERROR(_xlfn.AGGREGATE(14,6,Activități!$B$5:$B$1504/(Activități!$C$5:$C$1504=B346),1),""))</f>
        <v/>
      </c>
      <c r="Q346" s="17" t="str">
        <f t="shared" si="15"/>
        <v/>
      </c>
      <c r="R346" s="16" t="str">
        <f>IF(B346="","",IFERROR(_xlfn.AGGREGATE(15,6,Activități!$I$5:$I$1504/((Activități!$C$5:$C$1504=B346)*(Activități!$K$5:$K$1504&lt;&gt;"Da")*ISNUMBER(Activități!$I$5:$I$1504)),1),""))</f>
        <v/>
      </c>
      <c r="S346" s="18" t="str">
        <f>IF(B346="","",SUMIFS(Vânzări!$F$5:$F$2004,Vânzări!$C$5:$C$2004,B346,Vânzări!$B$5:$B$2004,"&gt;="&amp;DATE(AnV,1,1),Vânzări!$B$5:$B$2004,"&lt;="&amp;DATE(AnV,12,31)))</f>
        <v/>
      </c>
      <c r="T346" s="16" t="str">
        <f>IF(B346="","",IFERROR(_xlfn.AGGREGATE(14,6,Vânzări!$B$5:$B$2004/(Vânzări!$C$5:$C$2004=B346),1),""))</f>
        <v/>
      </c>
      <c r="U346" s="17" t="str">
        <f t="shared" si="16"/>
        <v>–</v>
      </c>
      <c r="V346" s="18" t="str">
        <f>IF(B346="","",SUMIFS(Oportunități!$I$5:$I$304,Oportunități!$C$5:$C$304,B346,Oportunități!$G$5:$G$304,"&lt;&gt;Câștigată",Oportunități!$G$5:$G$304,"&lt;&gt;Pierdută"))</f>
        <v/>
      </c>
      <c r="W346" s="19" t="str">
        <f t="shared" si="17"/>
        <v/>
      </c>
    </row>
    <row r="347" spans="2:23" x14ac:dyDescent="0.2">
      <c r="B347" s="22"/>
      <c r="C347" s="23"/>
      <c r="D347" s="22"/>
      <c r="E347" s="21"/>
      <c r="F347" s="21"/>
      <c r="G347" s="21"/>
      <c r="H347" s="20"/>
      <c r="I347" s="21"/>
      <c r="J347" s="21"/>
      <c r="K347" s="21"/>
      <c r="L347" s="22"/>
      <c r="M347" s="21"/>
      <c r="N347" s="22"/>
      <c r="O347" s="15"/>
      <c r="P347" s="16" t="str">
        <f>IF(B347="","",IFERROR(_xlfn.AGGREGATE(14,6,Activități!$B$5:$B$1504/(Activități!$C$5:$C$1504=B347),1),""))</f>
        <v/>
      </c>
      <c r="Q347" s="17" t="str">
        <f t="shared" si="15"/>
        <v/>
      </c>
      <c r="R347" s="16" t="str">
        <f>IF(B347="","",IFERROR(_xlfn.AGGREGATE(15,6,Activități!$I$5:$I$1504/((Activități!$C$5:$C$1504=B347)*(Activități!$K$5:$K$1504&lt;&gt;"Da")*ISNUMBER(Activități!$I$5:$I$1504)),1),""))</f>
        <v/>
      </c>
      <c r="S347" s="18" t="str">
        <f>IF(B347="","",SUMIFS(Vânzări!$F$5:$F$2004,Vânzări!$C$5:$C$2004,B347,Vânzări!$B$5:$B$2004,"&gt;="&amp;DATE(AnV,1,1),Vânzări!$B$5:$B$2004,"&lt;="&amp;DATE(AnV,12,31)))</f>
        <v/>
      </c>
      <c r="T347" s="16" t="str">
        <f>IF(B347="","",IFERROR(_xlfn.AGGREGATE(14,6,Vânzări!$B$5:$B$2004/(Vânzări!$C$5:$C$2004=B347),1),""))</f>
        <v/>
      </c>
      <c r="U347" s="17" t="str">
        <f t="shared" si="16"/>
        <v>–</v>
      </c>
      <c r="V347" s="18" t="str">
        <f>IF(B347="","",SUMIFS(Oportunități!$I$5:$I$304,Oportunități!$C$5:$C$304,B347,Oportunități!$G$5:$G$304,"&lt;&gt;Câștigată",Oportunități!$G$5:$G$304,"&lt;&gt;Pierdută"))</f>
        <v/>
      </c>
      <c r="W347" s="19" t="str">
        <f t="shared" si="17"/>
        <v/>
      </c>
    </row>
    <row r="348" spans="2:23" x14ac:dyDescent="0.2">
      <c r="B348" s="22"/>
      <c r="C348" s="23"/>
      <c r="D348" s="22"/>
      <c r="E348" s="21"/>
      <c r="F348" s="21"/>
      <c r="G348" s="21"/>
      <c r="H348" s="20"/>
      <c r="I348" s="21"/>
      <c r="J348" s="21"/>
      <c r="K348" s="21"/>
      <c r="L348" s="22"/>
      <c r="M348" s="21"/>
      <c r="N348" s="22"/>
      <c r="O348" s="15"/>
      <c r="P348" s="16" t="str">
        <f>IF(B348="","",IFERROR(_xlfn.AGGREGATE(14,6,Activități!$B$5:$B$1504/(Activități!$C$5:$C$1504=B348),1),""))</f>
        <v/>
      </c>
      <c r="Q348" s="17" t="str">
        <f t="shared" si="15"/>
        <v/>
      </c>
      <c r="R348" s="16" t="str">
        <f>IF(B348="","",IFERROR(_xlfn.AGGREGATE(15,6,Activități!$I$5:$I$1504/((Activități!$C$5:$C$1504=B348)*(Activități!$K$5:$K$1504&lt;&gt;"Da")*ISNUMBER(Activități!$I$5:$I$1504)),1),""))</f>
        <v/>
      </c>
      <c r="S348" s="18" t="str">
        <f>IF(B348="","",SUMIFS(Vânzări!$F$5:$F$2004,Vânzări!$C$5:$C$2004,B348,Vânzări!$B$5:$B$2004,"&gt;="&amp;DATE(AnV,1,1),Vânzări!$B$5:$B$2004,"&lt;="&amp;DATE(AnV,12,31)))</f>
        <v/>
      </c>
      <c r="T348" s="16" t="str">
        <f>IF(B348="","",IFERROR(_xlfn.AGGREGATE(14,6,Vânzări!$B$5:$B$2004/(Vânzări!$C$5:$C$2004=B348),1),""))</f>
        <v/>
      </c>
      <c r="U348" s="17" t="str">
        <f t="shared" si="16"/>
        <v>–</v>
      </c>
      <c r="V348" s="18" t="str">
        <f>IF(B348="","",SUMIFS(Oportunități!$I$5:$I$304,Oportunități!$C$5:$C$304,B348,Oportunități!$G$5:$G$304,"&lt;&gt;Câștigată",Oportunități!$G$5:$G$304,"&lt;&gt;Pierdută"))</f>
        <v/>
      </c>
      <c r="W348" s="19" t="str">
        <f t="shared" si="17"/>
        <v/>
      </c>
    </row>
    <row r="349" spans="2:23" x14ac:dyDescent="0.2">
      <c r="B349" s="22"/>
      <c r="C349" s="23"/>
      <c r="D349" s="22"/>
      <c r="E349" s="21"/>
      <c r="F349" s="21"/>
      <c r="G349" s="21"/>
      <c r="H349" s="20"/>
      <c r="I349" s="21"/>
      <c r="J349" s="21"/>
      <c r="K349" s="21"/>
      <c r="L349" s="22"/>
      <c r="M349" s="21"/>
      <c r="N349" s="22"/>
      <c r="O349" s="15"/>
      <c r="P349" s="16" t="str">
        <f>IF(B349="","",IFERROR(_xlfn.AGGREGATE(14,6,Activități!$B$5:$B$1504/(Activități!$C$5:$C$1504=B349),1),""))</f>
        <v/>
      </c>
      <c r="Q349" s="17" t="str">
        <f t="shared" si="15"/>
        <v/>
      </c>
      <c r="R349" s="16" t="str">
        <f>IF(B349="","",IFERROR(_xlfn.AGGREGATE(15,6,Activități!$I$5:$I$1504/((Activități!$C$5:$C$1504=B349)*(Activități!$K$5:$K$1504&lt;&gt;"Da")*ISNUMBER(Activități!$I$5:$I$1504)),1),""))</f>
        <v/>
      </c>
      <c r="S349" s="18" t="str">
        <f>IF(B349="","",SUMIFS(Vânzări!$F$5:$F$2004,Vânzări!$C$5:$C$2004,B349,Vânzări!$B$5:$B$2004,"&gt;="&amp;DATE(AnV,1,1),Vânzări!$B$5:$B$2004,"&lt;="&amp;DATE(AnV,12,31)))</f>
        <v/>
      </c>
      <c r="T349" s="16" t="str">
        <f>IF(B349="","",IFERROR(_xlfn.AGGREGATE(14,6,Vânzări!$B$5:$B$2004/(Vânzări!$C$5:$C$2004=B349),1),""))</f>
        <v/>
      </c>
      <c r="U349" s="17" t="str">
        <f t="shared" si="16"/>
        <v>–</v>
      </c>
      <c r="V349" s="18" t="str">
        <f>IF(B349="","",SUMIFS(Oportunități!$I$5:$I$304,Oportunități!$C$5:$C$304,B349,Oportunități!$G$5:$G$304,"&lt;&gt;Câștigată",Oportunități!$G$5:$G$304,"&lt;&gt;Pierdută"))</f>
        <v/>
      </c>
      <c r="W349" s="19" t="str">
        <f t="shared" si="17"/>
        <v/>
      </c>
    </row>
    <row r="350" spans="2:23" x14ac:dyDescent="0.2">
      <c r="B350" s="22"/>
      <c r="C350" s="23"/>
      <c r="D350" s="22"/>
      <c r="E350" s="21"/>
      <c r="F350" s="21"/>
      <c r="G350" s="21"/>
      <c r="H350" s="20"/>
      <c r="I350" s="21"/>
      <c r="J350" s="21"/>
      <c r="K350" s="21"/>
      <c r="L350" s="22"/>
      <c r="M350" s="21"/>
      <c r="N350" s="22"/>
      <c r="O350" s="15"/>
      <c r="P350" s="16" t="str">
        <f>IF(B350="","",IFERROR(_xlfn.AGGREGATE(14,6,Activități!$B$5:$B$1504/(Activități!$C$5:$C$1504=B350),1),""))</f>
        <v/>
      </c>
      <c r="Q350" s="17" t="str">
        <f t="shared" si="15"/>
        <v/>
      </c>
      <c r="R350" s="16" t="str">
        <f>IF(B350="","",IFERROR(_xlfn.AGGREGATE(15,6,Activități!$I$5:$I$1504/((Activități!$C$5:$C$1504=B350)*(Activități!$K$5:$K$1504&lt;&gt;"Da")*ISNUMBER(Activități!$I$5:$I$1504)),1),""))</f>
        <v/>
      </c>
      <c r="S350" s="18" t="str">
        <f>IF(B350="","",SUMIFS(Vânzări!$F$5:$F$2004,Vânzări!$C$5:$C$2004,B350,Vânzări!$B$5:$B$2004,"&gt;="&amp;DATE(AnV,1,1),Vânzări!$B$5:$B$2004,"&lt;="&amp;DATE(AnV,12,31)))</f>
        <v/>
      </c>
      <c r="T350" s="16" t="str">
        <f>IF(B350="","",IFERROR(_xlfn.AGGREGATE(14,6,Vânzări!$B$5:$B$2004/(Vânzări!$C$5:$C$2004=B350),1),""))</f>
        <v/>
      </c>
      <c r="U350" s="17" t="str">
        <f t="shared" si="16"/>
        <v>–</v>
      </c>
      <c r="V350" s="18" t="str">
        <f>IF(B350="","",SUMIFS(Oportunități!$I$5:$I$304,Oportunități!$C$5:$C$304,B350,Oportunități!$G$5:$G$304,"&lt;&gt;Câștigată",Oportunități!$G$5:$G$304,"&lt;&gt;Pierdută"))</f>
        <v/>
      </c>
      <c r="W350" s="19" t="str">
        <f t="shared" si="17"/>
        <v/>
      </c>
    </row>
    <row r="351" spans="2:23" x14ac:dyDescent="0.2">
      <c r="B351" s="22"/>
      <c r="C351" s="23"/>
      <c r="D351" s="22"/>
      <c r="E351" s="21"/>
      <c r="F351" s="21"/>
      <c r="G351" s="21"/>
      <c r="H351" s="20"/>
      <c r="I351" s="21"/>
      <c r="J351" s="21"/>
      <c r="K351" s="21"/>
      <c r="L351" s="22"/>
      <c r="M351" s="21"/>
      <c r="N351" s="22"/>
      <c r="O351" s="15"/>
      <c r="P351" s="16" t="str">
        <f>IF(B351="","",IFERROR(_xlfn.AGGREGATE(14,6,Activități!$B$5:$B$1504/(Activități!$C$5:$C$1504=B351),1),""))</f>
        <v/>
      </c>
      <c r="Q351" s="17" t="str">
        <f t="shared" si="15"/>
        <v/>
      </c>
      <c r="R351" s="16" t="str">
        <f>IF(B351="","",IFERROR(_xlfn.AGGREGATE(15,6,Activități!$I$5:$I$1504/((Activități!$C$5:$C$1504=B351)*(Activități!$K$5:$K$1504&lt;&gt;"Da")*ISNUMBER(Activități!$I$5:$I$1504)),1),""))</f>
        <v/>
      </c>
      <c r="S351" s="18" t="str">
        <f>IF(B351="","",SUMIFS(Vânzări!$F$5:$F$2004,Vânzări!$C$5:$C$2004,B351,Vânzări!$B$5:$B$2004,"&gt;="&amp;DATE(AnV,1,1),Vânzări!$B$5:$B$2004,"&lt;="&amp;DATE(AnV,12,31)))</f>
        <v/>
      </c>
      <c r="T351" s="16" t="str">
        <f>IF(B351="","",IFERROR(_xlfn.AGGREGATE(14,6,Vânzări!$B$5:$B$2004/(Vânzări!$C$5:$C$2004=B351),1),""))</f>
        <v/>
      </c>
      <c r="U351" s="17" t="str">
        <f t="shared" si="16"/>
        <v>–</v>
      </c>
      <c r="V351" s="18" t="str">
        <f>IF(B351="","",SUMIFS(Oportunități!$I$5:$I$304,Oportunități!$C$5:$C$304,B351,Oportunități!$G$5:$G$304,"&lt;&gt;Câștigată",Oportunități!$G$5:$G$304,"&lt;&gt;Pierdută"))</f>
        <v/>
      </c>
      <c r="W351" s="19" t="str">
        <f t="shared" si="17"/>
        <v/>
      </c>
    </row>
    <row r="352" spans="2:23" x14ac:dyDescent="0.2">
      <c r="B352" s="22"/>
      <c r="C352" s="23"/>
      <c r="D352" s="22"/>
      <c r="E352" s="21"/>
      <c r="F352" s="21"/>
      <c r="G352" s="21"/>
      <c r="H352" s="20"/>
      <c r="I352" s="21"/>
      <c r="J352" s="21"/>
      <c r="K352" s="21"/>
      <c r="L352" s="22"/>
      <c r="M352" s="21"/>
      <c r="N352" s="22"/>
      <c r="O352" s="15"/>
      <c r="P352" s="16" t="str">
        <f>IF(B352="","",IFERROR(_xlfn.AGGREGATE(14,6,Activități!$B$5:$B$1504/(Activități!$C$5:$C$1504=B352),1),""))</f>
        <v/>
      </c>
      <c r="Q352" s="17" t="str">
        <f t="shared" si="15"/>
        <v/>
      </c>
      <c r="R352" s="16" t="str">
        <f>IF(B352="","",IFERROR(_xlfn.AGGREGATE(15,6,Activități!$I$5:$I$1504/((Activități!$C$5:$C$1504=B352)*(Activități!$K$5:$K$1504&lt;&gt;"Da")*ISNUMBER(Activități!$I$5:$I$1504)),1),""))</f>
        <v/>
      </c>
      <c r="S352" s="18" t="str">
        <f>IF(B352="","",SUMIFS(Vânzări!$F$5:$F$2004,Vânzări!$C$5:$C$2004,B352,Vânzări!$B$5:$B$2004,"&gt;="&amp;DATE(AnV,1,1),Vânzări!$B$5:$B$2004,"&lt;="&amp;DATE(AnV,12,31)))</f>
        <v/>
      </c>
      <c r="T352" s="16" t="str">
        <f>IF(B352="","",IFERROR(_xlfn.AGGREGATE(14,6,Vânzări!$B$5:$B$2004/(Vânzări!$C$5:$C$2004=B352),1),""))</f>
        <v/>
      </c>
      <c r="U352" s="17" t="str">
        <f t="shared" si="16"/>
        <v>–</v>
      </c>
      <c r="V352" s="18" t="str">
        <f>IF(B352="","",SUMIFS(Oportunități!$I$5:$I$304,Oportunități!$C$5:$C$304,B352,Oportunități!$G$5:$G$304,"&lt;&gt;Câștigată",Oportunități!$G$5:$G$304,"&lt;&gt;Pierdută"))</f>
        <v/>
      </c>
      <c r="W352" s="19" t="str">
        <f t="shared" si="17"/>
        <v/>
      </c>
    </row>
    <row r="353" spans="2:23" x14ac:dyDescent="0.2">
      <c r="B353" s="22"/>
      <c r="C353" s="23"/>
      <c r="D353" s="22"/>
      <c r="E353" s="21"/>
      <c r="F353" s="21"/>
      <c r="G353" s="21"/>
      <c r="H353" s="20"/>
      <c r="I353" s="21"/>
      <c r="J353" s="21"/>
      <c r="K353" s="21"/>
      <c r="L353" s="22"/>
      <c r="M353" s="21"/>
      <c r="N353" s="22"/>
      <c r="O353" s="15"/>
      <c r="P353" s="16" t="str">
        <f>IF(B353="","",IFERROR(_xlfn.AGGREGATE(14,6,Activități!$B$5:$B$1504/(Activități!$C$5:$C$1504=B353),1),""))</f>
        <v/>
      </c>
      <c r="Q353" s="17" t="str">
        <f t="shared" si="15"/>
        <v/>
      </c>
      <c r="R353" s="16" t="str">
        <f>IF(B353="","",IFERROR(_xlfn.AGGREGATE(15,6,Activități!$I$5:$I$1504/((Activități!$C$5:$C$1504=B353)*(Activități!$K$5:$K$1504&lt;&gt;"Da")*ISNUMBER(Activități!$I$5:$I$1504)),1),""))</f>
        <v/>
      </c>
      <c r="S353" s="18" t="str">
        <f>IF(B353="","",SUMIFS(Vânzări!$F$5:$F$2004,Vânzări!$C$5:$C$2004,B353,Vânzări!$B$5:$B$2004,"&gt;="&amp;DATE(AnV,1,1),Vânzări!$B$5:$B$2004,"&lt;="&amp;DATE(AnV,12,31)))</f>
        <v/>
      </c>
      <c r="T353" s="16" t="str">
        <f>IF(B353="","",IFERROR(_xlfn.AGGREGATE(14,6,Vânzări!$B$5:$B$2004/(Vânzări!$C$5:$C$2004=B353),1),""))</f>
        <v/>
      </c>
      <c r="U353" s="17" t="str">
        <f t="shared" si="16"/>
        <v>–</v>
      </c>
      <c r="V353" s="18" t="str">
        <f>IF(B353="","",SUMIFS(Oportunități!$I$5:$I$304,Oportunități!$C$5:$C$304,B353,Oportunități!$G$5:$G$304,"&lt;&gt;Câștigată",Oportunități!$G$5:$G$304,"&lt;&gt;Pierdută"))</f>
        <v/>
      </c>
      <c r="W353" s="19" t="str">
        <f t="shared" si="17"/>
        <v/>
      </c>
    </row>
    <row r="354" spans="2:23" x14ac:dyDescent="0.2">
      <c r="B354" s="22"/>
      <c r="C354" s="23"/>
      <c r="D354" s="22"/>
      <c r="E354" s="21"/>
      <c r="F354" s="21"/>
      <c r="G354" s="21"/>
      <c r="H354" s="20"/>
      <c r="I354" s="21"/>
      <c r="J354" s="21"/>
      <c r="K354" s="21"/>
      <c r="L354" s="22"/>
      <c r="M354" s="21"/>
      <c r="N354" s="22"/>
      <c r="O354" s="15"/>
      <c r="P354" s="16" t="str">
        <f>IF(B354="","",IFERROR(_xlfn.AGGREGATE(14,6,Activități!$B$5:$B$1504/(Activități!$C$5:$C$1504=B354),1),""))</f>
        <v/>
      </c>
      <c r="Q354" s="17" t="str">
        <f t="shared" si="15"/>
        <v/>
      </c>
      <c r="R354" s="16" t="str">
        <f>IF(B354="","",IFERROR(_xlfn.AGGREGATE(15,6,Activități!$I$5:$I$1504/((Activități!$C$5:$C$1504=B354)*(Activități!$K$5:$K$1504&lt;&gt;"Da")*ISNUMBER(Activități!$I$5:$I$1504)),1),""))</f>
        <v/>
      </c>
      <c r="S354" s="18" t="str">
        <f>IF(B354="","",SUMIFS(Vânzări!$F$5:$F$2004,Vânzări!$C$5:$C$2004,B354,Vânzări!$B$5:$B$2004,"&gt;="&amp;DATE(AnV,1,1),Vânzări!$B$5:$B$2004,"&lt;="&amp;DATE(AnV,12,31)))</f>
        <v/>
      </c>
      <c r="T354" s="16" t="str">
        <f>IF(B354="","",IFERROR(_xlfn.AGGREGATE(14,6,Vânzări!$B$5:$B$2004/(Vânzări!$C$5:$C$2004=B354),1),""))</f>
        <v/>
      </c>
      <c r="U354" s="17" t="str">
        <f t="shared" si="16"/>
        <v>–</v>
      </c>
      <c r="V354" s="18" t="str">
        <f>IF(B354="","",SUMIFS(Oportunități!$I$5:$I$304,Oportunități!$C$5:$C$304,B354,Oportunități!$G$5:$G$304,"&lt;&gt;Câștigată",Oportunități!$G$5:$G$304,"&lt;&gt;Pierdută"))</f>
        <v/>
      </c>
      <c r="W354" s="19" t="str">
        <f t="shared" si="17"/>
        <v/>
      </c>
    </row>
    <row r="355" spans="2:23" x14ac:dyDescent="0.2">
      <c r="B355" s="22"/>
      <c r="C355" s="23"/>
      <c r="D355" s="22"/>
      <c r="E355" s="21"/>
      <c r="F355" s="21"/>
      <c r="G355" s="21"/>
      <c r="H355" s="20"/>
      <c r="I355" s="21"/>
      <c r="J355" s="21"/>
      <c r="K355" s="21"/>
      <c r="L355" s="22"/>
      <c r="M355" s="21"/>
      <c r="N355" s="22"/>
      <c r="O355" s="15"/>
      <c r="P355" s="16" t="str">
        <f>IF(B355="","",IFERROR(_xlfn.AGGREGATE(14,6,Activități!$B$5:$B$1504/(Activități!$C$5:$C$1504=B355),1),""))</f>
        <v/>
      </c>
      <c r="Q355" s="17" t="str">
        <f t="shared" si="15"/>
        <v/>
      </c>
      <c r="R355" s="16" t="str">
        <f>IF(B355="","",IFERROR(_xlfn.AGGREGATE(15,6,Activități!$I$5:$I$1504/((Activități!$C$5:$C$1504=B355)*(Activități!$K$5:$K$1504&lt;&gt;"Da")*ISNUMBER(Activități!$I$5:$I$1504)),1),""))</f>
        <v/>
      </c>
      <c r="S355" s="18" t="str">
        <f>IF(B355="","",SUMIFS(Vânzări!$F$5:$F$2004,Vânzări!$C$5:$C$2004,B355,Vânzări!$B$5:$B$2004,"&gt;="&amp;DATE(AnV,1,1),Vânzări!$B$5:$B$2004,"&lt;="&amp;DATE(AnV,12,31)))</f>
        <v/>
      </c>
      <c r="T355" s="16" t="str">
        <f>IF(B355="","",IFERROR(_xlfn.AGGREGATE(14,6,Vânzări!$B$5:$B$2004/(Vânzări!$C$5:$C$2004=B355),1),""))</f>
        <v/>
      </c>
      <c r="U355" s="17" t="str">
        <f t="shared" si="16"/>
        <v>–</v>
      </c>
      <c r="V355" s="18" t="str">
        <f>IF(B355="","",SUMIFS(Oportunități!$I$5:$I$304,Oportunități!$C$5:$C$304,B355,Oportunități!$G$5:$G$304,"&lt;&gt;Câștigată",Oportunități!$G$5:$G$304,"&lt;&gt;Pierdută"))</f>
        <v/>
      </c>
      <c r="W355" s="19" t="str">
        <f t="shared" si="17"/>
        <v/>
      </c>
    </row>
    <row r="356" spans="2:23" x14ac:dyDescent="0.2">
      <c r="B356" s="22"/>
      <c r="C356" s="23"/>
      <c r="D356" s="22"/>
      <c r="E356" s="21"/>
      <c r="F356" s="21"/>
      <c r="G356" s="21"/>
      <c r="H356" s="20"/>
      <c r="I356" s="21"/>
      <c r="J356" s="21"/>
      <c r="K356" s="21"/>
      <c r="L356" s="22"/>
      <c r="M356" s="21"/>
      <c r="N356" s="22"/>
      <c r="O356" s="15"/>
      <c r="P356" s="16" t="str">
        <f>IF(B356="","",IFERROR(_xlfn.AGGREGATE(14,6,Activități!$B$5:$B$1504/(Activități!$C$5:$C$1504=B356),1),""))</f>
        <v/>
      </c>
      <c r="Q356" s="17" t="str">
        <f t="shared" si="15"/>
        <v/>
      </c>
      <c r="R356" s="16" t="str">
        <f>IF(B356="","",IFERROR(_xlfn.AGGREGATE(15,6,Activități!$I$5:$I$1504/((Activități!$C$5:$C$1504=B356)*(Activități!$K$5:$K$1504&lt;&gt;"Da")*ISNUMBER(Activități!$I$5:$I$1504)),1),""))</f>
        <v/>
      </c>
      <c r="S356" s="18" t="str">
        <f>IF(B356="","",SUMIFS(Vânzări!$F$5:$F$2004,Vânzări!$C$5:$C$2004,B356,Vânzări!$B$5:$B$2004,"&gt;="&amp;DATE(AnV,1,1),Vânzări!$B$5:$B$2004,"&lt;="&amp;DATE(AnV,12,31)))</f>
        <v/>
      </c>
      <c r="T356" s="16" t="str">
        <f>IF(B356="","",IFERROR(_xlfn.AGGREGATE(14,6,Vânzări!$B$5:$B$2004/(Vânzări!$C$5:$C$2004=B356),1),""))</f>
        <v/>
      </c>
      <c r="U356" s="17" t="str">
        <f t="shared" si="16"/>
        <v>–</v>
      </c>
      <c r="V356" s="18" t="str">
        <f>IF(B356="","",SUMIFS(Oportunități!$I$5:$I$304,Oportunități!$C$5:$C$304,B356,Oportunități!$G$5:$G$304,"&lt;&gt;Câștigată",Oportunități!$G$5:$G$304,"&lt;&gt;Pierdută"))</f>
        <v/>
      </c>
      <c r="W356" s="19" t="str">
        <f t="shared" si="17"/>
        <v/>
      </c>
    </row>
    <row r="357" spans="2:23" x14ac:dyDescent="0.2">
      <c r="B357" s="22"/>
      <c r="C357" s="23"/>
      <c r="D357" s="22"/>
      <c r="E357" s="21"/>
      <c r="F357" s="21"/>
      <c r="G357" s="21"/>
      <c r="H357" s="20"/>
      <c r="I357" s="21"/>
      <c r="J357" s="21"/>
      <c r="K357" s="21"/>
      <c r="L357" s="22"/>
      <c r="M357" s="21"/>
      <c r="N357" s="22"/>
      <c r="O357" s="15"/>
      <c r="P357" s="16" t="str">
        <f>IF(B357="","",IFERROR(_xlfn.AGGREGATE(14,6,Activități!$B$5:$B$1504/(Activități!$C$5:$C$1504=B357),1),""))</f>
        <v/>
      </c>
      <c r="Q357" s="17" t="str">
        <f t="shared" si="15"/>
        <v/>
      </c>
      <c r="R357" s="16" t="str">
        <f>IF(B357="","",IFERROR(_xlfn.AGGREGATE(15,6,Activități!$I$5:$I$1504/((Activități!$C$5:$C$1504=B357)*(Activități!$K$5:$K$1504&lt;&gt;"Da")*ISNUMBER(Activități!$I$5:$I$1504)),1),""))</f>
        <v/>
      </c>
      <c r="S357" s="18" t="str">
        <f>IF(B357="","",SUMIFS(Vânzări!$F$5:$F$2004,Vânzări!$C$5:$C$2004,B357,Vânzări!$B$5:$B$2004,"&gt;="&amp;DATE(AnV,1,1),Vânzări!$B$5:$B$2004,"&lt;="&amp;DATE(AnV,12,31)))</f>
        <v/>
      </c>
      <c r="T357" s="16" t="str">
        <f>IF(B357="","",IFERROR(_xlfn.AGGREGATE(14,6,Vânzări!$B$5:$B$2004/(Vânzări!$C$5:$C$2004=B357),1),""))</f>
        <v/>
      </c>
      <c r="U357" s="17" t="str">
        <f t="shared" si="16"/>
        <v>–</v>
      </c>
      <c r="V357" s="18" t="str">
        <f>IF(B357="","",SUMIFS(Oportunități!$I$5:$I$304,Oportunități!$C$5:$C$304,B357,Oportunități!$G$5:$G$304,"&lt;&gt;Câștigată",Oportunități!$G$5:$G$304,"&lt;&gt;Pierdută"))</f>
        <v/>
      </c>
      <c r="W357" s="19" t="str">
        <f t="shared" si="17"/>
        <v/>
      </c>
    </row>
    <row r="358" spans="2:23" x14ac:dyDescent="0.2">
      <c r="B358" s="22"/>
      <c r="C358" s="23"/>
      <c r="D358" s="22"/>
      <c r="E358" s="21"/>
      <c r="F358" s="21"/>
      <c r="G358" s="21"/>
      <c r="H358" s="20"/>
      <c r="I358" s="21"/>
      <c r="J358" s="21"/>
      <c r="K358" s="21"/>
      <c r="L358" s="22"/>
      <c r="M358" s="21"/>
      <c r="N358" s="22"/>
      <c r="O358" s="15"/>
      <c r="P358" s="16" t="str">
        <f>IF(B358="","",IFERROR(_xlfn.AGGREGATE(14,6,Activități!$B$5:$B$1504/(Activități!$C$5:$C$1504=B358),1),""))</f>
        <v/>
      </c>
      <c r="Q358" s="17" t="str">
        <f t="shared" si="15"/>
        <v/>
      </c>
      <c r="R358" s="16" t="str">
        <f>IF(B358="","",IFERROR(_xlfn.AGGREGATE(15,6,Activități!$I$5:$I$1504/((Activități!$C$5:$C$1504=B358)*(Activități!$K$5:$K$1504&lt;&gt;"Da")*ISNUMBER(Activități!$I$5:$I$1504)),1),""))</f>
        <v/>
      </c>
      <c r="S358" s="18" t="str">
        <f>IF(B358="","",SUMIFS(Vânzări!$F$5:$F$2004,Vânzări!$C$5:$C$2004,B358,Vânzări!$B$5:$B$2004,"&gt;="&amp;DATE(AnV,1,1),Vânzări!$B$5:$B$2004,"&lt;="&amp;DATE(AnV,12,31)))</f>
        <v/>
      </c>
      <c r="T358" s="16" t="str">
        <f>IF(B358="","",IFERROR(_xlfn.AGGREGATE(14,6,Vânzări!$B$5:$B$2004/(Vânzări!$C$5:$C$2004=B358),1),""))</f>
        <v/>
      </c>
      <c r="U358" s="17" t="str">
        <f t="shared" si="16"/>
        <v>–</v>
      </c>
      <c r="V358" s="18" t="str">
        <f>IF(B358="","",SUMIFS(Oportunități!$I$5:$I$304,Oportunități!$C$5:$C$304,B358,Oportunități!$G$5:$G$304,"&lt;&gt;Câștigată",Oportunități!$G$5:$G$304,"&lt;&gt;Pierdută"))</f>
        <v/>
      </c>
      <c r="W358" s="19" t="str">
        <f t="shared" si="17"/>
        <v/>
      </c>
    </row>
    <row r="359" spans="2:23" x14ac:dyDescent="0.2">
      <c r="B359" s="22"/>
      <c r="C359" s="23"/>
      <c r="D359" s="22"/>
      <c r="E359" s="21"/>
      <c r="F359" s="21"/>
      <c r="G359" s="21"/>
      <c r="H359" s="20"/>
      <c r="I359" s="21"/>
      <c r="J359" s="21"/>
      <c r="K359" s="21"/>
      <c r="L359" s="22"/>
      <c r="M359" s="21"/>
      <c r="N359" s="22"/>
      <c r="O359" s="15"/>
      <c r="P359" s="16" t="str">
        <f>IF(B359="","",IFERROR(_xlfn.AGGREGATE(14,6,Activități!$B$5:$B$1504/(Activități!$C$5:$C$1504=B359),1),""))</f>
        <v/>
      </c>
      <c r="Q359" s="17" t="str">
        <f t="shared" si="15"/>
        <v/>
      </c>
      <c r="R359" s="16" t="str">
        <f>IF(B359="","",IFERROR(_xlfn.AGGREGATE(15,6,Activități!$I$5:$I$1504/((Activități!$C$5:$C$1504=B359)*(Activități!$K$5:$K$1504&lt;&gt;"Da")*ISNUMBER(Activități!$I$5:$I$1504)),1),""))</f>
        <v/>
      </c>
      <c r="S359" s="18" t="str">
        <f>IF(B359="","",SUMIFS(Vânzări!$F$5:$F$2004,Vânzări!$C$5:$C$2004,B359,Vânzări!$B$5:$B$2004,"&gt;="&amp;DATE(AnV,1,1),Vânzări!$B$5:$B$2004,"&lt;="&amp;DATE(AnV,12,31)))</f>
        <v/>
      </c>
      <c r="T359" s="16" t="str">
        <f>IF(B359="","",IFERROR(_xlfn.AGGREGATE(14,6,Vânzări!$B$5:$B$2004/(Vânzări!$C$5:$C$2004=B359),1),""))</f>
        <v/>
      </c>
      <c r="U359" s="17" t="str">
        <f t="shared" si="16"/>
        <v>–</v>
      </c>
      <c r="V359" s="18" t="str">
        <f>IF(B359="","",SUMIFS(Oportunități!$I$5:$I$304,Oportunități!$C$5:$C$304,B359,Oportunități!$G$5:$G$304,"&lt;&gt;Câștigată",Oportunități!$G$5:$G$304,"&lt;&gt;Pierdută"))</f>
        <v/>
      </c>
      <c r="W359" s="19" t="str">
        <f t="shared" si="17"/>
        <v/>
      </c>
    </row>
    <row r="360" spans="2:23" x14ac:dyDescent="0.2">
      <c r="B360" s="22"/>
      <c r="C360" s="23"/>
      <c r="D360" s="22"/>
      <c r="E360" s="21"/>
      <c r="F360" s="21"/>
      <c r="G360" s="21"/>
      <c r="H360" s="20"/>
      <c r="I360" s="21"/>
      <c r="J360" s="21"/>
      <c r="K360" s="21"/>
      <c r="L360" s="22"/>
      <c r="M360" s="21"/>
      <c r="N360" s="22"/>
      <c r="O360" s="15"/>
      <c r="P360" s="16" t="str">
        <f>IF(B360="","",IFERROR(_xlfn.AGGREGATE(14,6,Activități!$B$5:$B$1504/(Activități!$C$5:$C$1504=B360),1),""))</f>
        <v/>
      </c>
      <c r="Q360" s="17" t="str">
        <f t="shared" si="15"/>
        <v/>
      </c>
      <c r="R360" s="16" t="str">
        <f>IF(B360="","",IFERROR(_xlfn.AGGREGATE(15,6,Activități!$I$5:$I$1504/((Activități!$C$5:$C$1504=B360)*(Activități!$K$5:$K$1504&lt;&gt;"Da")*ISNUMBER(Activități!$I$5:$I$1504)),1),""))</f>
        <v/>
      </c>
      <c r="S360" s="18" t="str">
        <f>IF(B360="","",SUMIFS(Vânzări!$F$5:$F$2004,Vânzări!$C$5:$C$2004,B360,Vânzări!$B$5:$B$2004,"&gt;="&amp;DATE(AnV,1,1),Vânzări!$B$5:$B$2004,"&lt;="&amp;DATE(AnV,12,31)))</f>
        <v/>
      </c>
      <c r="T360" s="16" t="str">
        <f>IF(B360="","",IFERROR(_xlfn.AGGREGATE(14,6,Vânzări!$B$5:$B$2004/(Vânzări!$C$5:$C$2004=B360),1),""))</f>
        <v/>
      </c>
      <c r="U360" s="17" t="str">
        <f t="shared" si="16"/>
        <v>–</v>
      </c>
      <c r="V360" s="18" t="str">
        <f>IF(B360="","",SUMIFS(Oportunități!$I$5:$I$304,Oportunități!$C$5:$C$304,B360,Oportunități!$G$5:$G$304,"&lt;&gt;Câștigată",Oportunități!$G$5:$G$304,"&lt;&gt;Pierdută"))</f>
        <v/>
      </c>
      <c r="W360" s="19" t="str">
        <f t="shared" si="17"/>
        <v/>
      </c>
    </row>
    <row r="361" spans="2:23" x14ac:dyDescent="0.2">
      <c r="B361" s="22"/>
      <c r="C361" s="23"/>
      <c r="D361" s="22"/>
      <c r="E361" s="21"/>
      <c r="F361" s="21"/>
      <c r="G361" s="21"/>
      <c r="H361" s="20"/>
      <c r="I361" s="21"/>
      <c r="J361" s="21"/>
      <c r="K361" s="21"/>
      <c r="L361" s="22"/>
      <c r="M361" s="21"/>
      <c r="N361" s="22"/>
      <c r="O361" s="15"/>
      <c r="P361" s="16" t="str">
        <f>IF(B361="","",IFERROR(_xlfn.AGGREGATE(14,6,Activități!$B$5:$B$1504/(Activități!$C$5:$C$1504=B361),1),""))</f>
        <v/>
      </c>
      <c r="Q361" s="17" t="str">
        <f t="shared" si="15"/>
        <v/>
      </c>
      <c r="R361" s="16" t="str">
        <f>IF(B361="","",IFERROR(_xlfn.AGGREGATE(15,6,Activități!$I$5:$I$1504/((Activități!$C$5:$C$1504=B361)*(Activități!$K$5:$K$1504&lt;&gt;"Da")*ISNUMBER(Activități!$I$5:$I$1504)),1),""))</f>
        <v/>
      </c>
      <c r="S361" s="18" t="str">
        <f>IF(B361="","",SUMIFS(Vânzări!$F$5:$F$2004,Vânzări!$C$5:$C$2004,B361,Vânzări!$B$5:$B$2004,"&gt;="&amp;DATE(AnV,1,1),Vânzări!$B$5:$B$2004,"&lt;="&amp;DATE(AnV,12,31)))</f>
        <v/>
      </c>
      <c r="T361" s="16" t="str">
        <f>IF(B361="","",IFERROR(_xlfn.AGGREGATE(14,6,Vânzări!$B$5:$B$2004/(Vânzări!$C$5:$C$2004=B361),1),""))</f>
        <v/>
      </c>
      <c r="U361" s="17" t="str">
        <f t="shared" si="16"/>
        <v>–</v>
      </c>
      <c r="V361" s="18" t="str">
        <f>IF(B361="","",SUMIFS(Oportunități!$I$5:$I$304,Oportunități!$C$5:$C$304,B361,Oportunități!$G$5:$G$304,"&lt;&gt;Câștigată",Oportunități!$G$5:$G$304,"&lt;&gt;Pierdută"))</f>
        <v/>
      </c>
      <c r="W361" s="19" t="str">
        <f t="shared" si="17"/>
        <v/>
      </c>
    </row>
    <row r="362" spans="2:23" x14ac:dyDescent="0.2">
      <c r="B362" s="22"/>
      <c r="C362" s="23"/>
      <c r="D362" s="22"/>
      <c r="E362" s="21"/>
      <c r="F362" s="21"/>
      <c r="G362" s="21"/>
      <c r="H362" s="20"/>
      <c r="I362" s="21"/>
      <c r="J362" s="21"/>
      <c r="K362" s="21"/>
      <c r="L362" s="22"/>
      <c r="M362" s="21"/>
      <c r="N362" s="22"/>
      <c r="O362" s="15"/>
      <c r="P362" s="16" t="str">
        <f>IF(B362="","",IFERROR(_xlfn.AGGREGATE(14,6,Activități!$B$5:$B$1504/(Activități!$C$5:$C$1504=B362),1),""))</f>
        <v/>
      </c>
      <c r="Q362" s="17" t="str">
        <f t="shared" si="15"/>
        <v/>
      </c>
      <c r="R362" s="16" t="str">
        <f>IF(B362="","",IFERROR(_xlfn.AGGREGATE(15,6,Activități!$I$5:$I$1504/((Activități!$C$5:$C$1504=B362)*(Activități!$K$5:$K$1504&lt;&gt;"Da")*ISNUMBER(Activități!$I$5:$I$1504)),1),""))</f>
        <v/>
      </c>
      <c r="S362" s="18" t="str">
        <f>IF(B362="","",SUMIFS(Vânzări!$F$5:$F$2004,Vânzări!$C$5:$C$2004,B362,Vânzări!$B$5:$B$2004,"&gt;="&amp;DATE(AnV,1,1),Vânzări!$B$5:$B$2004,"&lt;="&amp;DATE(AnV,12,31)))</f>
        <v/>
      </c>
      <c r="T362" s="16" t="str">
        <f>IF(B362="","",IFERROR(_xlfn.AGGREGATE(14,6,Vânzări!$B$5:$B$2004/(Vânzări!$C$5:$C$2004=B362),1),""))</f>
        <v/>
      </c>
      <c r="U362" s="17" t="str">
        <f t="shared" si="16"/>
        <v>–</v>
      </c>
      <c r="V362" s="18" t="str">
        <f>IF(B362="","",SUMIFS(Oportunități!$I$5:$I$304,Oportunități!$C$5:$C$304,B362,Oportunități!$G$5:$G$304,"&lt;&gt;Câștigată",Oportunități!$G$5:$G$304,"&lt;&gt;Pierdută"))</f>
        <v/>
      </c>
      <c r="W362" s="19" t="str">
        <f t="shared" si="17"/>
        <v/>
      </c>
    </row>
    <row r="363" spans="2:23" x14ac:dyDescent="0.2">
      <c r="B363" s="22"/>
      <c r="C363" s="23"/>
      <c r="D363" s="22"/>
      <c r="E363" s="21"/>
      <c r="F363" s="21"/>
      <c r="G363" s="21"/>
      <c r="H363" s="20"/>
      <c r="I363" s="21"/>
      <c r="J363" s="21"/>
      <c r="K363" s="21"/>
      <c r="L363" s="22"/>
      <c r="M363" s="21"/>
      <c r="N363" s="22"/>
      <c r="O363" s="15"/>
      <c r="P363" s="16" t="str">
        <f>IF(B363="","",IFERROR(_xlfn.AGGREGATE(14,6,Activități!$B$5:$B$1504/(Activități!$C$5:$C$1504=B363),1),""))</f>
        <v/>
      </c>
      <c r="Q363" s="17" t="str">
        <f t="shared" si="15"/>
        <v/>
      </c>
      <c r="R363" s="16" t="str">
        <f>IF(B363="","",IFERROR(_xlfn.AGGREGATE(15,6,Activități!$I$5:$I$1504/((Activități!$C$5:$C$1504=B363)*(Activități!$K$5:$K$1504&lt;&gt;"Da")*ISNUMBER(Activități!$I$5:$I$1504)),1),""))</f>
        <v/>
      </c>
      <c r="S363" s="18" t="str">
        <f>IF(B363="","",SUMIFS(Vânzări!$F$5:$F$2004,Vânzări!$C$5:$C$2004,B363,Vânzări!$B$5:$B$2004,"&gt;="&amp;DATE(AnV,1,1),Vânzări!$B$5:$B$2004,"&lt;="&amp;DATE(AnV,12,31)))</f>
        <v/>
      </c>
      <c r="T363" s="16" t="str">
        <f>IF(B363="","",IFERROR(_xlfn.AGGREGATE(14,6,Vânzări!$B$5:$B$2004/(Vânzări!$C$5:$C$2004=B363),1),""))</f>
        <v/>
      </c>
      <c r="U363" s="17" t="str">
        <f t="shared" si="16"/>
        <v>–</v>
      </c>
      <c r="V363" s="18" t="str">
        <f>IF(B363="","",SUMIFS(Oportunități!$I$5:$I$304,Oportunități!$C$5:$C$304,B363,Oportunități!$G$5:$G$304,"&lt;&gt;Câștigată",Oportunități!$G$5:$G$304,"&lt;&gt;Pierdută"))</f>
        <v/>
      </c>
      <c r="W363" s="19" t="str">
        <f t="shared" si="17"/>
        <v/>
      </c>
    </row>
    <row r="364" spans="2:23" x14ac:dyDescent="0.2">
      <c r="B364" s="22"/>
      <c r="C364" s="23"/>
      <c r="D364" s="22"/>
      <c r="E364" s="21"/>
      <c r="F364" s="21"/>
      <c r="G364" s="21"/>
      <c r="H364" s="20"/>
      <c r="I364" s="21"/>
      <c r="J364" s="21"/>
      <c r="K364" s="21"/>
      <c r="L364" s="22"/>
      <c r="M364" s="21"/>
      <c r="N364" s="22"/>
      <c r="O364" s="15"/>
      <c r="P364" s="16" t="str">
        <f>IF(B364="","",IFERROR(_xlfn.AGGREGATE(14,6,Activități!$B$5:$B$1504/(Activități!$C$5:$C$1504=B364),1),""))</f>
        <v/>
      </c>
      <c r="Q364" s="17" t="str">
        <f t="shared" si="15"/>
        <v/>
      </c>
      <c r="R364" s="16" t="str">
        <f>IF(B364="","",IFERROR(_xlfn.AGGREGATE(15,6,Activități!$I$5:$I$1504/((Activități!$C$5:$C$1504=B364)*(Activități!$K$5:$K$1504&lt;&gt;"Da")*ISNUMBER(Activități!$I$5:$I$1504)),1),""))</f>
        <v/>
      </c>
      <c r="S364" s="18" t="str">
        <f>IF(B364="","",SUMIFS(Vânzări!$F$5:$F$2004,Vânzări!$C$5:$C$2004,B364,Vânzări!$B$5:$B$2004,"&gt;="&amp;DATE(AnV,1,1),Vânzări!$B$5:$B$2004,"&lt;="&amp;DATE(AnV,12,31)))</f>
        <v/>
      </c>
      <c r="T364" s="16" t="str">
        <f>IF(B364="","",IFERROR(_xlfn.AGGREGATE(14,6,Vânzări!$B$5:$B$2004/(Vânzări!$C$5:$C$2004=B364),1),""))</f>
        <v/>
      </c>
      <c r="U364" s="17" t="str">
        <f t="shared" si="16"/>
        <v>–</v>
      </c>
      <c r="V364" s="18" t="str">
        <f>IF(B364="","",SUMIFS(Oportunități!$I$5:$I$304,Oportunități!$C$5:$C$304,B364,Oportunități!$G$5:$G$304,"&lt;&gt;Câștigată",Oportunități!$G$5:$G$304,"&lt;&gt;Pierdută"))</f>
        <v/>
      </c>
      <c r="W364" s="19" t="str">
        <f t="shared" si="17"/>
        <v/>
      </c>
    </row>
    <row r="365" spans="2:23" x14ac:dyDescent="0.2">
      <c r="B365" s="22"/>
      <c r="C365" s="23"/>
      <c r="D365" s="22"/>
      <c r="E365" s="21"/>
      <c r="F365" s="21"/>
      <c r="G365" s="21"/>
      <c r="H365" s="20"/>
      <c r="I365" s="21"/>
      <c r="J365" s="21"/>
      <c r="K365" s="21"/>
      <c r="L365" s="22"/>
      <c r="M365" s="21"/>
      <c r="N365" s="22"/>
      <c r="O365" s="15"/>
      <c r="P365" s="16" t="str">
        <f>IF(B365="","",IFERROR(_xlfn.AGGREGATE(14,6,Activități!$B$5:$B$1504/(Activități!$C$5:$C$1504=B365),1),""))</f>
        <v/>
      </c>
      <c r="Q365" s="17" t="str">
        <f t="shared" si="15"/>
        <v/>
      </c>
      <c r="R365" s="16" t="str">
        <f>IF(B365="","",IFERROR(_xlfn.AGGREGATE(15,6,Activități!$I$5:$I$1504/((Activități!$C$5:$C$1504=B365)*(Activități!$K$5:$K$1504&lt;&gt;"Da")*ISNUMBER(Activități!$I$5:$I$1504)),1),""))</f>
        <v/>
      </c>
      <c r="S365" s="18" t="str">
        <f>IF(B365="","",SUMIFS(Vânzări!$F$5:$F$2004,Vânzări!$C$5:$C$2004,B365,Vânzări!$B$5:$B$2004,"&gt;="&amp;DATE(AnV,1,1),Vânzări!$B$5:$B$2004,"&lt;="&amp;DATE(AnV,12,31)))</f>
        <v/>
      </c>
      <c r="T365" s="16" t="str">
        <f>IF(B365="","",IFERROR(_xlfn.AGGREGATE(14,6,Vânzări!$B$5:$B$2004/(Vânzări!$C$5:$C$2004=B365),1),""))</f>
        <v/>
      </c>
      <c r="U365" s="17" t="str">
        <f t="shared" si="16"/>
        <v>–</v>
      </c>
      <c r="V365" s="18" t="str">
        <f>IF(B365="","",SUMIFS(Oportunități!$I$5:$I$304,Oportunități!$C$5:$C$304,B365,Oportunități!$G$5:$G$304,"&lt;&gt;Câștigată",Oportunități!$G$5:$G$304,"&lt;&gt;Pierdută"))</f>
        <v/>
      </c>
      <c r="W365" s="19" t="str">
        <f t="shared" si="17"/>
        <v/>
      </c>
    </row>
    <row r="366" spans="2:23" x14ac:dyDescent="0.2">
      <c r="B366" s="22"/>
      <c r="C366" s="23"/>
      <c r="D366" s="22"/>
      <c r="E366" s="21"/>
      <c r="F366" s="21"/>
      <c r="G366" s="21"/>
      <c r="H366" s="20"/>
      <c r="I366" s="21"/>
      <c r="J366" s="21"/>
      <c r="K366" s="21"/>
      <c r="L366" s="22"/>
      <c r="M366" s="21"/>
      <c r="N366" s="22"/>
      <c r="O366" s="15"/>
      <c r="P366" s="16" t="str">
        <f>IF(B366="","",IFERROR(_xlfn.AGGREGATE(14,6,Activități!$B$5:$B$1504/(Activități!$C$5:$C$1504=B366),1),""))</f>
        <v/>
      </c>
      <c r="Q366" s="17" t="str">
        <f t="shared" si="15"/>
        <v/>
      </c>
      <c r="R366" s="16" t="str">
        <f>IF(B366="","",IFERROR(_xlfn.AGGREGATE(15,6,Activități!$I$5:$I$1504/((Activități!$C$5:$C$1504=B366)*(Activități!$K$5:$K$1504&lt;&gt;"Da")*ISNUMBER(Activități!$I$5:$I$1504)),1),""))</f>
        <v/>
      </c>
      <c r="S366" s="18" t="str">
        <f>IF(B366="","",SUMIFS(Vânzări!$F$5:$F$2004,Vânzări!$C$5:$C$2004,B366,Vânzări!$B$5:$B$2004,"&gt;="&amp;DATE(AnV,1,1),Vânzări!$B$5:$B$2004,"&lt;="&amp;DATE(AnV,12,31)))</f>
        <v/>
      </c>
      <c r="T366" s="16" t="str">
        <f>IF(B366="","",IFERROR(_xlfn.AGGREGATE(14,6,Vânzări!$B$5:$B$2004/(Vânzări!$C$5:$C$2004=B366),1),""))</f>
        <v/>
      </c>
      <c r="U366" s="17" t="str">
        <f t="shared" si="16"/>
        <v>–</v>
      </c>
      <c r="V366" s="18" t="str">
        <f>IF(B366="","",SUMIFS(Oportunități!$I$5:$I$304,Oportunități!$C$5:$C$304,B366,Oportunități!$G$5:$G$304,"&lt;&gt;Câștigată",Oportunități!$G$5:$G$304,"&lt;&gt;Pierdută"))</f>
        <v/>
      </c>
      <c r="W366" s="19" t="str">
        <f t="shared" si="17"/>
        <v/>
      </c>
    </row>
    <row r="367" spans="2:23" x14ac:dyDescent="0.2">
      <c r="B367" s="22"/>
      <c r="C367" s="23"/>
      <c r="D367" s="22"/>
      <c r="E367" s="21"/>
      <c r="F367" s="21"/>
      <c r="G367" s="21"/>
      <c r="H367" s="20"/>
      <c r="I367" s="21"/>
      <c r="J367" s="21"/>
      <c r="K367" s="21"/>
      <c r="L367" s="22"/>
      <c r="M367" s="21"/>
      <c r="N367" s="22"/>
      <c r="O367" s="15"/>
      <c r="P367" s="16" t="str">
        <f>IF(B367="","",IFERROR(_xlfn.AGGREGATE(14,6,Activități!$B$5:$B$1504/(Activități!$C$5:$C$1504=B367),1),""))</f>
        <v/>
      </c>
      <c r="Q367" s="17" t="str">
        <f t="shared" si="15"/>
        <v/>
      </c>
      <c r="R367" s="16" t="str">
        <f>IF(B367="","",IFERROR(_xlfn.AGGREGATE(15,6,Activități!$I$5:$I$1504/((Activități!$C$5:$C$1504=B367)*(Activități!$K$5:$K$1504&lt;&gt;"Da")*ISNUMBER(Activități!$I$5:$I$1504)),1),""))</f>
        <v/>
      </c>
      <c r="S367" s="18" t="str">
        <f>IF(B367="","",SUMIFS(Vânzări!$F$5:$F$2004,Vânzări!$C$5:$C$2004,B367,Vânzări!$B$5:$B$2004,"&gt;="&amp;DATE(AnV,1,1),Vânzări!$B$5:$B$2004,"&lt;="&amp;DATE(AnV,12,31)))</f>
        <v/>
      </c>
      <c r="T367" s="16" t="str">
        <f>IF(B367="","",IFERROR(_xlfn.AGGREGATE(14,6,Vânzări!$B$5:$B$2004/(Vânzări!$C$5:$C$2004=B367),1),""))</f>
        <v/>
      </c>
      <c r="U367" s="17" t="str">
        <f t="shared" si="16"/>
        <v>–</v>
      </c>
      <c r="V367" s="18" t="str">
        <f>IF(B367="","",SUMIFS(Oportunități!$I$5:$I$304,Oportunități!$C$5:$C$304,B367,Oportunități!$G$5:$G$304,"&lt;&gt;Câștigată",Oportunități!$G$5:$G$304,"&lt;&gt;Pierdută"))</f>
        <v/>
      </c>
      <c r="W367" s="19" t="str">
        <f t="shared" si="17"/>
        <v/>
      </c>
    </row>
    <row r="368" spans="2:23" x14ac:dyDescent="0.2">
      <c r="B368" s="22"/>
      <c r="C368" s="23"/>
      <c r="D368" s="22"/>
      <c r="E368" s="21"/>
      <c r="F368" s="21"/>
      <c r="G368" s="21"/>
      <c r="H368" s="20"/>
      <c r="I368" s="21"/>
      <c r="J368" s="21"/>
      <c r="K368" s="21"/>
      <c r="L368" s="22"/>
      <c r="M368" s="21"/>
      <c r="N368" s="22"/>
      <c r="O368" s="15"/>
      <c r="P368" s="16" t="str">
        <f>IF(B368="","",IFERROR(_xlfn.AGGREGATE(14,6,Activități!$B$5:$B$1504/(Activități!$C$5:$C$1504=B368),1),""))</f>
        <v/>
      </c>
      <c r="Q368" s="17" t="str">
        <f t="shared" si="15"/>
        <v/>
      </c>
      <c r="R368" s="16" t="str">
        <f>IF(B368="","",IFERROR(_xlfn.AGGREGATE(15,6,Activități!$I$5:$I$1504/((Activități!$C$5:$C$1504=B368)*(Activități!$K$5:$K$1504&lt;&gt;"Da")*ISNUMBER(Activități!$I$5:$I$1504)),1),""))</f>
        <v/>
      </c>
      <c r="S368" s="18" t="str">
        <f>IF(B368="","",SUMIFS(Vânzări!$F$5:$F$2004,Vânzări!$C$5:$C$2004,B368,Vânzări!$B$5:$B$2004,"&gt;="&amp;DATE(AnV,1,1),Vânzări!$B$5:$B$2004,"&lt;="&amp;DATE(AnV,12,31)))</f>
        <v/>
      </c>
      <c r="T368" s="16" t="str">
        <f>IF(B368="","",IFERROR(_xlfn.AGGREGATE(14,6,Vânzări!$B$5:$B$2004/(Vânzări!$C$5:$C$2004=B368),1),""))</f>
        <v/>
      </c>
      <c r="U368" s="17" t="str">
        <f t="shared" si="16"/>
        <v>–</v>
      </c>
      <c r="V368" s="18" t="str">
        <f>IF(B368="","",SUMIFS(Oportunități!$I$5:$I$304,Oportunități!$C$5:$C$304,B368,Oportunități!$G$5:$G$304,"&lt;&gt;Câștigată",Oportunități!$G$5:$G$304,"&lt;&gt;Pierdută"))</f>
        <v/>
      </c>
      <c r="W368" s="19" t="str">
        <f t="shared" si="17"/>
        <v/>
      </c>
    </row>
    <row r="369" spans="2:23" x14ac:dyDescent="0.2">
      <c r="B369" s="22"/>
      <c r="C369" s="23"/>
      <c r="D369" s="22"/>
      <c r="E369" s="21"/>
      <c r="F369" s="21"/>
      <c r="G369" s="21"/>
      <c r="H369" s="20"/>
      <c r="I369" s="21"/>
      <c r="J369" s="21"/>
      <c r="K369" s="21"/>
      <c r="L369" s="22"/>
      <c r="M369" s="21"/>
      <c r="N369" s="22"/>
      <c r="O369" s="15"/>
      <c r="P369" s="16" t="str">
        <f>IF(B369="","",IFERROR(_xlfn.AGGREGATE(14,6,Activități!$B$5:$B$1504/(Activități!$C$5:$C$1504=B369),1),""))</f>
        <v/>
      </c>
      <c r="Q369" s="17" t="str">
        <f t="shared" si="15"/>
        <v/>
      </c>
      <c r="R369" s="16" t="str">
        <f>IF(B369="","",IFERROR(_xlfn.AGGREGATE(15,6,Activități!$I$5:$I$1504/((Activități!$C$5:$C$1504=B369)*(Activități!$K$5:$K$1504&lt;&gt;"Da")*ISNUMBER(Activități!$I$5:$I$1504)),1),""))</f>
        <v/>
      </c>
      <c r="S369" s="18" t="str">
        <f>IF(B369="","",SUMIFS(Vânzări!$F$5:$F$2004,Vânzări!$C$5:$C$2004,B369,Vânzări!$B$5:$B$2004,"&gt;="&amp;DATE(AnV,1,1),Vânzări!$B$5:$B$2004,"&lt;="&amp;DATE(AnV,12,31)))</f>
        <v/>
      </c>
      <c r="T369" s="16" t="str">
        <f>IF(B369="","",IFERROR(_xlfn.AGGREGATE(14,6,Vânzări!$B$5:$B$2004/(Vânzări!$C$5:$C$2004=B369),1),""))</f>
        <v/>
      </c>
      <c r="U369" s="17" t="str">
        <f t="shared" si="16"/>
        <v>–</v>
      </c>
      <c r="V369" s="18" t="str">
        <f>IF(B369="","",SUMIFS(Oportunități!$I$5:$I$304,Oportunități!$C$5:$C$304,B369,Oportunități!$G$5:$G$304,"&lt;&gt;Câștigată",Oportunități!$G$5:$G$304,"&lt;&gt;Pierdută"))</f>
        <v/>
      </c>
      <c r="W369" s="19" t="str">
        <f t="shared" si="17"/>
        <v/>
      </c>
    </row>
    <row r="370" spans="2:23" x14ac:dyDescent="0.2">
      <c r="B370" s="22"/>
      <c r="C370" s="23"/>
      <c r="D370" s="22"/>
      <c r="E370" s="21"/>
      <c r="F370" s="21"/>
      <c r="G370" s="21"/>
      <c r="H370" s="20"/>
      <c r="I370" s="21"/>
      <c r="J370" s="21"/>
      <c r="K370" s="21"/>
      <c r="L370" s="22"/>
      <c r="M370" s="21"/>
      <c r="N370" s="22"/>
      <c r="O370" s="15"/>
      <c r="P370" s="16" t="str">
        <f>IF(B370="","",IFERROR(_xlfn.AGGREGATE(14,6,Activități!$B$5:$B$1504/(Activități!$C$5:$C$1504=B370),1),""))</f>
        <v/>
      </c>
      <c r="Q370" s="17" t="str">
        <f t="shared" si="15"/>
        <v/>
      </c>
      <c r="R370" s="16" t="str">
        <f>IF(B370="","",IFERROR(_xlfn.AGGREGATE(15,6,Activități!$I$5:$I$1504/((Activități!$C$5:$C$1504=B370)*(Activități!$K$5:$K$1504&lt;&gt;"Da")*ISNUMBER(Activități!$I$5:$I$1504)),1),""))</f>
        <v/>
      </c>
      <c r="S370" s="18" t="str">
        <f>IF(B370="","",SUMIFS(Vânzări!$F$5:$F$2004,Vânzări!$C$5:$C$2004,B370,Vânzări!$B$5:$B$2004,"&gt;="&amp;DATE(AnV,1,1),Vânzări!$B$5:$B$2004,"&lt;="&amp;DATE(AnV,12,31)))</f>
        <v/>
      </c>
      <c r="T370" s="16" t="str">
        <f>IF(B370="","",IFERROR(_xlfn.AGGREGATE(14,6,Vânzări!$B$5:$B$2004/(Vânzări!$C$5:$C$2004=B370),1),""))</f>
        <v/>
      </c>
      <c r="U370" s="17" t="str">
        <f t="shared" si="16"/>
        <v>–</v>
      </c>
      <c r="V370" s="18" t="str">
        <f>IF(B370="","",SUMIFS(Oportunități!$I$5:$I$304,Oportunități!$C$5:$C$304,B370,Oportunități!$G$5:$G$304,"&lt;&gt;Câștigată",Oportunități!$G$5:$G$304,"&lt;&gt;Pierdută"))</f>
        <v/>
      </c>
      <c r="W370" s="19" t="str">
        <f t="shared" si="17"/>
        <v/>
      </c>
    </row>
    <row r="371" spans="2:23" x14ac:dyDescent="0.2">
      <c r="B371" s="22"/>
      <c r="C371" s="23"/>
      <c r="D371" s="22"/>
      <c r="E371" s="21"/>
      <c r="F371" s="21"/>
      <c r="G371" s="21"/>
      <c r="H371" s="20"/>
      <c r="I371" s="21"/>
      <c r="J371" s="21"/>
      <c r="K371" s="21"/>
      <c r="L371" s="22"/>
      <c r="M371" s="21"/>
      <c r="N371" s="22"/>
      <c r="O371" s="15"/>
      <c r="P371" s="16" t="str">
        <f>IF(B371="","",IFERROR(_xlfn.AGGREGATE(14,6,Activități!$B$5:$B$1504/(Activități!$C$5:$C$1504=B371),1),""))</f>
        <v/>
      </c>
      <c r="Q371" s="17" t="str">
        <f t="shared" si="15"/>
        <v/>
      </c>
      <c r="R371" s="16" t="str">
        <f>IF(B371="","",IFERROR(_xlfn.AGGREGATE(15,6,Activități!$I$5:$I$1504/((Activități!$C$5:$C$1504=B371)*(Activități!$K$5:$K$1504&lt;&gt;"Da")*ISNUMBER(Activități!$I$5:$I$1504)),1),""))</f>
        <v/>
      </c>
      <c r="S371" s="18" t="str">
        <f>IF(B371="","",SUMIFS(Vânzări!$F$5:$F$2004,Vânzări!$C$5:$C$2004,B371,Vânzări!$B$5:$B$2004,"&gt;="&amp;DATE(AnV,1,1),Vânzări!$B$5:$B$2004,"&lt;="&amp;DATE(AnV,12,31)))</f>
        <v/>
      </c>
      <c r="T371" s="16" t="str">
        <f>IF(B371="","",IFERROR(_xlfn.AGGREGATE(14,6,Vânzări!$B$5:$B$2004/(Vânzări!$C$5:$C$2004=B371),1),""))</f>
        <v/>
      </c>
      <c r="U371" s="17" t="str">
        <f t="shared" si="16"/>
        <v>–</v>
      </c>
      <c r="V371" s="18" t="str">
        <f>IF(B371="","",SUMIFS(Oportunități!$I$5:$I$304,Oportunități!$C$5:$C$304,B371,Oportunități!$G$5:$G$304,"&lt;&gt;Câștigată",Oportunități!$G$5:$G$304,"&lt;&gt;Pierdută"))</f>
        <v/>
      </c>
      <c r="W371" s="19" t="str">
        <f t="shared" si="17"/>
        <v/>
      </c>
    </row>
    <row r="372" spans="2:23" x14ac:dyDescent="0.2">
      <c r="B372" s="22"/>
      <c r="C372" s="23"/>
      <c r="D372" s="22"/>
      <c r="E372" s="21"/>
      <c r="F372" s="21"/>
      <c r="G372" s="21"/>
      <c r="H372" s="20"/>
      <c r="I372" s="21"/>
      <c r="J372" s="21"/>
      <c r="K372" s="21"/>
      <c r="L372" s="22"/>
      <c r="M372" s="21"/>
      <c r="N372" s="22"/>
      <c r="O372" s="15"/>
      <c r="P372" s="16" t="str">
        <f>IF(B372="","",IFERROR(_xlfn.AGGREGATE(14,6,Activități!$B$5:$B$1504/(Activități!$C$5:$C$1504=B372),1),""))</f>
        <v/>
      </c>
      <c r="Q372" s="17" t="str">
        <f t="shared" si="15"/>
        <v/>
      </c>
      <c r="R372" s="16" t="str">
        <f>IF(B372="","",IFERROR(_xlfn.AGGREGATE(15,6,Activități!$I$5:$I$1504/((Activități!$C$5:$C$1504=B372)*(Activități!$K$5:$K$1504&lt;&gt;"Da")*ISNUMBER(Activități!$I$5:$I$1504)),1),""))</f>
        <v/>
      </c>
      <c r="S372" s="18" t="str">
        <f>IF(B372="","",SUMIFS(Vânzări!$F$5:$F$2004,Vânzări!$C$5:$C$2004,B372,Vânzări!$B$5:$B$2004,"&gt;="&amp;DATE(AnV,1,1),Vânzări!$B$5:$B$2004,"&lt;="&amp;DATE(AnV,12,31)))</f>
        <v/>
      </c>
      <c r="T372" s="16" t="str">
        <f>IF(B372="","",IFERROR(_xlfn.AGGREGATE(14,6,Vânzări!$B$5:$B$2004/(Vânzări!$C$5:$C$2004=B372),1),""))</f>
        <v/>
      </c>
      <c r="U372" s="17" t="str">
        <f t="shared" si="16"/>
        <v>–</v>
      </c>
      <c r="V372" s="18" t="str">
        <f>IF(B372="","",SUMIFS(Oportunități!$I$5:$I$304,Oportunități!$C$5:$C$304,B372,Oportunități!$G$5:$G$304,"&lt;&gt;Câștigată",Oportunități!$G$5:$G$304,"&lt;&gt;Pierdută"))</f>
        <v/>
      </c>
      <c r="W372" s="19" t="str">
        <f t="shared" si="17"/>
        <v/>
      </c>
    </row>
    <row r="373" spans="2:23" x14ac:dyDescent="0.2">
      <c r="B373" s="22"/>
      <c r="C373" s="23"/>
      <c r="D373" s="22"/>
      <c r="E373" s="21"/>
      <c r="F373" s="21"/>
      <c r="G373" s="21"/>
      <c r="H373" s="20"/>
      <c r="I373" s="21"/>
      <c r="J373" s="21"/>
      <c r="K373" s="21"/>
      <c r="L373" s="22"/>
      <c r="M373" s="21"/>
      <c r="N373" s="22"/>
      <c r="O373" s="15"/>
      <c r="P373" s="16" t="str">
        <f>IF(B373="","",IFERROR(_xlfn.AGGREGATE(14,6,Activități!$B$5:$B$1504/(Activități!$C$5:$C$1504=B373),1),""))</f>
        <v/>
      </c>
      <c r="Q373" s="17" t="str">
        <f t="shared" si="15"/>
        <v/>
      </c>
      <c r="R373" s="16" t="str">
        <f>IF(B373="","",IFERROR(_xlfn.AGGREGATE(15,6,Activități!$I$5:$I$1504/((Activități!$C$5:$C$1504=B373)*(Activități!$K$5:$K$1504&lt;&gt;"Da")*ISNUMBER(Activități!$I$5:$I$1504)),1),""))</f>
        <v/>
      </c>
      <c r="S373" s="18" t="str">
        <f>IF(B373="","",SUMIFS(Vânzări!$F$5:$F$2004,Vânzări!$C$5:$C$2004,B373,Vânzări!$B$5:$B$2004,"&gt;="&amp;DATE(AnV,1,1),Vânzări!$B$5:$B$2004,"&lt;="&amp;DATE(AnV,12,31)))</f>
        <v/>
      </c>
      <c r="T373" s="16" t="str">
        <f>IF(B373="","",IFERROR(_xlfn.AGGREGATE(14,6,Vânzări!$B$5:$B$2004/(Vânzări!$C$5:$C$2004=B373),1),""))</f>
        <v/>
      </c>
      <c r="U373" s="17" t="str">
        <f t="shared" si="16"/>
        <v>–</v>
      </c>
      <c r="V373" s="18" t="str">
        <f>IF(B373="","",SUMIFS(Oportunități!$I$5:$I$304,Oportunități!$C$5:$C$304,B373,Oportunități!$G$5:$G$304,"&lt;&gt;Câștigată",Oportunități!$G$5:$G$304,"&lt;&gt;Pierdută"))</f>
        <v/>
      </c>
      <c r="W373" s="19" t="str">
        <f t="shared" si="17"/>
        <v/>
      </c>
    </row>
    <row r="374" spans="2:23" x14ac:dyDescent="0.2">
      <c r="B374" s="22"/>
      <c r="C374" s="23"/>
      <c r="D374" s="22"/>
      <c r="E374" s="21"/>
      <c r="F374" s="21"/>
      <c r="G374" s="21"/>
      <c r="H374" s="20"/>
      <c r="I374" s="21"/>
      <c r="J374" s="21"/>
      <c r="K374" s="21"/>
      <c r="L374" s="22"/>
      <c r="M374" s="21"/>
      <c r="N374" s="22"/>
      <c r="O374" s="15"/>
      <c r="P374" s="16" t="str">
        <f>IF(B374="","",IFERROR(_xlfn.AGGREGATE(14,6,Activități!$B$5:$B$1504/(Activități!$C$5:$C$1504=B374),1),""))</f>
        <v/>
      </c>
      <c r="Q374" s="17" t="str">
        <f t="shared" si="15"/>
        <v/>
      </c>
      <c r="R374" s="16" t="str">
        <f>IF(B374="","",IFERROR(_xlfn.AGGREGATE(15,6,Activități!$I$5:$I$1504/((Activități!$C$5:$C$1504=B374)*(Activități!$K$5:$K$1504&lt;&gt;"Da")*ISNUMBER(Activități!$I$5:$I$1504)),1),""))</f>
        <v/>
      </c>
      <c r="S374" s="18" t="str">
        <f>IF(B374="","",SUMIFS(Vânzări!$F$5:$F$2004,Vânzări!$C$5:$C$2004,B374,Vânzări!$B$5:$B$2004,"&gt;="&amp;DATE(AnV,1,1),Vânzări!$B$5:$B$2004,"&lt;="&amp;DATE(AnV,12,31)))</f>
        <v/>
      </c>
      <c r="T374" s="16" t="str">
        <f>IF(B374="","",IFERROR(_xlfn.AGGREGATE(14,6,Vânzări!$B$5:$B$2004/(Vânzări!$C$5:$C$2004=B374),1),""))</f>
        <v/>
      </c>
      <c r="U374" s="17" t="str">
        <f t="shared" si="16"/>
        <v>–</v>
      </c>
      <c r="V374" s="18" t="str">
        <f>IF(B374="","",SUMIFS(Oportunități!$I$5:$I$304,Oportunități!$C$5:$C$304,B374,Oportunități!$G$5:$G$304,"&lt;&gt;Câștigată",Oportunități!$G$5:$G$304,"&lt;&gt;Pierdută"))</f>
        <v/>
      </c>
      <c r="W374" s="19" t="str">
        <f t="shared" si="17"/>
        <v/>
      </c>
    </row>
    <row r="375" spans="2:23" x14ac:dyDescent="0.2">
      <c r="B375" s="22"/>
      <c r="C375" s="23"/>
      <c r="D375" s="22"/>
      <c r="E375" s="21"/>
      <c r="F375" s="21"/>
      <c r="G375" s="21"/>
      <c r="H375" s="20"/>
      <c r="I375" s="21"/>
      <c r="J375" s="21"/>
      <c r="K375" s="21"/>
      <c r="L375" s="22"/>
      <c r="M375" s="21"/>
      <c r="N375" s="22"/>
      <c r="O375" s="15"/>
      <c r="P375" s="16" t="str">
        <f>IF(B375="","",IFERROR(_xlfn.AGGREGATE(14,6,Activități!$B$5:$B$1504/(Activități!$C$5:$C$1504=B375),1),""))</f>
        <v/>
      </c>
      <c r="Q375" s="17" t="str">
        <f t="shared" si="15"/>
        <v/>
      </c>
      <c r="R375" s="16" t="str">
        <f>IF(B375="","",IFERROR(_xlfn.AGGREGATE(15,6,Activități!$I$5:$I$1504/((Activități!$C$5:$C$1504=B375)*(Activități!$K$5:$K$1504&lt;&gt;"Da")*ISNUMBER(Activități!$I$5:$I$1504)),1),""))</f>
        <v/>
      </c>
      <c r="S375" s="18" t="str">
        <f>IF(B375="","",SUMIFS(Vânzări!$F$5:$F$2004,Vânzări!$C$5:$C$2004,B375,Vânzări!$B$5:$B$2004,"&gt;="&amp;DATE(AnV,1,1),Vânzări!$B$5:$B$2004,"&lt;="&amp;DATE(AnV,12,31)))</f>
        <v/>
      </c>
      <c r="T375" s="16" t="str">
        <f>IF(B375="","",IFERROR(_xlfn.AGGREGATE(14,6,Vânzări!$B$5:$B$2004/(Vânzări!$C$5:$C$2004=B375),1),""))</f>
        <v/>
      </c>
      <c r="U375" s="17" t="str">
        <f t="shared" si="16"/>
        <v>–</v>
      </c>
      <c r="V375" s="18" t="str">
        <f>IF(B375="","",SUMIFS(Oportunități!$I$5:$I$304,Oportunități!$C$5:$C$304,B375,Oportunități!$G$5:$G$304,"&lt;&gt;Câștigată",Oportunități!$G$5:$G$304,"&lt;&gt;Pierdută"))</f>
        <v/>
      </c>
      <c r="W375" s="19" t="str">
        <f t="shared" si="17"/>
        <v/>
      </c>
    </row>
    <row r="376" spans="2:23" x14ac:dyDescent="0.2">
      <c r="B376" s="22"/>
      <c r="C376" s="23"/>
      <c r="D376" s="22"/>
      <c r="E376" s="21"/>
      <c r="F376" s="21"/>
      <c r="G376" s="21"/>
      <c r="H376" s="20"/>
      <c r="I376" s="21"/>
      <c r="J376" s="21"/>
      <c r="K376" s="21"/>
      <c r="L376" s="22"/>
      <c r="M376" s="21"/>
      <c r="N376" s="22"/>
      <c r="O376" s="15"/>
      <c r="P376" s="16" t="str">
        <f>IF(B376="","",IFERROR(_xlfn.AGGREGATE(14,6,Activități!$B$5:$B$1504/(Activități!$C$5:$C$1504=B376),1),""))</f>
        <v/>
      </c>
      <c r="Q376" s="17" t="str">
        <f t="shared" si="15"/>
        <v/>
      </c>
      <c r="R376" s="16" t="str">
        <f>IF(B376="","",IFERROR(_xlfn.AGGREGATE(15,6,Activități!$I$5:$I$1504/((Activități!$C$5:$C$1504=B376)*(Activități!$K$5:$K$1504&lt;&gt;"Da")*ISNUMBER(Activități!$I$5:$I$1504)),1),""))</f>
        <v/>
      </c>
      <c r="S376" s="18" t="str">
        <f>IF(B376="","",SUMIFS(Vânzări!$F$5:$F$2004,Vânzări!$C$5:$C$2004,B376,Vânzări!$B$5:$B$2004,"&gt;="&amp;DATE(AnV,1,1),Vânzări!$B$5:$B$2004,"&lt;="&amp;DATE(AnV,12,31)))</f>
        <v/>
      </c>
      <c r="T376" s="16" t="str">
        <f>IF(B376="","",IFERROR(_xlfn.AGGREGATE(14,6,Vânzări!$B$5:$B$2004/(Vânzări!$C$5:$C$2004=B376),1),""))</f>
        <v/>
      </c>
      <c r="U376" s="17" t="str">
        <f t="shared" si="16"/>
        <v>–</v>
      </c>
      <c r="V376" s="18" t="str">
        <f>IF(B376="","",SUMIFS(Oportunități!$I$5:$I$304,Oportunități!$C$5:$C$304,B376,Oportunități!$G$5:$G$304,"&lt;&gt;Câștigată",Oportunități!$G$5:$G$304,"&lt;&gt;Pierdută"))</f>
        <v/>
      </c>
      <c r="W376" s="19" t="str">
        <f t="shared" si="17"/>
        <v/>
      </c>
    </row>
    <row r="377" spans="2:23" x14ac:dyDescent="0.2">
      <c r="B377" s="22"/>
      <c r="C377" s="23"/>
      <c r="D377" s="22"/>
      <c r="E377" s="21"/>
      <c r="F377" s="21"/>
      <c r="G377" s="21"/>
      <c r="H377" s="20"/>
      <c r="I377" s="21"/>
      <c r="J377" s="21"/>
      <c r="K377" s="21"/>
      <c r="L377" s="22"/>
      <c r="M377" s="21"/>
      <c r="N377" s="22"/>
      <c r="O377" s="15"/>
      <c r="P377" s="16" t="str">
        <f>IF(B377="","",IFERROR(_xlfn.AGGREGATE(14,6,Activități!$B$5:$B$1504/(Activități!$C$5:$C$1504=B377),1),""))</f>
        <v/>
      </c>
      <c r="Q377" s="17" t="str">
        <f t="shared" si="15"/>
        <v/>
      </c>
      <c r="R377" s="16" t="str">
        <f>IF(B377="","",IFERROR(_xlfn.AGGREGATE(15,6,Activități!$I$5:$I$1504/((Activități!$C$5:$C$1504=B377)*(Activități!$K$5:$K$1504&lt;&gt;"Da")*ISNUMBER(Activități!$I$5:$I$1504)),1),""))</f>
        <v/>
      </c>
      <c r="S377" s="18" t="str">
        <f>IF(B377="","",SUMIFS(Vânzări!$F$5:$F$2004,Vânzări!$C$5:$C$2004,B377,Vânzări!$B$5:$B$2004,"&gt;="&amp;DATE(AnV,1,1),Vânzări!$B$5:$B$2004,"&lt;="&amp;DATE(AnV,12,31)))</f>
        <v/>
      </c>
      <c r="T377" s="16" t="str">
        <f>IF(B377="","",IFERROR(_xlfn.AGGREGATE(14,6,Vânzări!$B$5:$B$2004/(Vânzări!$C$5:$C$2004=B377),1),""))</f>
        <v/>
      </c>
      <c r="U377" s="17" t="str">
        <f t="shared" si="16"/>
        <v>–</v>
      </c>
      <c r="V377" s="18" t="str">
        <f>IF(B377="","",SUMIFS(Oportunități!$I$5:$I$304,Oportunități!$C$5:$C$304,B377,Oportunități!$G$5:$G$304,"&lt;&gt;Câștigată",Oportunități!$G$5:$G$304,"&lt;&gt;Pierdută"))</f>
        <v/>
      </c>
      <c r="W377" s="19" t="str">
        <f t="shared" si="17"/>
        <v/>
      </c>
    </row>
    <row r="378" spans="2:23" x14ac:dyDescent="0.2">
      <c r="B378" s="22"/>
      <c r="C378" s="23"/>
      <c r="D378" s="22"/>
      <c r="E378" s="21"/>
      <c r="F378" s="21"/>
      <c r="G378" s="21"/>
      <c r="H378" s="20"/>
      <c r="I378" s="21"/>
      <c r="J378" s="21"/>
      <c r="K378" s="21"/>
      <c r="L378" s="22"/>
      <c r="M378" s="21"/>
      <c r="N378" s="22"/>
      <c r="O378" s="15"/>
      <c r="P378" s="16" t="str">
        <f>IF(B378="","",IFERROR(_xlfn.AGGREGATE(14,6,Activități!$B$5:$B$1504/(Activități!$C$5:$C$1504=B378),1),""))</f>
        <v/>
      </c>
      <c r="Q378" s="17" t="str">
        <f t="shared" si="15"/>
        <v/>
      </c>
      <c r="R378" s="16" t="str">
        <f>IF(B378="","",IFERROR(_xlfn.AGGREGATE(15,6,Activități!$I$5:$I$1504/((Activități!$C$5:$C$1504=B378)*(Activități!$K$5:$K$1504&lt;&gt;"Da")*ISNUMBER(Activități!$I$5:$I$1504)),1),""))</f>
        <v/>
      </c>
      <c r="S378" s="18" t="str">
        <f>IF(B378="","",SUMIFS(Vânzări!$F$5:$F$2004,Vânzări!$C$5:$C$2004,B378,Vânzări!$B$5:$B$2004,"&gt;="&amp;DATE(AnV,1,1),Vânzări!$B$5:$B$2004,"&lt;="&amp;DATE(AnV,12,31)))</f>
        <v/>
      </c>
      <c r="T378" s="16" t="str">
        <f>IF(B378="","",IFERROR(_xlfn.AGGREGATE(14,6,Vânzări!$B$5:$B$2004/(Vânzări!$C$5:$C$2004=B378),1),""))</f>
        <v/>
      </c>
      <c r="U378" s="17" t="str">
        <f t="shared" si="16"/>
        <v>–</v>
      </c>
      <c r="V378" s="18" t="str">
        <f>IF(B378="","",SUMIFS(Oportunități!$I$5:$I$304,Oportunități!$C$5:$C$304,B378,Oportunități!$G$5:$G$304,"&lt;&gt;Câștigată",Oportunități!$G$5:$G$304,"&lt;&gt;Pierdută"))</f>
        <v/>
      </c>
      <c r="W378" s="19" t="str">
        <f t="shared" si="17"/>
        <v/>
      </c>
    </row>
    <row r="379" spans="2:23" x14ac:dyDescent="0.2">
      <c r="B379" s="22"/>
      <c r="C379" s="23"/>
      <c r="D379" s="22"/>
      <c r="E379" s="21"/>
      <c r="F379" s="21"/>
      <c r="G379" s="21"/>
      <c r="H379" s="20"/>
      <c r="I379" s="21"/>
      <c r="J379" s="21"/>
      <c r="K379" s="21"/>
      <c r="L379" s="22"/>
      <c r="M379" s="21"/>
      <c r="N379" s="22"/>
      <c r="O379" s="15"/>
      <c r="P379" s="16" t="str">
        <f>IF(B379="","",IFERROR(_xlfn.AGGREGATE(14,6,Activități!$B$5:$B$1504/(Activități!$C$5:$C$1504=B379),1),""))</f>
        <v/>
      </c>
      <c r="Q379" s="17" t="str">
        <f t="shared" si="15"/>
        <v/>
      </c>
      <c r="R379" s="16" t="str">
        <f>IF(B379="","",IFERROR(_xlfn.AGGREGATE(15,6,Activități!$I$5:$I$1504/((Activități!$C$5:$C$1504=B379)*(Activități!$K$5:$K$1504&lt;&gt;"Da")*ISNUMBER(Activități!$I$5:$I$1504)),1),""))</f>
        <v/>
      </c>
      <c r="S379" s="18" t="str">
        <f>IF(B379="","",SUMIFS(Vânzări!$F$5:$F$2004,Vânzări!$C$5:$C$2004,B379,Vânzări!$B$5:$B$2004,"&gt;="&amp;DATE(AnV,1,1),Vânzări!$B$5:$B$2004,"&lt;="&amp;DATE(AnV,12,31)))</f>
        <v/>
      </c>
      <c r="T379" s="16" t="str">
        <f>IF(B379="","",IFERROR(_xlfn.AGGREGATE(14,6,Vânzări!$B$5:$B$2004/(Vânzări!$C$5:$C$2004=B379),1),""))</f>
        <v/>
      </c>
      <c r="U379" s="17" t="str">
        <f t="shared" si="16"/>
        <v>–</v>
      </c>
      <c r="V379" s="18" t="str">
        <f>IF(B379="","",SUMIFS(Oportunități!$I$5:$I$304,Oportunități!$C$5:$C$304,B379,Oportunități!$G$5:$G$304,"&lt;&gt;Câștigată",Oportunități!$G$5:$G$304,"&lt;&gt;Pierdută"))</f>
        <v/>
      </c>
      <c r="W379" s="19" t="str">
        <f t="shared" si="17"/>
        <v/>
      </c>
    </row>
    <row r="380" spans="2:23" x14ac:dyDescent="0.2">
      <c r="B380" s="22"/>
      <c r="C380" s="23"/>
      <c r="D380" s="22"/>
      <c r="E380" s="21"/>
      <c r="F380" s="21"/>
      <c r="G380" s="21"/>
      <c r="H380" s="20"/>
      <c r="I380" s="21"/>
      <c r="J380" s="21"/>
      <c r="K380" s="21"/>
      <c r="L380" s="22"/>
      <c r="M380" s="21"/>
      <c r="N380" s="22"/>
      <c r="O380" s="15"/>
      <c r="P380" s="16" t="str">
        <f>IF(B380="","",IFERROR(_xlfn.AGGREGATE(14,6,Activități!$B$5:$B$1504/(Activități!$C$5:$C$1504=B380),1),""))</f>
        <v/>
      </c>
      <c r="Q380" s="17" t="str">
        <f t="shared" si="15"/>
        <v/>
      </c>
      <c r="R380" s="16" t="str">
        <f>IF(B380="","",IFERROR(_xlfn.AGGREGATE(15,6,Activități!$I$5:$I$1504/((Activități!$C$5:$C$1504=B380)*(Activități!$K$5:$K$1504&lt;&gt;"Da")*ISNUMBER(Activități!$I$5:$I$1504)),1),""))</f>
        <v/>
      </c>
      <c r="S380" s="18" t="str">
        <f>IF(B380="","",SUMIFS(Vânzări!$F$5:$F$2004,Vânzări!$C$5:$C$2004,B380,Vânzări!$B$5:$B$2004,"&gt;="&amp;DATE(AnV,1,1),Vânzări!$B$5:$B$2004,"&lt;="&amp;DATE(AnV,12,31)))</f>
        <v/>
      </c>
      <c r="T380" s="16" t="str">
        <f>IF(B380="","",IFERROR(_xlfn.AGGREGATE(14,6,Vânzări!$B$5:$B$2004/(Vânzări!$C$5:$C$2004=B380),1),""))</f>
        <v/>
      </c>
      <c r="U380" s="17" t="str">
        <f t="shared" si="16"/>
        <v>–</v>
      </c>
      <c r="V380" s="18" t="str">
        <f>IF(B380="","",SUMIFS(Oportunități!$I$5:$I$304,Oportunități!$C$5:$C$304,B380,Oportunități!$G$5:$G$304,"&lt;&gt;Câștigată",Oportunități!$G$5:$G$304,"&lt;&gt;Pierdută"))</f>
        <v/>
      </c>
      <c r="W380" s="19" t="str">
        <f t="shared" si="17"/>
        <v/>
      </c>
    </row>
    <row r="381" spans="2:23" x14ac:dyDescent="0.2">
      <c r="B381" s="22"/>
      <c r="C381" s="23"/>
      <c r="D381" s="22"/>
      <c r="E381" s="21"/>
      <c r="F381" s="21"/>
      <c r="G381" s="21"/>
      <c r="H381" s="20"/>
      <c r="I381" s="21"/>
      <c r="J381" s="21"/>
      <c r="K381" s="21"/>
      <c r="L381" s="22"/>
      <c r="M381" s="21"/>
      <c r="N381" s="22"/>
      <c r="O381" s="15"/>
      <c r="P381" s="16" t="str">
        <f>IF(B381="","",IFERROR(_xlfn.AGGREGATE(14,6,Activități!$B$5:$B$1504/(Activități!$C$5:$C$1504=B381),1),""))</f>
        <v/>
      </c>
      <c r="Q381" s="17" t="str">
        <f t="shared" si="15"/>
        <v/>
      </c>
      <c r="R381" s="16" t="str">
        <f>IF(B381="","",IFERROR(_xlfn.AGGREGATE(15,6,Activități!$I$5:$I$1504/((Activități!$C$5:$C$1504=B381)*(Activități!$K$5:$K$1504&lt;&gt;"Da")*ISNUMBER(Activități!$I$5:$I$1504)),1),""))</f>
        <v/>
      </c>
      <c r="S381" s="18" t="str">
        <f>IF(B381="","",SUMIFS(Vânzări!$F$5:$F$2004,Vânzări!$C$5:$C$2004,B381,Vânzări!$B$5:$B$2004,"&gt;="&amp;DATE(AnV,1,1),Vânzări!$B$5:$B$2004,"&lt;="&amp;DATE(AnV,12,31)))</f>
        <v/>
      </c>
      <c r="T381" s="16" t="str">
        <f>IF(B381="","",IFERROR(_xlfn.AGGREGATE(14,6,Vânzări!$B$5:$B$2004/(Vânzări!$C$5:$C$2004=B381),1),""))</f>
        <v/>
      </c>
      <c r="U381" s="17" t="str">
        <f t="shared" si="16"/>
        <v>–</v>
      </c>
      <c r="V381" s="18" t="str">
        <f>IF(B381="","",SUMIFS(Oportunități!$I$5:$I$304,Oportunități!$C$5:$C$304,B381,Oportunități!$G$5:$G$304,"&lt;&gt;Câștigată",Oportunități!$G$5:$G$304,"&lt;&gt;Pierdută"))</f>
        <v/>
      </c>
      <c r="W381" s="19" t="str">
        <f t="shared" si="17"/>
        <v/>
      </c>
    </row>
    <row r="382" spans="2:23" x14ac:dyDescent="0.2">
      <c r="B382" s="22"/>
      <c r="C382" s="23"/>
      <c r="D382" s="22"/>
      <c r="E382" s="21"/>
      <c r="F382" s="21"/>
      <c r="G382" s="21"/>
      <c r="H382" s="20"/>
      <c r="I382" s="21"/>
      <c r="J382" s="21"/>
      <c r="K382" s="21"/>
      <c r="L382" s="22"/>
      <c r="M382" s="21"/>
      <c r="N382" s="22"/>
      <c r="O382" s="15"/>
      <c r="P382" s="16" t="str">
        <f>IF(B382="","",IFERROR(_xlfn.AGGREGATE(14,6,Activități!$B$5:$B$1504/(Activități!$C$5:$C$1504=B382),1),""))</f>
        <v/>
      </c>
      <c r="Q382" s="17" t="str">
        <f t="shared" si="15"/>
        <v/>
      </c>
      <c r="R382" s="16" t="str">
        <f>IF(B382="","",IFERROR(_xlfn.AGGREGATE(15,6,Activități!$I$5:$I$1504/((Activități!$C$5:$C$1504=B382)*(Activități!$K$5:$K$1504&lt;&gt;"Da")*ISNUMBER(Activități!$I$5:$I$1504)),1),""))</f>
        <v/>
      </c>
      <c r="S382" s="18" t="str">
        <f>IF(B382="","",SUMIFS(Vânzări!$F$5:$F$2004,Vânzări!$C$5:$C$2004,B382,Vânzări!$B$5:$B$2004,"&gt;="&amp;DATE(AnV,1,1),Vânzări!$B$5:$B$2004,"&lt;="&amp;DATE(AnV,12,31)))</f>
        <v/>
      </c>
      <c r="T382" s="16" t="str">
        <f>IF(B382="","",IFERROR(_xlfn.AGGREGATE(14,6,Vânzări!$B$5:$B$2004/(Vânzări!$C$5:$C$2004=B382),1),""))</f>
        <v/>
      </c>
      <c r="U382" s="17" t="str">
        <f t="shared" si="16"/>
        <v>–</v>
      </c>
      <c r="V382" s="18" t="str">
        <f>IF(B382="","",SUMIFS(Oportunități!$I$5:$I$304,Oportunități!$C$5:$C$304,B382,Oportunități!$G$5:$G$304,"&lt;&gt;Câștigată",Oportunități!$G$5:$G$304,"&lt;&gt;Pierdută"))</f>
        <v/>
      </c>
      <c r="W382" s="19" t="str">
        <f t="shared" si="17"/>
        <v/>
      </c>
    </row>
    <row r="383" spans="2:23" x14ac:dyDescent="0.2">
      <c r="B383" s="22"/>
      <c r="C383" s="23"/>
      <c r="D383" s="22"/>
      <c r="E383" s="21"/>
      <c r="F383" s="21"/>
      <c r="G383" s="21"/>
      <c r="H383" s="20"/>
      <c r="I383" s="21"/>
      <c r="J383" s="21"/>
      <c r="K383" s="21"/>
      <c r="L383" s="22"/>
      <c r="M383" s="21"/>
      <c r="N383" s="22"/>
      <c r="O383" s="15"/>
      <c r="P383" s="16" t="str">
        <f>IF(B383="","",IFERROR(_xlfn.AGGREGATE(14,6,Activități!$B$5:$B$1504/(Activități!$C$5:$C$1504=B383),1),""))</f>
        <v/>
      </c>
      <c r="Q383" s="17" t="str">
        <f t="shared" si="15"/>
        <v/>
      </c>
      <c r="R383" s="16" t="str">
        <f>IF(B383="","",IFERROR(_xlfn.AGGREGATE(15,6,Activități!$I$5:$I$1504/((Activități!$C$5:$C$1504=B383)*(Activități!$K$5:$K$1504&lt;&gt;"Da")*ISNUMBER(Activități!$I$5:$I$1504)),1),""))</f>
        <v/>
      </c>
      <c r="S383" s="18" t="str">
        <f>IF(B383="","",SUMIFS(Vânzări!$F$5:$F$2004,Vânzări!$C$5:$C$2004,B383,Vânzări!$B$5:$B$2004,"&gt;="&amp;DATE(AnV,1,1),Vânzări!$B$5:$B$2004,"&lt;="&amp;DATE(AnV,12,31)))</f>
        <v/>
      </c>
      <c r="T383" s="16" t="str">
        <f>IF(B383="","",IFERROR(_xlfn.AGGREGATE(14,6,Vânzări!$B$5:$B$2004/(Vânzări!$C$5:$C$2004=B383),1),""))</f>
        <v/>
      </c>
      <c r="U383" s="17" t="str">
        <f t="shared" si="16"/>
        <v>–</v>
      </c>
      <c r="V383" s="18" t="str">
        <f>IF(B383="","",SUMIFS(Oportunități!$I$5:$I$304,Oportunități!$C$5:$C$304,B383,Oportunități!$G$5:$G$304,"&lt;&gt;Câștigată",Oportunități!$G$5:$G$304,"&lt;&gt;Pierdută"))</f>
        <v/>
      </c>
      <c r="W383" s="19" t="str">
        <f t="shared" si="17"/>
        <v/>
      </c>
    </row>
    <row r="384" spans="2:23" x14ac:dyDescent="0.2">
      <c r="B384" s="22"/>
      <c r="C384" s="23"/>
      <c r="D384" s="22"/>
      <c r="E384" s="21"/>
      <c r="F384" s="21"/>
      <c r="G384" s="21"/>
      <c r="H384" s="20"/>
      <c r="I384" s="21"/>
      <c r="J384" s="21"/>
      <c r="K384" s="21"/>
      <c r="L384" s="22"/>
      <c r="M384" s="21"/>
      <c r="N384" s="22"/>
      <c r="O384" s="15"/>
      <c r="P384" s="16" t="str">
        <f>IF(B384="","",IFERROR(_xlfn.AGGREGATE(14,6,Activități!$B$5:$B$1504/(Activități!$C$5:$C$1504=B384),1),""))</f>
        <v/>
      </c>
      <c r="Q384" s="17" t="str">
        <f t="shared" si="15"/>
        <v/>
      </c>
      <c r="R384" s="16" t="str">
        <f>IF(B384="","",IFERROR(_xlfn.AGGREGATE(15,6,Activități!$I$5:$I$1504/((Activități!$C$5:$C$1504=B384)*(Activități!$K$5:$K$1504&lt;&gt;"Da")*ISNUMBER(Activități!$I$5:$I$1504)),1),""))</f>
        <v/>
      </c>
      <c r="S384" s="18" t="str">
        <f>IF(B384="","",SUMIFS(Vânzări!$F$5:$F$2004,Vânzări!$C$5:$C$2004,B384,Vânzări!$B$5:$B$2004,"&gt;="&amp;DATE(AnV,1,1),Vânzări!$B$5:$B$2004,"&lt;="&amp;DATE(AnV,12,31)))</f>
        <v/>
      </c>
      <c r="T384" s="16" t="str">
        <f>IF(B384="","",IFERROR(_xlfn.AGGREGATE(14,6,Vânzări!$B$5:$B$2004/(Vânzări!$C$5:$C$2004=B384),1),""))</f>
        <v/>
      </c>
      <c r="U384" s="17" t="str">
        <f t="shared" si="16"/>
        <v>–</v>
      </c>
      <c r="V384" s="18" t="str">
        <f>IF(B384="","",SUMIFS(Oportunități!$I$5:$I$304,Oportunități!$C$5:$C$304,B384,Oportunități!$G$5:$G$304,"&lt;&gt;Câștigată",Oportunități!$G$5:$G$304,"&lt;&gt;Pierdută"))</f>
        <v/>
      </c>
      <c r="W384" s="19" t="str">
        <f t="shared" si="17"/>
        <v/>
      </c>
    </row>
    <row r="385" spans="2:23" x14ac:dyDescent="0.2">
      <c r="B385" s="22"/>
      <c r="C385" s="23"/>
      <c r="D385" s="22"/>
      <c r="E385" s="21"/>
      <c r="F385" s="21"/>
      <c r="G385" s="21"/>
      <c r="H385" s="20"/>
      <c r="I385" s="21"/>
      <c r="J385" s="21"/>
      <c r="K385" s="21"/>
      <c r="L385" s="22"/>
      <c r="M385" s="21"/>
      <c r="N385" s="22"/>
      <c r="O385" s="15"/>
      <c r="P385" s="16" t="str">
        <f>IF(B385="","",IFERROR(_xlfn.AGGREGATE(14,6,Activități!$B$5:$B$1504/(Activități!$C$5:$C$1504=B385),1),""))</f>
        <v/>
      </c>
      <c r="Q385" s="17" t="str">
        <f t="shared" si="15"/>
        <v/>
      </c>
      <c r="R385" s="16" t="str">
        <f>IF(B385="","",IFERROR(_xlfn.AGGREGATE(15,6,Activități!$I$5:$I$1504/((Activități!$C$5:$C$1504=B385)*(Activități!$K$5:$K$1504&lt;&gt;"Da")*ISNUMBER(Activități!$I$5:$I$1504)),1),""))</f>
        <v/>
      </c>
      <c r="S385" s="18" t="str">
        <f>IF(B385="","",SUMIFS(Vânzări!$F$5:$F$2004,Vânzări!$C$5:$C$2004,B385,Vânzări!$B$5:$B$2004,"&gt;="&amp;DATE(AnV,1,1),Vânzări!$B$5:$B$2004,"&lt;="&amp;DATE(AnV,12,31)))</f>
        <v/>
      </c>
      <c r="T385" s="16" t="str">
        <f>IF(B385="","",IFERROR(_xlfn.AGGREGATE(14,6,Vânzări!$B$5:$B$2004/(Vânzări!$C$5:$C$2004=B385),1),""))</f>
        <v/>
      </c>
      <c r="U385" s="17" t="str">
        <f t="shared" si="16"/>
        <v>–</v>
      </c>
      <c r="V385" s="18" t="str">
        <f>IF(B385="","",SUMIFS(Oportunități!$I$5:$I$304,Oportunități!$C$5:$C$304,B385,Oportunități!$G$5:$G$304,"&lt;&gt;Câștigată",Oportunități!$G$5:$G$304,"&lt;&gt;Pierdută"))</f>
        <v/>
      </c>
      <c r="W385" s="19" t="str">
        <f t="shared" si="17"/>
        <v/>
      </c>
    </row>
    <row r="386" spans="2:23" x14ac:dyDescent="0.2">
      <c r="B386" s="22"/>
      <c r="C386" s="23"/>
      <c r="D386" s="22"/>
      <c r="E386" s="21"/>
      <c r="F386" s="21"/>
      <c r="G386" s="21"/>
      <c r="H386" s="20"/>
      <c r="I386" s="21"/>
      <c r="J386" s="21"/>
      <c r="K386" s="21"/>
      <c r="L386" s="22"/>
      <c r="M386" s="21"/>
      <c r="N386" s="22"/>
      <c r="O386" s="15"/>
      <c r="P386" s="16" t="str">
        <f>IF(B386="","",IFERROR(_xlfn.AGGREGATE(14,6,Activități!$B$5:$B$1504/(Activități!$C$5:$C$1504=B386),1),""))</f>
        <v/>
      </c>
      <c r="Q386" s="17" t="str">
        <f t="shared" si="15"/>
        <v/>
      </c>
      <c r="R386" s="16" t="str">
        <f>IF(B386="","",IFERROR(_xlfn.AGGREGATE(15,6,Activități!$I$5:$I$1504/((Activități!$C$5:$C$1504=B386)*(Activități!$K$5:$K$1504&lt;&gt;"Da")*ISNUMBER(Activități!$I$5:$I$1504)),1),""))</f>
        <v/>
      </c>
      <c r="S386" s="18" t="str">
        <f>IF(B386="","",SUMIFS(Vânzări!$F$5:$F$2004,Vânzări!$C$5:$C$2004,B386,Vânzări!$B$5:$B$2004,"&gt;="&amp;DATE(AnV,1,1),Vânzări!$B$5:$B$2004,"&lt;="&amp;DATE(AnV,12,31)))</f>
        <v/>
      </c>
      <c r="T386" s="16" t="str">
        <f>IF(B386="","",IFERROR(_xlfn.AGGREGATE(14,6,Vânzări!$B$5:$B$2004/(Vânzări!$C$5:$C$2004=B386),1),""))</f>
        <v/>
      </c>
      <c r="U386" s="17" t="str">
        <f t="shared" si="16"/>
        <v>–</v>
      </c>
      <c r="V386" s="18" t="str">
        <f>IF(B386="","",SUMIFS(Oportunități!$I$5:$I$304,Oportunități!$C$5:$C$304,B386,Oportunități!$G$5:$G$304,"&lt;&gt;Câștigată",Oportunități!$G$5:$G$304,"&lt;&gt;Pierdută"))</f>
        <v/>
      </c>
      <c r="W386" s="19" t="str">
        <f t="shared" si="17"/>
        <v/>
      </c>
    </row>
    <row r="387" spans="2:23" x14ac:dyDescent="0.2">
      <c r="B387" s="22"/>
      <c r="C387" s="23"/>
      <c r="D387" s="22"/>
      <c r="E387" s="21"/>
      <c r="F387" s="21"/>
      <c r="G387" s="21"/>
      <c r="H387" s="20"/>
      <c r="I387" s="21"/>
      <c r="J387" s="21"/>
      <c r="K387" s="21"/>
      <c r="L387" s="22"/>
      <c r="M387" s="21"/>
      <c r="N387" s="22"/>
      <c r="O387" s="15"/>
      <c r="P387" s="16" t="str">
        <f>IF(B387="","",IFERROR(_xlfn.AGGREGATE(14,6,Activități!$B$5:$B$1504/(Activități!$C$5:$C$1504=B387),1),""))</f>
        <v/>
      </c>
      <c r="Q387" s="17" t="str">
        <f t="shared" si="15"/>
        <v/>
      </c>
      <c r="R387" s="16" t="str">
        <f>IF(B387="","",IFERROR(_xlfn.AGGREGATE(15,6,Activități!$I$5:$I$1504/((Activități!$C$5:$C$1504=B387)*(Activități!$K$5:$K$1504&lt;&gt;"Da")*ISNUMBER(Activități!$I$5:$I$1504)),1),""))</f>
        <v/>
      </c>
      <c r="S387" s="18" t="str">
        <f>IF(B387="","",SUMIFS(Vânzări!$F$5:$F$2004,Vânzări!$C$5:$C$2004,B387,Vânzări!$B$5:$B$2004,"&gt;="&amp;DATE(AnV,1,1),Vânzări!$B$5:$B$2004,"&lt;="&amp;DATE(AnV,12,31)))</f>
        <v/>
      </c>
      <c r="T387" s="16" t="str">
        <f>IF(B387="","",IFERROR(_xlfn.AGGREGATE(14,6,Vânzări!$B$5:$B$2004/(Vânzări!$C$5:$C$2004=B387),1),""))</f>
        <v/>
      </c>
      <c r="U387" s="17" t="str">
        <f t="shared" si="16"/>
        <v>–</v>
      </c>
      <c r="V387" s="18" t="str">
        <f>IF(B387="","",SUMIFS(Oportunități!$I$5:$I$304,Oportunități!$C$5:$C$304,B387,Oportunități!$G$5:$G$304,"&lt;&gt;Câștigată",Oportunități!$G$5:$G$304,"&lt;&gt;Pierdută"))</f>
        <v/>
      </c>
      <c r="W387" s="19" t="str">
        <f t="shared" si="17"/>
        <v/>
      </c>
    </row>
    <row r="388" spans="2:23" x14ac:dyDescent="0.2">
      <c r="B388" s="22"/>
      <c r="C388" s="23"/>
      <c r="D388" s="22"/>
      <c r="E388" s="21"/>
      <c r="F388" s="21"/>
      <c r="G388" s="21"/>
      <c r="H388" s="20"/>
      <c r="I388" s="21"/>
      <c r="J388" s="21"/>
      <c r="K388" s="21"/>
      <c r="L388" s="22"/>
      <c r="M388" s="21"/>
      <c r="N388" s="22"/>
      <c r="O388" s="15"/>
      <c r="P388" s="16" t="str">
        <f>IF(B388="","",IFERROR(_xlfn.AGGREGATE(14,6,Activități!$B$5:$B$1504/(Activități!$C$5:$C$1504=B388),1),""))</f>
        <v/>
      </c>
      <c r="Q388" s="17" t="str">
        <f t="shared" si="15"/>
        <v/>
      </c>
      <c r="R388" s="16" t="str">
        <f>IF(B388="","",IFERROR(_xlfn.AGGREGATE(15,6,Activități!$I$5:$I$1504/((Activități!$C$5:$C$1504=B388)*(Activități!$K$5:$K$1504&lt;&gt;"Da")*ISNUMBER(Activități!$I$5:$I$1504)),1),""))</f>
        <v/>
      </c>
      <c r="S388" s="18" t="str">
        <f>IF(B388="","",SUMIFS(Vânzări!$F$5:$F$2004,Vânzări!$C$5:$C$2004,B388,Vânzări!$B$5:$B$2004,"&gt;="&amp;DATE(AnV,1,1),Vânzări!$B$5:$B$2004,"&lt;="&amp;DATE(AnV,12,31)))</f>
        <v/>
      </c>
      <c r="T388" s="16" t="str">
        <f>IF(B388="","",IFERROR(_xlfn.AGGREGATE(14,6,Vânzări!$B$5:$B$2004/(Vânzări!$C$5:$C$2004=B388),1),""))</f>
        <v/>
      </c>
      <c r="U388" s="17" t="str">
        <f t="shared" si="16"/>
        <v>–</v>
      </c>
      <c r="V388" s="18" t="str">
        <f>IF(B388="","",SUMIFS(Oportunități!$I$5:$I$304,Oportunități!$C$5:$C$304,B388,Oportunități!$G$5:$G$304,"&lt;&gt;Câștigată",Oportunități!$G$5:$G$304,"&lt;&gt;Pierdută"))</f>
        <v/>
      </c>
      <c r="W388" s="19" t="str">
        <f t="shared" si="17"/>
        <v/>
      </c>
    </row>
    <row r="389" spans="2:23" x14ac:dyDescent="0.2">
      <c r="B389" s="22"/>
      <c r="C389" s="23"/>
      <c r="D389" s="22"/>
      <c r="E389" s="21"/>
      <c r="F389" s="21"/>
      <c r="G389" s="21"/>
      <c r="H389" s="20"/>
      <c r="I389" s="21"/>
      <c r="J389" s="21"/>
      <c r="K389" s="21"/>
      <c r="L389" s="22"/>
      <c r="M389" s="21"/>
      <c r="N389" s="22"/>
      <c r="O389" s="15"/>
      <c r="P389" s="16" t="str">
        <f>IF(B389="","",IFERROR(_xlfn.AGGREGATE(14,6,Activități!$B$5:$B$1504/(Activități!$C$5:$C$1504=B389),1),""))</f>
        <v/>
      </c>
      <c r="Q389" s="17" t="str">
        <f t="shared" ref="Q389:Q452" si="18">IF(ISNUMBER(P389),AziC-P389,"")</f>
        <v/>
      </c>
      <c r="R389" s="16" t="str">
        <f>IF(B389="","",IFERROR(_xlfn.AGGREGATE(15,6,Activități!$I$5:$I$1504/((Activități!$C$5:$C$1504=B389)*(Activități!$K$5:$K$1504&lt;&gt;"Da")*ISNUMBER(Activități!$I$5:$I$1504)),1),""))</f>
        <v/>
      </c>
      <c r="S389" s="18" t="str">
        <f>IF(B389="","",SUMIFS(Vânzări!$F$5:$F$2004,Vânzări!$C$5:$C$2004,B389,Vânzări!$B$5:$B$2004,"&gt;="&amp;DATE(AnV,1,1),Vânzări!$B$5:$B$2004,"&lt;="&amp;DATE(AnV,12,31)))</f>
        <v/>
      </c>
      <c r="T389" s="16" t="str">
        <f>IF(B389="","",IFERROR(_xlfn.AGGREGATE(14,6,Vânzări!$B$5:$B$2004/(Vânzări!$C$5:$C$2004=B389),1),""))</f>
        <v/>
      </c>
      <c r="U389" s="17" t="str">
        <f t="shared" ref="U389:U452" si="19">IF(OR(B389="",N(S389)&lt;=0),"–",IF(SUMIF($S$5:$S$504,"&gt;="&amp;S389)/SUM($S$5:$S$504)&lt;=0.8,"A",IF(SUMIF($S$5:$S$504,"&gt;="&amp;S389)/SUM($S$5:$S$504)&lt;=0.95,"B","C")))</f>
        <v>–</v>
      </c>
      <c r="V389" s="18" t="str">
        <f>IF(B389="","",SUMIFS(Oportunități!$I$5:$I$304,Oportunități!$C$5:$C$304,B389,Oportunități!$G$5:$G$304,"&lt;&gt;Câștigată",Oportunități!$G$5:$G$304,"&lt;&gt;Pierdută"))</f>
        <v/>
      </c>
      <c r="W389" s="19" t="str">
        <f t="shared" ref="W389:W452" si="20">IF(B389="","",TRIM(IF(COUNTIF($B$5:$B$504,B389)&gt;1,"Cod dublat. ","")&amp;IF(AND(OR(L389="Activ",L389="Potențial"),OR(NOT(ISNUMBER(Q389)),N(Q389)&gt;ZileFaraContact)),IF(ISNUMBER(Q389),"Fără contact de "&amp;Q389&amp;" zile. ","Niciun contact înregistrat. "),"")&amp;IF(AND(ISNUMBER(R389),R389&lt;AziC),"Acțiune întârziată ("&amp;RIGHT("0"&amp;DAY(R389),2)&amp;"."&amp;RIGHT("0"&amp;MONTH(R389),2)&amp;"."&amp;YEAR(R389)&amp;"). ","")&amp;IF(AND(L389="Activ",OR(NOT(ISNUMBER(T389)),AziC-N(T389)&gt;ZileFaraVanzari)),"Activ, fără vânzări de peste "&amp;ZileFaraVanzari&amp;" de zile. ","")&amp;IF(AND(L389&lt;&gt;"Inactiv",L389&lt;&gt;"Pierdut",G389="",H389=""),"Lipsesc telefonul și e-mailul. ","")))</f>
        <v/>
      </c>
    </row>
    <row r="390" spans="2:23" x14ac:dyDescent="0.2">
      <c r="B390" s="22"/>
      <c r="C390" s="23"/>
      <c r="D390" s="22"/>
      <c r="E390" s="21"/>
      <c r="F390" s="21"/>
      <c r="G390" s="21"/>
      <c r="H390" s="20"/>
      <c r="I390" s="21"/>
      <c r="J390" s="21"/>
      <c r="K390" s="21"/>
      <c r="L390" s="22"/>
      <c r="M390" s="21"/>
      <c r="N390" s="22"/>
      <c r="O390" s="15"/>
      <c r="P390" s="16" t="str">
        <f>IF(B390="","",IFERROR(_xlfn.AGGREGATE(14,6,Activități!$B$5:$B$1504/(Activități!$C$5:$C$1504=B390),1),""))</f>
        <v/>
      </c>
      <c r="Q390" s="17" t="str">
        <f t="shared" si="18"/>
        <v/>
      </c>
      <c r="R390" s="16" t="str">
        <f>IF(B390="","",IFERROR(_xlfn.AGGREGATE(15,6,Activități!$I$5:$I$1504/((Activități!$C$5:$C$1504=B390)*(Activități!$K$5:$K$1504&lt;&gt;"Da")*ISNUMBER(Activități!$I$5:$I$1504)),1),""))</f>
        <v/>
      </c>
      <c r="S390" s="18" t="str">
        <f>IF(B390="","",SUMIFS(Vânzări!$F$5:$F$2004,Vânzări!$C$5:$C$2004,B390,Vânzări!$B$5:$B$2004,"&gt;="&amp;DATE(AnV,1,1),Vânzări!$B$5:$B$2004,"&lt;="&amp;DATE(AnV,12,31)))</f>
        <v/>
      </c>
      <c r="T390" s="16" t="str">
        <f>IF(B390="","",IFERROR(_xlfn.AGGREGATE(14,6,Vânzări!$B$5:$B$2004/(Vânzări!$C$5:$C$2004=B390),1),""))</f>
        <v/>
      </c>
      <c r="U390" s="17" t="str">
        <f t="shared" si="19"/>
        <v>–</v>
      </c>
      <c r="V390" s="18" t="str">
        <f>IF(B390="","",SUMIFS(Oportunități!$I$5:$I$304,Oportunități!$C$5:$C$304,B390,Oportunități!$G$5:$G$304,"&lt;&gt;Câștigată",Oportunități!$G$5:$G$304,"&lt;&gt;Pierdută"))</f>
        <v/>
      </c>
      <c r="W390" s="19" t="str">
        <f t="shared" si="20"/>
        <v/>
      </c>
    </row>
    <row r="391" spans="2:23" x14ac:dyDescent="0.2">
      <c r="B391" s="22"/>
      <c r="C391" s="23"/>
      <c r="D391" s="22"/>
      <c r="E391" s="21"/>
      <c r="F391" s="21"/>
      <c r="G391" s="21"/>
      <c r="H391" s="20"/>
      <c r="I391" s="21"/>
      <c r="J391" s="21"/>
      <c r="K391" s="21"/>
      <c r="L391" s="22"/>
      <c r="M391" s="21"/>
      <c r="N391" s="22"/>
      <c r="O391" s="15"/>
      <c r="P391" s="16" t="str">
        <f>IF(B391="","",IFERROR(_xlfn.AGGREGATE(14,6,Activități!$B$5:$B$1504/(Activități!$C$5:$C$1504=B391),1),""))</f>
        <v/>
      </c>
      <c r="Q391" s="17" t="str">
        <f t="shared" si="18"/>
        <v/>
      </c>
      <c r="R391" s="16" t="str">
        <f>IF(B391="","",IFERROR(_xlfn.AGGREGATE(15,6,Activități!$I$5:$I$1504/((Activități!$C$5:$C$1504=B391)*(Activități!$K$5:$K$1504&lt;&gt;"Da")*ISNUMBER(Activități!$I$5:$I$1504)),1),""))</f>
        <v/>
      </c>
      <c r="S391" s="18" t="str">
        <f>IF(B391="","",SUMIFS(Vânzări!$F$5:$F$2004,Vânzări!$C$5:$C$2004,B391,Vânzări!$B$5:$B$2004,"&gt;="&amp;DATE(AnV,1,1),Vânzări!$B$5:$B$2004,"&lt;="&amp;DATE(AnV,12,31)))</f>
        <v/>
      </c>
      <c r="T391" s="16" t="str">
        <f>IF(B391="","",IFERROR(_xlfn.AGGREGATE(14,6,Vânzări!$B$5:$B$2004/(Vânzări!$C$5:$C$2004=B391),1),""))</f>
        <v/>
      </c>
      <c r="U391" s="17" t="str">
        <f t="shared" si="19"/>
        <v>–</v>
      </c>
      <c r="V391" s="18" t="str">
        <f>IF(B391="","",SUMIFS(Oportunități!$I$5:$I$304,Oportunități!$C$5:$C$304,B391,Oportunități!$G$5:$G$304,"&lt;&gt;Câștigată",Oportunități!$G$5:$G$304,"&lt;&gt;Pierdută"))</f>
        <v/>
      </c>
      <c r="W391" s="19" t="str">
        <f t="shared" si="20"/>
        <v/>
      </c>
    </row>
    <row r="392" spans="2:23" x14ac:dyDescent="0.2">
      <c r="B392" s="22"/>
      <c r="C392" s="23"/>
      <c r="D392" s="22"/>
      <c r="E392" s="21"/>
      <c r="F392" s="21"/>
      <c r="G392" s="21"/>
      <c r="H392" s="20"/>
      <c r="I392" s="21"/>
      <c r="J392" s="21"/>
      <c r="K392" s="21"/>
      <c r="L392" s="22"/>
      <c r="M392" s="21"/>
      <c r="N392" s="22"/>
      <c r="O392" s="15"/>
      <c r="P392" s="16" t="str">
        <f>IF(B392="","",IFERROR(_xlfn.AGGREGATE(14,6,Activități!$B$5:$B$1504/(Activități!$C$5:$C$1504=B392),1),""))</f>
        <v/>
      </c>
      <c r="Q392" s="17" t="str">
        <f t="shared" si="18"/>
        <v/>
      </c>
      <c r="R392" s="16" t="str">
        <f>IF(B392="","",IFERROR(_xlfn.AGGREGATE(15,6,Activități!$I$5:$I$1504/((Activități!$C$5:$C$1504=B392)*(Activități!$K$5:$K$1504&lt;&gt;"Da")*ISNUMBER(Activități!$I$5:$I$1504)),1),""))</f>
        <v/>
      </c>
      <c r="S392" s="18" t="str">
        <f>IF(B392="","",SUMIFS(Vânzări!$F$5:$F$2004,Vânzări!$C$5:$C$2004,B392,Vânzări!$B$5:$B$2004,"&gt;="&amp;DATE(AnV,1,1),Vânzări!$B$5:$B$2004,"&lt;="&amp;DATE(AnV,12,31)))</f>
        <v/>
      </c>
      <c r="T392" s="16" t="str">
        <f>IF(B392="","",IFERROR(_xlfn.AGGREGATE(14,6,Vânzări!$B$5:$B$2004/(Vânzări!$C$5:$C$2004=B392),1),""))</f>
        <v/>
      </c>
      <c r="U392" s="17" t="str">
        <f t="shared" si="19"/>
        <v>–</v>
      </c>
      <c r="V392" s="18" t="str">
        <f>IF(B392="","",SUMIFS(Oportunități!$I$5:$I$304,Oportunități!$C$5:$C$304,B392,Oportunități!$G$5:$G$304,"&lt;&gt;Câștigată",Oportunități!$G$5:$G$304,"&lt;&gt;Pierdută"))</f>
        <v/>
      </c>
      <c r="W392" s="19" t="str">
        <f t="shared" si="20"/>
        <v/>
      </c>
    </row>
    <row r="393" spans="2:23" x14ac:dyDescent="0.2">
      <c r="B393" s="22"/>
      <c r="C393" s="23"/>
      <c r="D393" s="22"/>
      <c r="E393" s="21"/>
      <c r="F393" s="21"/>
      <c r="G393" s="21"/>
      <c r="H393" s="20"/>
      <c r="I393" s="21"/>
      <c r="J393" s="21"/>
      <c r="K393" s="21"/>
      <c r="L393" s="22"/>
      <c r="M393" s="21"/>
      <c r="N393" s="22"/>
      <c r="O393" s="15"/>
      <c r="P393" s="16" t="str">
        <f>IF(B393="","",IFERROR(_xlfn.AGGREGATE(14,6,Activități!$B$5:$B$1504/(Activități!$C$5:$C$1504=B393),1),""))</f>
        <v/>
      </c>
      <c r="Q393" s="17" t="str">
        <f t="shared" si="18"/>
        <v/>
      </c>
      <c r="R393" s="16" t="str">
        <f>IF(B393="","",IFERROR(_xlfn.AGGREGATE(15,6,Activități!$I$5:$I$1504/((Activități!$C$5:$C$1504=B393)*(Activități!$K$5:$K$1504&lt;&gt;"Da")*ISNUMBER(Activități!$I$5:$I$1504)),1),""))</f>
        <v/>
      </c>
      <c r="S393" s="18" t="str">
        <f>IF(B393="","",SUMIFS(Vânzări!$F$5:$F$2004,Vânzări!$C$5:$C$2004,B393,Vânzări!$B$5:$B$2004,"&gt;="&amp;DATE(AnV,1,1),Vânzări!$B$5:$B$2004,"&lt;="&amp;DATE(AnV,12,31)))</f>
        <v/>
      </c>
      <c r="T393" s="16" t="str">
        <f>IF(B393="","",IFERROR(_xlfn.AGGREGATE(14,6,Vânzări!$B$5:$B$2004/(Vânzări!$C$5:$C$2004=B393),1),""))</f>
        <v/>
      </c>
      <c r="U393" s="17" t="str">
        <f t="shared" si="19"/>
        <v>–</v>
      </c>
      <c r="V393" s="18" t="str">
        <f>IF(B393="","",SUMIFS(Oportunități!$I$5:$I$304,Oportunități!$C$5:$C$304,B393,Oportunități!$G$5:$G$304,"&lt;&gt;Câștigată",Oportunități!$G$5:$G$304,"&lt;&gt;Pierdută"))</f>
        <v/>
      </c>
      <c r="W393" s="19" t="str">
        <f t="shared" si="20"/>
        <v/>
      </c>
    </row>
    <row r="394" spans="2:23" x14ac:dyDescent="0.2">
      <c r="B394" s="22"/>
      <c r="C394" s="23"/>
      <c r="D394" s="22"/>
      <c r="E394" s="21"/>
      <c r="F394" s="21"/>
      <c r="G394" s="21"/>
      <c r="H394" s="20"/>
      <c r="I394" s="21"/>
      <c r="J394" s="21"/>
      <c r="K394" s="21"/>
      <c r="L394" s="22"/>
      <c r="M394" s="21"/>
      <c r="N394" s="22"/>
      <c r="O394" s="15"/>
      <c r="P394" s="16" t="str">
        <f>IF(B394="","",IFERROR(_xlfn.AGGREGATE(14,6,Activități!$B$5:$B$1504/(Activități!$C$5:$C$1504=B394),1),""))</f>
        <v/>
      </c>
      <c r="Q394" s="17" t="str">
        <f t="shared" si="18"/>
        <v/>
      </c>
      <c r="R394" s="16" t="str">
        <f>IF(B394="","",IFERROR(_xlfn.AGGREGATE(15,6,Activități!$I$5:$I$1504/((Activități!$C$5:$C$1504=B394)*(Activități!$K$5:$K$1504&lt;&gt;"Da")*ISNUMBER(Activități!$I$5:$I$1504)),1),""))</f>
        <v/>
      </c>
      <c r="S394" s="18" t="str">
        <f>IF(B394="","",SUMIFS(Vânzări!$F$5:$F$2004,Vânzări!$C$5:$C$2004,B394,Vânzări!$B$5:$B$2004,"&gt;="&amp;DATE(AnV,1,1),Vânzări!$B$5:$B$2004,"&lt;="&amp;DATE(AnV,12,31)))</f>
        <v/>
      </c>
      <c r="T394" s="16" t="str">
        <f>IF(B394="","",IFERROR(_xlfn.AGGREGATE(14,6,Vânzări!$B$5:$B$2004/(Vânzări!$C$5:$C$2004=B394),1),""))</f>
        <v/>
      </c>
      <c r="U394" s="17" t="str">
        <f t="shared" si="19"/>
        <v>–</v>
      </c>
      <c r="V394" s="18" t="str">
        <f>IF(B394="","",SUMIFS(Oportunități!$I$5:$I$304,Oportunități!$C$5:$C$304,B394,Oportunități!$G$5:$G$304,"&lt;&gt;Câștigată",Oportunități!$G$5:$G$304,"&lt;&gt;Pierdută"))</f>
        <v/>
      </c>
      <c r="W394" s="19" t="str">
        <f t="shared" si="20"/>
        <v/>
      </c>
    </row>
    <row r="395" spans="2:23" x14ac:dyDescent="0.2">
      <c r="B395" s="22"/>
      <c r="C395" s="23"/>
      <c r="D395" s="22"/>
      <c r="E395" s="21"/>
      <c r="F395" s="21"/>
      <c r="G395" s="21"/>
      <c r="H395" s="20"/>
      <c r="I395" s="21"/>
      <c r="J395" s="21"/>
      <c r="K395" s="21"/>
      <c r="L395" s="22"/>
      <c r="M395" s="21"/>
      <c r="N395" s="22"/>
      <c r="O395" s="15"/>
      <c r="P395" s="16" t="str">
        <f>IF(B395="","",IFERROR(_xlfn.AGGREGATE(14,6,Activități!$B$5:$B$1504/(Activități!$C$5:$C$1504=B395),1),""))</f>
        <v/>
      </c>
      <c r="Q395" s="17" t="str">
        <f t="shared" si="18"/>
        <v/>
      </c>
      <c r="R395" s="16" t="str">
        <f>IF(B395="","",IFERROR(_xlfn.AGGREGATE(15,6,Activități!$I$5:$I$1504/((Activități!$C$5:$C$1504=B395)*(Activități!$K$5:$K$1504&lt;&gt;"Da")*ISNUMBER(Activități!$I$5:$I$1504)),1),""))</f>
        <v/>
      </c>
      <c r="S395" s="18" t="str">
        <f>IF(B395="","",SUMIFS(Vânzări!$F$5:$F$2004,Vânzări!$C$5:$C$2004,B395,Vânzări!$B$5:$B$2004,"&gt;="&amp;DATE(AnV,1,1),Vânzări!$B$5:$B$2004,"&lt;="&amp;DATE(AnV,12,31)))</f>
        <v/>
      </c>
      <c r="T395" s="16" t="str">
        <f>IF(B395="","",IFERROR(_xlfn.AGGREGATE(14,6,Vânzări!$B$5:$B$2004/(Vânzări!$C$5:$C$2004=B395),1),""))</f>
        <v/>
      </c>
      <c r="U395" s="17" t="str">
        <f t="shared" si="19"/>
        <v>–</v>
      </c>
      <c r="V395" s="18" t="str">
        <f>IF(B395="","",SUMIFS(Oportunități!$I$5:$I$304,Oportunități!$C$5:$C$304,B395,Oportunități!$G$5:$G$304,"&lt;&gt;Câștigată",Oportunități!$G$5:$G$304,"&lt;&gt;Pierdută"))</f>
        <v/>
      </c>
      <c r="W395" s="19" t="str">
        <f t="shared" si="20"/>
        <v/>
      </c>
    </row>
    <row r="396" spans="2:23" x14ac:dyDescent="0.2">
      <c r="B396" s="22"/>
      <c r="C396" s="23"/>
      <c r="D396" s="22"/>
      <c r="E396" s="21"/>
      <c r="F396" s="21"/>
      <c r="G396" s="21"/>
      <c r="H396" s="20"/>
      <c r="I396" s="21"/>
      <c r="J396" s="21"/>
      <c r="K396" s="21"/>
      <c r="L396" s="22"/>
      <c r="M396" s="21"/>
      <c r="N396" s="22"/>
      <c r="O396" s="15"/>
      <c r="P396" s="16" t="str">
        <f>IF(B396="","",IFERROR(_xlfn.AGGREGATE(14,6,Activități!$B$5:$B$1504/(Activități!$C$5:$C$1504=B396),1),""))</f>
        <v/>
      </c>
      <c r="Q396" s="17" t="str">
        <f t="shared" si="18"/>
        <v/>
      </c>
      <c r="R396" s="16" t="str">
        <f>IF(B396="","",IFERROR(_xlfn.AGGREGATE(15,6,Activități!$I$5:$I$1504/((Activități!$C$5:$C$1504=B396)*(Activități!$K$5:$K$1504&lt;&gt;"Da")*ISNUMBER(Activități!$I$5:$I$1504)),1),""))</f>
        <v/>
      </c>
      <c r="S396" s="18" t="str">
        <f>IF(B396="","",SUMIFS(Vânzări!$F$5:$F$2004,Vânzări!$C$5:$C$2004,B396,Vânzări!$B$5:$B$2004,"&gt;="&amp;DATE(AnV,1,1),Vânzări!$B$5:$B$2004,"&lt;="&amp;DATE(AnV,12,31)))</f>
        <v/>
      </c>
      <c r="T396" s="16" t="str">
        <f>IF(B396="","",IFERROR(_xlfn.AGGREGATE(14,6,Vânzări!$B$5:$B$2004/(Vânzări!$C$5:$C$2004=B396),1),""))</f>
        <v/>
      </c>
      <c r="U396" s="17" t="str">
        <f t="shared" si="19"/>
        <v>–</v>
      </c>
      <c r="V396" s="18" t="str">
        <f>IF(B396="","",SUMIFS(Oportunități!$I$5:$I$304,Oportunități!$C$5:$C$304,B396,Oportunități!$G$5:$G$304,"&lt;&gt;Câștigată",Oportunități!$G$5:$G$304,"&lt;&gt;Pierdută"))</f>
        <v/>
      </c>
      <c r="W396" s="19" t="str">
        <f t="shared" si="20"/>
        <v/>
      </c>
    </row>
    <row r="397" spans="2:23" x14ac:dyDescent="0.2">
      <c r="B397" s="22"/>
      <c r="C397" s="23"/>
      <c r="D397" s="22"/>
      <c r="E397" s="21"/>
      <c r="F397" s="21"/>
      <c r="G397" s="21"/>
      <c r="H397" s="20"/>
      <c r="I397" s="21"/>
      <c r="J397" s="21"/>
      <c r="K397" s="21"/>
      <c r="L397" s="22"/>
      <c r="M397" s="21"/>
      <c r="N397" s="22"/>
      <c r="O397" s="15"/>
      <c r="P397" s="16" t="str">
        <f>IF(B397="","",IFERROR(_xlfn.AGGREGATE(14,6,Activități!$B$5:$B$1504/(Activități!$C$5:$C$1504=B397),1),""))</f>
        <v/>
      </c>
      <c r="Q397" s="17" t="str">
        <f t="shared" si="18"/>
        <v/>
      </c>
      <c r="R397" s="16" t="str">
        <f>IF(B397="","",IFERROR(_xlfn.AGGREGATE(15,6,Activități!$I$5:$I$1504/((Activități!$C$5:$C$1504=B397)*(Activități!$K$5:$K$1504&lt;&gt;"Da")*ISNUMBER(Activități!$I$5:$I$1504)),1),""))</f>
        <v/>
      </c>
      <c r="S397" s="18" t="str">
        <f>IF(B397="","",SUMIFS(Vânzări!$F$5:$F$2004,Vânzări!$C$5:$C$2004,B397,Vânzări!$B$5:$B$2004,"&gt;="&amp;DATE(AnV,1,1),Vânzări!$B$5:$B$2004,"&lt;="&amp;DATE(AnV,12,31)))</f>
        <v/>
      </c>
      <c r="T397" s="16" t="str">
        <f>IF(B397="","",IFERROR(_xlfn.AGGREGATE(14,6,Vânzări!$B$5:$B$2004/(Vânzări!$C$5:$C$2004=B397),1),""))</f>
        <v/>
      </c>
      <c r="U397" s="17" t="str">
        <f t="shared" si="19"/>
        <v>–</v>
      </c>
      <c r="V397" s="18" t="str">
        <f>IF(B397="","",SUMIFS(Oportunități!$I$5:$I$304,Oportunități!$C$5:$C$304,B397,Oportunități!$G$5:$G$304,"&lt;&gt;Câștigată",Oportunități!$G$5:$G$304,"&lt;&gt;Pierdută"))</f>
        <v/>
      </c>
      <c r="W397" s="19" t="str">
        <f t="shared" si="20"/>
        <v/>
      </c>
    </row>
    <row r="398" spans="2:23" x14ac:dyDescent="0.2">
      <c r="B398" s="22"/>
      <c r="C398" s="23"/>
      <c r="D398" s="22"/>
      <c r="E398" s="21"/>
      <c r="F398" s="21"/>
      <c r="G398" s="21"/>
      <c r="H398" s="20"/>
      <c r="I398" s="21"/>
      <c r="J398" s="21"/>
      <c r="K398" s="21"/>
      <c r="L398" s="22"/>
      <c r="M398" s="21"/>
      <c r="N398" s="22"/>
      <c r="O398" s="15"/>
      <c r="P398" s="16" t="str">
        <f>IF(B398="","",IFERROR(_xlfn.AGGREGATE(14,6,Activități!$B$5:$B$1504/(Activități!$C$5:$C$1504=B398),1),""))</f>
        <v/>
      </c>
      <c r="Q398" s="17" t="str">
        <f t="shared" si="18"/>
        <v/>
      </c>
      <c r="R398" s="16" t="str">
        <f>IF(B398="","",IFERROR(_xlfn.AGGREGATE(15,6,Activități!$I$5:$I$1504/((Activități!$C$5:$C$1504=B398)*(Activități!$K$5:$K$1504&lt;&gt;"Da")*ISNUMBER(Activități!$I$5:$I$1504)),1),""))</f>
        <v/>
      </c>
      <c r="S398" s="18" t="str">
        <f>IF(B398="","",SUMIFS(Vânzări!$F$5:$F$2004,Vânzări!$C$5:$C$2004,B398,Vânzări!$B$5:$B$2004,"&gt;="&amp;DATE(AnV,1,1),Vânzări!$B$5:$B$2004,"&lt;="&amp;DATE(AnV,12,31)))</f>
        <v/>
      </c>
      <c r="T398" s="16" t="str">
        <f>IF(B398="","",IFERROR(_xlfn.AGGREGATE(14,6,Vânzări!$B$5:$B$2004/(Vânzări!$C$5:$C$2004=B398),1),""))</f>
        <v/>
      </c>
      <c r="U398" s="17" t="str">
        <f t="shared" si="19"/>
        <v>–</v>
      </c>
      <c r="V398" s="18" t="str">
        <f>IF(B398="","",SUMIFS(Oportunități!$I$5:$I$304,Oportunități!$C$5:$C$304,B398,Oportunități!$G$5:$G$304,"&lt;&gt;Câștigată",Oportunități!$G$5:$G$304,"&lt;&gt;Pierdută"))</f>
        <v/>
      </c>
      <c r="W398" s="19" t="str">
        <f t="shared" si="20"/>
        <v/>
      </c>
    </row>
    <row r="399" spans="2:23" x14ac:dyDescent="0.2">
      <c r="B399" s="22"/>
      <c r="C399" s="23"/>
      <c r="D399" s="22"/>
      <c r="E399" s="21"/>
      <c r="F399" s="21"/>
      <c r="G399" s="21"/>
      <c r="H399" s="20"/>
      <c r="I399" s="21"/>
      <c r="J399" s="21"/>
      <c r="K399" s="21"/>
      <c r="L399" s="22"/>
      <c r="M399" s="21"/>
      <c r="N399" s="22"/>
      <c r="O399" s="15"/>
      <c r="P399" s="16" t="str">
        <f>IF(B399="","",IFERROR(_xlfn.AGGREGATE(14,6,Activități!$B$5:$B$1504/(Activități!$C$5:$C$1504=B399),1),""))</f>
        <v/>
      </c>
      <c r="Q399" s="17" t="str">
        <f t="shared" si="18"/>
        <v/>
      </c>
      <c r="R399" s="16" t="str">
        <f>IF(B399="","",IFERROR(_xlfn.AGGREGATE(15,6,Activități!$I$5:$I$1504/((Activități!$C$5:$C$1504=B399)*(Activități!$K$5:$K$1504&lt;&gt;"Da")*ISNUMBER(Activități!$I$5:$I$1504)),1),""))</f>
        <v/>
      </c>
      <c r="S399" s="18" t="str">
        <f>IF(B399="","",SUMIFS(Vânzări!$F$5:$F$2004,Vânzări!$C$5:$C$2004,B399,Vânzări!$B$5:$B$2004,"&gt;="&amp;DATE(AnV,1,1),Vânzări!$B$5:$B$2004,"&lt;="&amp;DATE(AnV,12,31)))</f>
        <v/>
      </c>
      <c r="T399" s="16" t="str">
        <f>IF(B399="","",IFERROR(_xlfn.AGGREGATE(14,6,Vânzări!$B$5:$B$2004/(Vânzări!$C$5:$C$2004=B399),1),""))</f>
        <v/>
      </c>
      <c r="U399" s="17" t="str">
        <f t="shared" si="19"/>
        <v>–</v>
      </c>
      <c r="V399" s="18" t="str">
        <f>IF(B399="","",SUMIFS(Oportunități!$I$5:$I$304,Oportunități!$C$5:$C$304,B399,Oportunități!$G$5:$G$304,"&lt;&gt;Câștigată",Oportunități!$G$5:$G$304,"&lt;&gt;Pierdută"))</f>
        <v/>
      </c>
      <c r="W399" s="19" t="str">
        <f t="shared" si="20"/>
        <v/>
      </c>
    </row>
    <row r="400" spans="2:23" x14ac:dyDescent="0.2">
      <c r="B400" s="22"/>
      <c r="C400" s="23"/>
      <c r="D400" s="22"/>
      <c r="E400" s="21"/>
      <c r="F400" s="21"/>
      <c r="G400" s="21"/>
      <c r="H400" s="20"/>
      <c r="I400" s="21"/>
      <c r="J400" s="21"/>
      <c r="K400" s="21"/>
      <c r="L400" s="22"/>
      <c r="M400" s="21"/>
      <c r="N400" s="22"/>
      <c r="O400" s="15"/>
      <c r="P400" s="16" t="str">
        <f>IF(B400="","",IFERROR(_xlfn.AGGREGATE(14,6,Activități!$B$5:$B$1504/(Activități!$C$5:$C$1504=B400),1),""))</f>
        <v/>
      </c>
      <c r="Q400" s="17" t="str">
        <f t="shared" si="18"/>
        <v/>
      </c>
      <c r="R400" s="16" t="str">
        <f>IF(B400="","",IFERROR(_xlfn.AGGREGATE(15,6,Activități!$I$5:$I$1504/((Activități!$C$5:$C$1504=B400)*(Activități!$K$5:$K$1504&lt;&gt;"Da")*ISNUMBER(Activități!$I$5:$I$1504)),1),""))</f>
        <v/>
      </c>
      <c r="S400" s="18" t="str">
        <f>IF(B400="","",SUMIFS(Vânzări!$F$5:$F$2004,Vânzări!$C$5:$C$2004,B400,Vânzări!$B$5:$B$2004,"&gt;="&amp;DATE(AnV,1,1),Vânzări!$B$5:$B$2004,"&lt;="&amp;DATE(AnV,12,31)))</f>
        <v/>
      </c>
      <c r="T400" s="16" t="str">
        <f>IF(B400="","",IFERROR(_xlfn.AGGREGATE(14,6,Vânzări!$B$5:$B$2004/(Vânzări!$C$5:$C$2004=B400),1),""))</f>
        <v/>
      </c>
      <c r="U400" s="17" t="str">
        <f t="shared" si="19"/>
        <v>–</v>
      </c>
      <c r="V400" s="18" t="str">
        <f>IF(B400="","",SUMIFS(Oportunități!$I$5:$I$304,Oportunități!$C$5:$C$304,B400,Oportunități!$G$5:$G$304,"&lt;&gt;Câștigată",Oportunități!$G$5:$G$304,"&lt;&gt;Pierdută"))</f>
        <v/>
      </c>
      <c r="W400" s="19" t="str">
        <f t="shared" si="20"/>
        <v/>
      </c>
    </row>
    <row r="401" spans="2:23" x14ac:dyDescent="0.2">
      <c r="B401" s="22"/>
      <c r="C401" s="23"/>
      <c r="D401" s="22"/>
      <c r="E401" s="21"/>
      <c r="F401" s="21"/>
      <c r="G401" s="21"/>
      <c r="H401" s="20"/>
      <c r="I401" s="21"/>
      <c r="J401" s="21"/>
      <c r="K401" s="21"/>
      <c r="L401" s="22"/>
      <c r="M401" s="21"/>
      <c r="N401" s="22"/>
      <c r="O401" s="15"/>
      <c r="P401" s="16" t="str">
        <f>IF(B401="","",IFERROR(_xlfn.AGGREGATE(14,6,Activități!$B$5:$B$1504/(Activități!$C$5:$C$1504=B401),1),""))</f>
        <v/>
      </c>
      <c r="Q401" s="17" t="str">
        <f t="shared" si="18"/>
        <v/>
      </c>
      <c r="R401" s="16" t="str">
        <f>IF(B401="","",IFERROR(_xlfn.AGGREGATE(15,6,Activități!$I$5:$I$1504/((Activități!$C$5:$C$1504=B401)*(Activități!$K$5:$K$1504&lt;&gt;"Da")*ISNUMBER(Activități!$I$5:$I$1504)),1),""))</f>
        <v/>
      </c>
      <c r="S401" s="18" t="str">
        <f>IF(B401="","",SUMIFS(Vânzări!$F$5:$F$2004,Vânzări!$C$5:$C$2004,B401,Vânzări!$B$5:$B$2004,"&gt;="&amp;DATE(AnV,1,1),Vânzări!$B$5:$B$2004,"&lt;="&amp;DATE(AnV,12,31)))</f>
        <v/>
      </c>
      <c r="T401" s="16" t="str">
        <f>IF(B401="","",IFERROR(_xlfn.AGGREGATE(14,6,Vânzări!$B$5:$B$2004/(Vânzări!$C$5:$C$2004=B401),1),""))</f>
        <v/>
      </c>
      <c r="U401" s="17" t="str">
        <f t="shared" si="19"/>
        <v>–</v>
      </c>
      <c r="V401" s="18" t="str">
        <f>IF(B401="","",SUMIFS(Oportunități!$I$5:$I$304,Oportunități!$C$5:$C$304,B401,Oportunități!$G$5:$G$304,"&lt;&gt;Câștigată",Oportunități!$G$5:$G$304,"&lt;&gt;Pierdută"))</f>
        <v/>
      </c>
      <c r="W401" s="19" t="str">
        <f t="shared" si="20"/>
        <v/>
      </c>
    </row>
    <row r="402" spans="2:23" x14ac:dyDescent="0.2">
      <c r="B402" s="22"/>
      <c r="C402" s="23"/>
      <c r="D402" s="22"/>
      <c r="E402" s="21"/>
      <c r="F402" s="21"/>
      <c r="G402" s="21"/>
      <c r="H402" s="20"/>
      <c r="I402" s="21"/>
      <c r="J402" s="21"/>
      <c r="K402" s="21"/>
      <c r="L402" s="22"/>
      <c r="M402" s="21"/>
      <c r="N402" s="22"/>
      <c r="O402" s="15"/>
      <c r="P402" s="16" t="str">
        <f>IF(B402="","",IFERROR(_xlfn.AGGREGATE(14,6,Activități!$B$5:$B$1504/(Activități!$C$5:$C$1504=B402),1),""))</f>
        <v/>
      </c>
      <c r="Q402" s="17" t="str">
        <f t="shared" si="18"/>
        <v/>
      </c>
      <c r="R402" s="16" t="str">
        <f>IF(B402="","",IFERROR(_xlfn.AGGREGATE(15,6,Activități!$I$5:$I$1504/((Activități!$C$5:$C$1504=B402)*(Activități!$K$5:$K$1504&lt;&gt;"Da")*ISNUMBER(Activități!$I$5:$I$1504)),1),""))</f>
        <v/>
      </c>
      <c r="S402" s="18" t="str">
        <f>IF(B402="","",SUMIFS(Vânzări!$F$5:$F$2004,Vânzări!$C$5:$C$2004,B402,Vânzări!$B$5:$B$2004,"&gt;="&amp;DATE(AnV,1,1),Vânzări!$B$5:$B$2004,"&lt;="&amp;DATE(AnV,12,31)))</f>
        <v/>
      </c>
      <c r="T402" s="16" t="str">
        <f>IF(B402="","",IFERROR(_xlfn.AGGREGATE(14,6,Vânzări!$B$5:$B$2004/(Vânzări!$C$5:$C$2004=B402),1),""))</f>
        <v/>
      </c>
      <c r="U402" s="17" t="str">
        <f t="shared" si="19"/>
        <v>–</v>
      </c>
      <c r="V402" s="18" t="str">
        <f>IF(B402="","",SUMIFS(Oportunități!$I$5:$I$304,Oportunități!$C$5:$C$304,B402,Oportunități!$G$5:$G$304,"&lt;&gt;Câștigată",Oportunități!$G$5:$G$304,"&lt;&gt;Pierdută"))</f>
        <v/>
      </c>
      <c r="W402" s="19" t="str">
        <f t="shared" si="20"/>
        <v/>
      </c>
    </row>
    <row r="403" spans="2:23" x14ac:dyDescent="0.2">
      <c r="B403" s="22"/>
      <c r="C403" s="23"/>
      <c r="D403" s="22"/>
      <c r="E403" s="21"/>
      <c r="F403" s="21"/>
      <c r="G403" s="21"/>
      <c r="H403" s="20"/>
      <c r="I403" s="21"/>
      <c r="J403" s="21"/>
      <c r="K403" s="21"/>
      <c r="L403" s="22"/>
      <c r="M403" s="21"/>
      <c r="N403" s="22"/>
      <c r="O403" s="15"/>
      <c r="P403" s="16" t="str">
        <f>IF(B403="","",IFERROR(_xlfn.AGGREGATE(14,6,Activități!$B$5:$B$1504/(Activități!$C$5:$C$1504=B403),1),""))</f>
        <v/>
      </c>
      <c r="Q403" s="17" t="str">
        <f t="shared" si="18"/>
        <v/>
      </c>
      <c r="R403" s="16" t="str">
        <f>IF(B403="","",IFERROR(_xlfn.AGGREGATE(15,6,Activități!$I$5:$I$1504/((Activități!$C$5:$C$1504=B403)*(Activități!$K$5:$K$1504&lt;&gt;"Da")*ISNUMBER(Activități!$I$5:$I$1504)),1),""))</f>
        <v/>
      </c>
      <c r="S403" s="18" t="str">
        <f>IF(B403="","",SUMIFS(Vânzări!$F$5:$F$2004,Vânzări!$C$5:$C$2004,B403,Vânzări!$B$5:$B$2004,"&gt;="&amp;DATE(AnV,1,1),Vânzări!$B$5:$B$2004,"&lt;="&amp;DATE(AnV,12,31)))</f>
        <v/>
      </c>
      <c r="T403" s="16" t="str">
        <f>IF(B403="","",IFERROR(_xlfn.AGGREGATE(14,6,Vânzări!$B$5:$B$2004/(Vânzări!$C$5:$C$2004=B403),1),""))</f>
        <v/>
      </c>
      <c r="U403" s="17" t="str">
        <f t="shared" si="19"/>
        <v>–</v>
      </c>
      <c r="V403" s="18" t="str">
        <f>IF(B403="","",SUMIFS(Oportunități!$I$5:$I$304,Oportunități!$C$5:$C$304,B403,Oportunități!$G$5:$G$304,"&lt;&gt;Câștigată",Oportunități!$G$5:$G$304,"&lt;&gt;Pierdută"))</f>
        <v/>
      </c>
      <c r="W403" s="19" t="str">
        <f t="shared" si="20"/>
        <v/>
      </c>
    </row>
    <row r="404" spans="2:23" x14ac:dyDescent="0.2">
      <c r="B404" s="22"/>
      <c r="C404" s="23"/>
      <c r="D404" s="22"/>
      <c r="E404" s="21"/>
      <c r="F404" s="21"/>
      <c r="G404" s="21"/>
      <c r="H404" s="20"/>
      <c r="I404" s="21"/>
      <c r="J404" s="21"/>
      <c r="K404" s="21"/>
      <c r="L404" s="22"/>
      <c r="M404" s="21"/>
      <c r="N404" s="22"/>
      <c r="O404" s="15"/>
      <c r="P404" s="16" t="str">
        <f>IF(B404="","",IFERROR(_xlfn.AGGREGATE(14,6,Activități!$B$5:$B$1504/(Activități!$C$5:$C$1504=B404),1),""))</f>
        <v/>
      </c>
      <c r="Q404" s="17" t="str">
        <f t="shared" si="18"/>
        <v/>
      </c>
      <c r="R404" s="16" t="str">
        <f>IF(B404="","",IFERROR(_xlfn.AGGREGATE(15,6,Activități!$I$5:$I$1504/((Activități!$C$5:$C$1504=B404)*(Activități!$K$5:$K$1504&lt;&gt;"Da")*ISNUMBER(Activități!$I$5:$I$1504)),1),""))</f>
        <v/>
      </c>
      <c r="S404" s="18" t="str">
        <f>IF(B404="","",SUMIFS(Vânzări!$F$5:$F$2004,Vânzări!$C$5:$C$2004,B404,Vânzări!$B$5:$B$2004,"&gt;="&amp;DATE(AnV,1,1),Vânzări!$B$5:$B$2004,"&lt;="&amp;DATE(AnV,12,31)))</f>
        <v/>
      </c>
      <c r="T404" s="16" t="str">
        <f>IF(B404="","",IFERROR(_xlfn.AGGREGATE(14,6,Vânzări!$B$5:$B$2004/(Vânzări!$C$5:$C$2004=B404),1),""))</f>
        <v/>
      </c>
      <c r="U404" s="17" t="str">
        <f t="shared" si="19"/>
        <v>–</v>
      </c>
      <c r="V404" s="18" t="str">
        <f>IF(B404="","",SUMIFS(Oportunități!$I$5:$I$304,Oportunități!$C$5:$C$304,B404,Oportunități!$G$5:$G$304,"&lt;&gt;Câștigată",Oportunități!$G$5:$G$304,"&lt;&gt;Pierdută"))</f>
        <v/>
      </c>
      <c r="W404" s="19" t="str">
        <f t="shared" si="20"/>
        <v/>
      </c>
    </row>
    <row r="405" spans="2:23" x14ac:dyDescent="0.2">
      <c r="B405" s="22"/>
      <c r="C405" s="23"/>
      <c r="D405" s="22"/>
      <c r="E405" s="21"/>
      <c r="F405" s="21"/>
      <c r="G405" s="21"/>
      <c r="H405" s="20"/>
      <c r="I405" s="21"/>
      <c r="J405" s="21"/>
      <c r="K405" s="21"/>
      <c r="L405" s="22"/>
      <c r="M405" s="21"/>
      <c r="N405" s="22"/>
      <c r="O405" s="15"/>
      <c r="P405" s="16" t="str">
        <f>IF(B405="","",IFERROR(_xlfn.AGGREGATE(14,6,Activități!$B$5:$B$1504/(Activități!$C$5:$C$1504=B405),1),""))</f>
        <v/>
      </c>
      <c r="Q405" s="17" t="str">
        <f t="shared" si="18"/>
        <v/>
      </c>
      <c r="R405" s="16" t="str">
        <f>IF(B405="","",IFERROR(_xlfn.AGGREGATE(15,6,Activități!$I$5:$I$1504/((Activități!$C$5:$C$1504=B405)*(Activități!$K$5:$K$1504&lt;&gt;"Da")*ISNUMBER(Activități!$I$5:$I$1504)),1),""))</f>
        <v/>
      </c>
      <c r="S405" s="18" t="str">
        <f>IF(B405="","",SUMIFS(Vânzări!$F$5:$F$2004,Vânzări!$C$5:$C$2004,B405,Vânzări!$B$5:$B$2004,"&gt;="&amp;DATE(AnV,1,1),Vânzări!$B$5:$B$2004,"&lt;="&amp;DATE(AnV,12,31)))</f>
        <v/>
      </c>
      <c r="T405" s="16" t="str">
        <f>IF(B405="","",IFERROR(_xlfn.AGGREGATE(14,6,Vânzări!$B$5:$B$2004/(Vânzări!$C$5:$C$2004=B405),1),""))</f>
        <v/>
      </c>
      <c r="U405" s="17" t="str">
        <f t="shared" si="19"/>
        <v>–</v>
      </c>
      <c r="V405" s="18" t="str">
        <f>IF(B405="","",SUMIFS(Oportunități!$I$5:$I$304,Oportunități!$C$5:$C$304,B405,Oportunități!$G$5:$G$304,"&lt;&gt;Câștigată",Oportunități!$G$5:$G$304,"&lt;&gt;Pierdută"))</f>
        <v/>
      </c>
      <c r="W405" s="19" t="str">
        <f t="shared" si="20"/>
        <v/>
      </c>
    </row>
    <row r="406" spans="2:23" x14ac:dyDescent="0.2">
      <c r="B406" s="22"/>
      <c r="C406" s="23"/>
      <c r="D406" s="22"/>
      <c r="E406" s="21"/>
      <c r="F406" s="21"/>
      <c r="G406" s="21"/>
      <c r="H406" s="20"/>
      <c r="I406" s="21"/>
      <c r="J406" s="21"/>
      <c r="K406" s="21"/>
      <c r="L406" s="22"/>
      <c r="M406" s="21"/>
      <c r="N406" s="22"/>
      <c r="O406" s="15"/>
      <c r="P406" s="16" t="str">
        <f>IF(B406="","",IFERROR(_xlfn.AGGREGATE(14,6,Activități!$B$5:$B$1504/(Activități!$C$5:$C$1504=B406),1),""))</f>
        <v/>
      </c>
      <c r="Q406" s="17" t="str">
        <f t="shared" si="18"/>
        <v/>
      </c>
      <c r="R406" s="16" t="str">
        <f>IF(B406="","",IFERROR(_xlfn.AGGREGATE(15,6,Activități!$I$5:$I$1504/((Activități!$C$5:$C$1504=B406)*(Activități!$K$5:$K$1504&lt;&gt;"Da")*ISNUMBER(Activități!$I$5:$I$1504)),1),""))</f>
        <v/>
      </c>
      <c r="S406" s="18" t="str">
        <f>IF(B406="","",SUMIFS(Vânzări!$F$5:$F$2004,Vânzări!$C$5:$C$2004,B406,Vânzări!$B$5:$B$2004,"&gt;="&amp;DATE(AnV,1,1),Vânzări!$B$5:$B$2004,"&lt;="&amp;DATE(AnV,12,31)))</f>
        <v/>
      </c>
      <c r="T406" s="16" t="str">
        <f>IF(B406="","",IFERROR(_xlfn.AGGREGATE(14,6,Vânzări!$B$5:$B$2004/(Vânzări!$C$5:$C$2004=B406),1),""))</f>
        <v/>
      </c>
      <c r="U406" s="17" t="str">
        <f t="shared" si="19"/>
        <v>–</v>
      </c>
      <c r="V406" s="18" t="str">
        <f>IF(B406="","",SUMIFS(Oportunități!$I$5:$I$304,Oportunități!$C$5:$C$304,B406,Oportunități!$G$5:$G$304,"&lt;&gt;Câștigată",Oportunități!$G$5:$G$304,"&lt;&gt;Pierdută"))</f>
        <v/>
      </c>
      <c r="W406" s="19" t="str">
        <f t="shared" si="20"/>
        <v/>
      </c>
    </row>
    <row r="407" spans="2:23" x14ac:dyDescent="0.2">
      <c r="B407" s="22"/>
      <c r="C407" s="23"/>
      <c r="D407" s="22"/>
      <c r="E407" s="21"/>
      <c r="F407" s="21"/>
      <c r="G407" s="21"/>
      <c r="H407" s="20"/>
      <c r="I407" s="21"/>
      <c r="J407" s="21"/>
      <c r="K407" s="21"/>
      <c r="L407" s="22"/>
      <c r="M407" s="21"/>
      <c r="N407" s="22"/>
      <c r="O407" s="15"/>
      <c r="P407" s="16" t="str">
        <f>IF(B407="","",IFERROR(_xlfn.AGGREGATE(14,6,Activități!$B$5:$B$1504/(Activități!$C$5:$C$1504=B407),1),""))</f>
        <v/>
      </c>
      <c r="Q407" s="17" t="str">
        <f t="shared" si="18"/>
        <v/>
      </c>
      <c r="R407" s="16" t="str">
        <f>IF(B407="","",IFERROR(_xlfn.AGGREGATE(15,6,Activități!$I$5:$I$1504/((Activități!$C$5:$C$1504=B407)*(Activități!$K$5:$K$1504&lt;&gt;"Da")*ISNUMBER(Activități!$I$5:$I$1504)),1),""))</f>
        <v/>
      </c>
      <c r="S407" s="18" t="str">
        <f>IF(B407="","",SUMIFS(Vânzări!$F$5:$F$2004,Vânzări!$C$5:$C$2004,B407,Vânzări!$B$5:$B$2004,"&gt;="&amp;DATE(AnV,1,1),Vânzări!$B$5:$B$2004,"&lt;="&amp;DATE(AnV,12,31)))</f>
        <v/>
      </c>
      <c r="T407" s="16" t="str">
        <f>IF(B407="","",IFERROR(_xlfn.AGGREGATE(14,6,Vânzări!$B$5:$B$2004/(Vânzări!$C$5:$C$2004=B407),1),""))</f>
        <v/>
      </c>
      <c r="U407" s="17" t="str">
        <f t="shared" si="19"/>
        <v>–</v>
      </c>
      <c r="V407" s="18" t="str">
        <f>IF(B407="","",SUMIFS(Oportunități!$I$5:$I$304,Oportunități!$C$5:$C$304,B407,Oportunități!$G$5:$G$304,"&lt;&gt;Câștigată",Oportunități!$G$5:$G$304,"&lt;&gt;Pierdută"))</f>
        <v/>
      </c>
      <c r="W407" s="19" t="str">
        <f t="shared" si="20"/>
        <v/>
      </c>
    </row>
    <row r="408" spans="2:23" x14ac:dyDescent="0.2">
      <c r="B408" s="22"/>
      <c r="C408" s="23"/>
      <c r="D408" s="22"/>
      <c r="E408" s="21"/>
      <c r="F408" s="21"/>
      <c r="G408" s="21"/>
      <c r="H408" s="20"/>
      <c r="I408" s="21"/>
      <c r="J408" s="21"/>
      <c r="K408" s="21"/>
      <c r="L408" s="22"/>
      <c r="M408" s="21"/>
      <c r="N408" s="22"/>
      <c r="O408" s="15"/>
      <c r="P408" s="16" t="str">
        <f>IF(B408="","",IFERROR(_xlfn.AGGREGATE(14,6,Activități!$B$5:$B$1504/(Activități!$C$5:$C$1504=B408),1),""))</f>
        <v/>
      </c>
      <c r="Q408" s="17" t="str">
        <f t="shared" si="18"/>
        <v/>
      </c>
      <c r="R408" s="16" t="str">
        <f>IF(B408="","",IFERROR(_xlfn.AGGREGATE(15,6,Activități!$I$5:$I$1504/((Activități!$C$5:$C$1504=B408)*(Activități!$K$5:$K$1504&lt;&gt;"Da")*ISNUMBER(Activități!$I$5:$I$1504)),1),""))</f>
        <v/>
      </c>
      <c r="S408" s="18" t="str">
        <f>IF(B408="","",SUMIFS(Vânzări!$F$5:$F$2004,Vânzări!$C$5:$C$2004,B408,Vânzări!$B$5:$B$2004,"&gt;="&amp;DATE(AnV,1,1),Vânzări!$B$5:$B$2004,"&lt;="&amp;DATE(AnV,12,31)))</f>
        <v/>
      </c>
      <c r="T408" s="16" t="str">
        <f>IF(B408="","",IFERROR(_xlfn.AGGREGATE(14,6,Vânzări!$B$5:$B$2004/(Vânzări!$C$5:$C$2004=B408),1),""))</f>
        <v/>
      </c>
      <c r="U408" s="17" t="str">
        <f t="shared" si="19"/>
        <v>–</v>
      </c>
      <c r="V408" s="18" t="str">
        <f>IF(B408="","",SUMIFS(Oportunități!$I$5:$I$304,Oportunități!$C$5:$C$304,B408,Oportunități!$G$5:$G$304,"&lt;&gt;Câștigată",Oportunități!$G$5:$G$304,"&lt;&gt;Pierdută"))</f>
        <v/>
      </c>
      <c r="W408" s="19" t="str">
        <f t="shared" si="20"/>
        <v/>
      </c>
    </row>
    <row r="409" spans="2:23" x14ac:dyDescent="0.2">
      <c r="B409" s="22"/>
      <c r="C409" s="23"/>
      <c r="D409" s="22"/>
      <c r="E409" s="21"/>
      <c r="F409" s="21"/>
      <c r="G409" s="21"/>
      <c r="H409" s="20"/>
      <c r="I409" s="21"/>
      <c r="J409" s="21"/>
      <c r="K409" s="21"/>
      <c r="L409" s="22"/>
      <c r="M409" s="21"/>
      <c r="N409" s="22"/>
      <c r="O409" s="15"/>
      <c r="P409" s="16" t="str">
        <f>IF(B409="","",IFERROR(_xlfn.AGGREGATE(14,6,Activități!$B$5:$B$1504/(Activități!$C$5:$C$1504=B409),1),""))</f>
        <v/>
      </c>
      <c r="Q409" s="17" t="str">
        <f t="shared" si="18"/>
        <v/>
      </c>
      <c r="R409" s="16" t="str">
        <f>IF(B409="","",IFERROR(_xlfn.AGGREGATE(15,6,Activități!$I$5:$I$1504/((Activități!$C$5:$C$1504=B409)*(Activități!$K$5:$K$1504&lt;&gt;"Da")*ISNUMBER(Activități!$I$5:$I$1504)),1),""))</f>
        <v/>
      </c>
      <c r="S409" s="18" t="str">
        <f>IF(B409="","",SUMIFS(Vânzări!$F$5:$F$2004,Vânzări!$C$5:$C$2004,B409,Vânzări!$B$5:$B$2004,"&gt;="&amp;DATE(AnV,1,1),Vânzări!$B$5:$B$2004,"&lt;="&amp;DATE(AnV,12,31)))</f>
        <v/>
      </c>
      <c r="T409" s="16" t="str">
        <f>IF(B409="","",IFERROR(_xlfn.AGGREGATE(14,6,Vânzări!$B$5:$B$2004/(Vânzări!$C$5:$C$2004=B409),1),""))</f>
        <v/>
      </c>
      <c r="U409" s="17" t="str">
        <f t="shared" si="19"/>
        <v>–</v>
      </c>
      <c r="V409" s="18" t="str">
        <f>IF(B409="","",SUMIFS(Oportunități!$I$5:$I$304,Oportunități!$C$5:$C$304,B409,Oportunități!$G$5:$G$304,"&lt;&gt;Câștigată",Oportunități!$G$5:$G$304,"&lt;&gt;Pierdută"))</f>
        <v/>
      </c>
      <c r="W409" s="19" t="str">
        <f t="shared" si="20"/>
        <v/>
      </c>
    </row>
    <row r="410" spans="2:23" x14ac:dyDescent="0.2">
      <c r="B410" s="22"/>
      <c r="C410" s="23"/>
      <c r="D410" s="22"/>
      <c r="E410" s="21"/>
      <c r="F410" s="21"/>
      <c r="G410" s="21"/>
      <c r="H410" s="20"/>
      <c r="I410" s="21"/>
      <c r="J410" s="21"/>
      <c r="K410" s="21"/>
      <c r="L410" s="22"/>
      <c r="M410" s="21"/>
      <c r="N410" s="22"/>
      <c r="O410" s="15"/>
      <c r="P410" s="16" t="str">
        <f>IF(B410="","",IFERROR(_xlfn.AGGREGATE(14,6,Activități!$B$5:$B$1504/(Activități!$C$5:$C$1504=B410),1),""))</f>
        <v/>
      </c>
      <c r="Q410" s="17" t="str">
        <f t="shared" si="18"/>
        <v/>
      </c>
      <c r="R410" s="16" t="str">
        <f>IF(B410="","",IFERROR(_xlfn.AGGREGATE(15,6,Activități!$I$5:$I$1504/((Activități!$C$5:$C$1504=B410)*(Activități!$K$5:$K$1504&lt;&gt;"Da")*ISNUMBER(Activități!$I$5:$I$1504)),1),""))</f>
        <v/>
      </c>
      <c r="S410" s="18" t="str">
        <f>IF(B410="","",SUMIFS(Vânzări!$F$5:$F$2004,Vânzări!$C$5:$C$2004,B410,Vânzări!$B$5:$B$2004,"&gt;="&amp;DATE(AnV,1,1),Vânzări!$B$5:$B$2004,"&lt;="&amp;DATE(AnV,12,31)))</f>
        <v/>
      </c>
      <c r="T410" s="16" t="str">
        <f>IF(B410="","",IFERROR(_xlfn.AGGREGATE(14,6,Vânzări!$B$5:$B$2004/(Vânzări!$C$5:$C$2004=B410),1),""))</f>
        <v/>
      </c>
      <c r="U410" s="17" t="str">
        <f t="shared" si="19"/>
        <v>–</v>
      </c>
      <c r="V410" s="18" t="str">
        <f>IF(B410="","",SUMIFS(Oportunități!$I$5:$I$304,Oportunități!$C$5:$C$304,B410,Oportunități!$G$5:$G$304,"&lt;&gt;Câștigată",Oportunități!$G$5:$G$304,"&lt;&gt;Pierdută"))</f>
        <v/>
      </c>
      <c r="W410" s="19" t="str">
        <f t="shared" si="20"/>
        <v/>
      </c>
    </row>
    <row r="411" spans="2:23" x14ac:dyDescent="0.2">
      <c r="B411" s="22"/>
      <c r="C411" s="23"/>
      <c r="D411" s="22"/>
      <c r="E411" s="21"/>
      <c r="F411" s="21"/>
      <c r="G411" s="21"/>
      <c r="H411" s="20"/>
      <c r="I411" s="21"/>
      <c r="J411" s="21"/>
      <c r="K411" s="21"/>
      <c r="L411" s="22"/>
      <c r="M411" s="21"/>
      <c r="N411" s="22"/>
      <c r="O411" s="15"/>
      <c r="P411" s="16" t="str">
        <f>IF(B411="","",IFERROR(_xlfn.AGGREGATE(14,6,Activități!$B$5:$B$1504/(Activități!$C$5:$C$1504=B411),1),""))</f>
        <v/>
      </c>
      <c r="Q411" s="17" t="str">
        <f t="shared" si="18"/>
        <v/>
      </c>
      <c r="R411" s="16" t="str">
        <f>IF(B411="","",IFERROR(_xlfn.AGGREGATE(15,6,Activități!$I$5:$I$1504/((Activități!$C$5:$C$1504=B411)*(Activități!$K$5:$K$1504&lt;&gt;"Da")*ISNUMBER(Activități!$I$5:$I$1504)),1),""))</f>
        <v/>
      </c>
      <c r="S411" s="18" t="str">
        <f>IF(B411="","",SUMIFS(Vânzări!$F$5:$F$2004,Vânzări!$C$5:$C$2004,B411,Vânzări!$B$5:$B$2004,"&gt;="&amp;DATE(AnV,1,1),Vânzări!$B$5:$B$2004,"&lt;="&amp;DATE(AnV,12,31)))</f>
        <v/>
      </c>
      <c r="T411" s="16" t="str">
        <f>IF(B411="","",IFERROR(_xlfn.AGGREGATE(14,6,Vânzări!$B$5:$B$2004/(Vânzări!$C$5:$C$2004=B411),1),""))</f>
        <v/>
      </c>
      <c r="U411" s="17" t="str">
        <f t="shared" si="19"/>
        <v>–</v>
      </c>
      <c r="V411" s="18" t="str">
        <f>IF(B411="","",SUMIFS(Oportunități!$I$5:$I$304,Oportunități!$C$5:$C$304,B411,Oportunități!$G$5:$G$304,"&lt;&gt;Câștigată",Oportunități!$G$5:$G$304,"&lt;&gt;Pierdută"))</f>
        <v/>
      </c>
      <c r="W411" s="19" t="str">
        <f t="shared" si="20"/>
        <v/>
      </c>
    </row>
    <row r="412" spans="2:23" x14ac:dyDescent="0.2">
      <c r="B412" s="22"/>
      <c r="C412" s="23"/>
      <c r="D412" s="22"/>
      <c r="E412" s="21"/>
      <c r="F412" s="21"/>
      <c r="G412" s="21"/>
      <c r="H412" s="20"/>
      <c r="I412" s="21"/>
      <c r="J412" s="21"/>
      <c r="K412" s="21"/>
      <c r="L412" s="22"/>
      <c r="M412" s="21"/>
      <c r="N412" s="22"/>
      <c r="O412" s="15"/>
      <c r="P412" s="16" t="str">
        <f>IF(B412="","",IFERROR(_xlfn.AGGREGATE(14,6,Activități!$B$5:$B$1504/(Activități!$C$5:$C$1504=B412),1),""))</f>
        <v/>
      </c>
      <c r="Q412" s="17" t="str">
        <f t="shared" si="18"/>
        <v/>
      </c>
      <c r="R412" s="16" t="str">
        <f>IF(B412="","",IFERROR(_xlfn.AGGREGATE(15,6,Activități!$I$5:$I$1504/((Activități!$C$5:$C$1504=B412)*(Activități!$K$5:$K$1504&lt;&gt;"Da")*ISNUMBER(Activități!$I$5:$I$1504)),1),""))</f>
        <v/>
      </c>
      <c r="S412" s="18" t="str">
        <f>IF(B412="","",SUMIFS(Vânzări!$F$5:$F$2004,Vânzări!$C$5:$C$2004,B412,Vânzări!$B$5:$B$2004,"&gt;="&amp;DATE(AnV,1,1),Vânzări!$B$5:$B$2004,"&lt;="&amp;DATE(AnV,12,31)))</f>
        <v/>
      </c>
      <c r="T412" s="16" t="str">
        <f>IF(B412="","",IFERROR(_xlfn.AGGREGATE(14,6,Vânzări!$B$5:$B$2004/(Vânzări!$C$5:$C$2004=B412),1),""))</f>
        <v/>
      </c>
      <c r="U412" s="17" t="str">
        <f t="shared" si="19"/>
        <v>–</v>
      </c>
      <c r="V412" s="18" t="str">
        <f>IF(B412="","",SUMIFS(Oportunități!$I$5:$I$304,Oportunități!$C$5:$C$304,B412,Oportunități!$G$5:$G$304,"&lt;&gt;Câștigată",Oportunități!$G$5:$G$304,"&lt;&gt;Pierdută"))</f>
        <v/>
      </c>
      <c r="W412" s="19" t="str">
        <f t="shared" si="20"/>
        <v/>
      </c>
    </row>
    <row r="413" spans="2:23" x14ac:dyDescent="0.2">
      <c r="B413" s="22"/>
      <c r="C413" s="23"/>
      <c r="D413" s="22"/>
      <c r="E413" s="21"/>
      <c r="F413" s="21"/>
      <c r="G413" s="21"/>
      <c r="H413" s="20"/>
      <c r="I413" s="21"/>
      <c r="J413" s="21"/>
      <c r="K413" s="21"/>
      <c r="L413" s="22"/>
      <c r="M413" s="21"/>
      <c r="N413" s="22"/>
      <c r="O413" s="15"/>
      <c r="P413" s="16" t="str">
        <f>IF(B413="","",IFERROR(_xlfn.AGGREGATE(14,6,Activități!$B$5:$B$1504/(Activități!$C$5:$C$1504=B413),1),""))</f>
        <v/>
      </c>
      <c r="Q413" s="17" t="str">
        <f t="shared" si="18"/>
        <v/>
      </c>
      <c r="R413" s="16" t="str">
        <f>IF(B413="","",IFERROR(_xlfn.AGGREGATE(15,6,Activități!$I$5:$I$1504/((Activități!$C$5:$C$1504=B413)*(Activități!$K$5:$K$1504&lt;&gt;"Da")*ISNUMBER(Activități!$I$5:$I$1504)),1),""))</f>
        <v/>
      </c>
      <c r="S413" s="18" t="str">
        <f>IF(B413="","",SUMIFS(Vânzări!$F$5:$F$2004,Vânzări!$C$5:$C$2004,B413,Vânzări!$B$5:$B$2004,"&gt;="&amp;DATE(AnV,1,1),Vânzări!$B$5:$B$2004,"&lt;="&amp;DATE(AnV,12,31)))</f>
        <v/>
      </c>
      <c r="T413" s="16" t="str">
        <f>IF(B413="","",IFERROR(_xlfn.AGGREGATE(14,6,Vânzări!$B$5:$B$2004/(Vânzări!$C$5:$C$2004=B413),1),""))</f>
        <v/>
      </c>
      <c r="U413" s="17" t="str">
        <f t="shared" si="19"/>
        <v>–</v>
      </c>
      <c r="V413" s="18" t="str">
        <f>IF(B413="","",SUMIFS(Oportunități!$I$5:$I$304,Oportunități!$C$5:$C$304,B413,Oportunități!$G$5:$G$304,"&lt;&gt;Câștigată",Oportunități!$G$5:$G$304,"&lt;&gt;Pierdută"))</f>
        <v/>
      </c>
      <c r="W413" s="19" t="str">
        <f t="shared" si="20"/>
        <v/>
      </c>
    </row>
    <row r="414" spans="2:23" x14ac:dyDescent="0.2">
      <c r="B414" s="22"/>
      <c r="C414" s="23"/>
      <c r="D414" s="22"/>
      <c r="E414" s="21"/>
      <c r="F414" s="21"/>
      <c r="G414" s="21"/>
      <c r="H414" s="20"/>
      <c r="I414" s="21"/>
      <c r="J414" s="21"/>
      <c r="K414" s="21"/>
      <c r="L414" s="22"/>
      <c r="M414" s="21"/>
      <c r="N414" s="22"/>
      <c r="O414" s="15"/>
      <c r="P414" s="16" t="str">
        <f>IF(B414="","",IFERROR(_xlfn.AGGREGATE(14,6,Activități!$B$5:$B$1504/(Activități!$C$5:$C$1504=B414),1),""))</f>
        <v/>
      </c>
      <c r="Q414" s="17" t="str">
        <f t="shared" si="18"/>
        <v/>
      </c>
      <c r="R414" s="16" t="str">
        <f>IF(B414="","",IFERROR(_xlfn.AGGREGATE(15,6,Activități!$I$5:$I$1504/((Activități!$C$5:$C$1504=B414)*(Activități!$K$5:$K$1504&lt;&gt;"Da")*ISNUMBER(Activități!$I$5:$I$1504)),1),""))</f>
        <v/>
      </c>
      <c r="S414" s="18" t="str">
        <f>IF(B414="","",SUMIFS(Vânzări!$F$5:$F$2004,Vânzări!$C$5:$C$2004,B414,Vânzări!$B$5:$B$2004,"&gt;="&amp;DATE(AnV,1,1),Vânzări!$B$5:$B$2004,"&lt;="&amp;DATE(AnV,12,31)))</f>
        <v/>
      </c>
      <c r="T414" s="16" t="str">
        <f>IF(B414="","",IFERROR(_xlfn.AGGREGATE(14,6,Vânzări!$B$5:$B$2004/(Vânzări!$C$5:$C$2004=B414),1),""))</f>
        <v/>
      </c>
      <c r="U414" s="17" t="str">
        <f t="shared" si="19"/>
        <v>–</v>
      </c>
      <c r="V414" s="18" t="str">
        <f>IF(B414="","",SUMIFS(Oportunități!$I$5:$I$304,Oportunități!$C$5:$C$304,B414,Oportunități!$G$5:$G$304,"&lt;&gt;Câștigată",Oportunități!$G$5:$G$304,"&lt;&gt;Pierdută"))</f>
        <v/>
      </c>
      <c r="W414" s="19" t="str">
        <f t="shared" si="20"/>
        <v/>
      </c>
    </row>
    <row r="415" spans="2:23" x14ac:dyDescent="0.2">
      <c r="B415" s="22"/>
      <c r="C415" s="23"/>
      <c r="D415" s="22"/>
      <c r="E415" s="21"/>
      <c r="F415" s="21"/>
      <c r="G415" s="21"/>
      <c r="H415" s="20"/>
      <c r="I415" s="21"/>
      <c r="J415" s="21"/>
      <c r="K415" s="21"/>
      <c r="L415" s="22"/>
      <c r="M415" s="21"/>
      <c r="N415" s="22"/>
      <c r="O415" s="15"/>
      <c r="P415" s="16" t="str">
        <f>IF(B415="","",IFERROR(_xlfn.AGGREGATE(14,6,Activități!$B$5:$B$1504/(Activități!$C$5:$C$1504=B415),1),""))</f>
        <v/>
      </c>
      <c r="Q415" s="17" t="str">
        <f t="shared" si="18"/>
        <v/>
      </c>
      <c r="R415" s="16" t="str">
        <f>IF(B415="","",IFERROR(_xlfn.AGGREGATE(15,6,Activități!$I$5:$I$1504/((Activități!$C$5:$C$1504=B415)*(Activități!$K$5:$K$1504&lt;&gt;"Da")*ISNUMBER(Activități!$I$5:$I$1504)),1),""))</f>
        <v/>
      </c>
      <c r="S415" s="18" t="str">
        <f>IF(B415="","",SUMIFS(Vânzări!$F$5:$F$2004,Vânzări!$C$5:$C$2004,B415,Vânzări!$B$5:$B$2004,"&gt;="&amp;DATE(AnV,1,1),Vânzări!$B$5:$B$2004,"&lt;="&amp;DATE(AnV,12,31)))</f>
        <v/>
      </c>
      <c r="T415" s="16" t="str">
        <f>IF(B415="","",IFERROR(_xlfn.AGGREGATE(14,6,Vânzări!$B$5:$B$2004/(Vânzări!$C$5:$C$2004=B415),1),""))</f>
        <v/>
      </c>
      <c r="U415" s="17" t="str">
        <f t="shared" si="19"/>
        <v>–</v>
      </c>
      <c r="V415" s="18" t="str">
        <f>IF(B415="","",SUMIFS(Oportunități!$I$5:$I$304,Oportunități!$C$5:$C$304,B415,Oportunități!$G$5:$G$304,"&lt;&gt;Câștigată",Oportunități!$G$5:$G$304,"&lt;&gt;Pierdută"))</f>
        <v/>
      </c>
      <c r="W415" s="19" t="str">
        <f t="shared" si="20"/>
        <v/>
      </c>
    </row>
    <row r="416" spans="2:23" x14ac:dyDescent="0.2">
      <c r="B416" s="22"/>
      <c r="C416" s="23"/>
      <c r="D416" s="22"/>
      <c r="E416" s="21"/>
      <c r="F416" s="21"/>
      <c r="G416" s="21"/>
      <c r="H416" s="20"/>
      <c r="I416" s="21"/>
      <c r="J416" s="21"/>
      <c r="K416" s="21"/>
      <c r="L416" s="22"/>
      <c r="M416" s="21"/>
      <c r="N416" s="22"/>
      <c r="O416" s="15"/>
      <c r="P416" s="16" t="str">
        <f>IF(B416="","",IFERROR(_xlfn.AGGREGATE(14,6,Activități!$B$5:$B$1504/(Activități!$C$5:$C$1504=B416),1),""))</f>
        <v/>
      </c>
      <c r="Q416" s="17" t="str">
        <f t="shared" si="18"/>
        <v/>
      </c>
      <c r="R416" s="16" t="str">
        <f>IF(B416="","",IFERROR(_xlfn.AGGREGATE(15,6,Activități!$I$5:$I$1504/((Activități!$C$5:$C$1504=B416)*(Activități!$K$5:$K$1504&lt;&gt;"Da")*ISNUMBER(Activități!$I$5:$I$1504)),1),""))</f>
        <v/>
      </c>
      <c r="S416" s="18" t="str">
        <f>IF(B416="","",SUMIFS(Vânzări!$F$5:$F$2004,Vânzări!$C$5:$C$2004,B416,Vânzări!$B$5:$B$2004,"&gt;="&amp;DATE(AnV,1,1),Vânzări!$B$5:$B$2004,"&lt;="&amp;DATE(AnV,12,31)))</f>
        <v/>
      </c>
      <c r="T416" s="16" t="str">
        <f>IF(B416="","",IFERROR(_xlfn.AGGREGATE(14,6,Vânzări!$B$5:$B$2004/(Vânzări!$C$5:$C$2004=B416),1),""))</f>
        <v/>
      </c>
      <c r="U416" s="17" t="str">
        <f t="shared" si="19"/>
        <v>–</v>
      </c>
      <c r="V416" s="18" t="str">
        <f>IF(B416="","",SUMIFS(Oportunități!$I$5:$I$304,Oportunități!$C$5:$C$304,B416,Oportunități!$G$5:$G$304,"&lt;&gt;Câștigată",Oportunități!$G$5:$G$304,"&lt;&gt;Pierdută"))</f>
        <v/>
      </c>
      <c r="W416" s="19" t="str">
        <f t="shared" si="20"/>
        <v/>
      </c>
    </row>
    <row r="417" spans="2:23" x14ac:dyDescent="0.2">
      <c r="B417" s="22"/>
      <c r="C417" s="23"/>
      <c r="D417" s="22"/>
      <c r="E417" s="21"/>
      <c r="F417" s="21"/>
      <c r="G417" s="21"/>
      <c r="H417" s="20"/>
      <c r="I417" s="21"/>
      <c r="J417" s="21"/>
      <c r="K417" s="21"/>
      <c r="L417" s="22"/>
      <c r="M417" s="21"/>
      <c r="N417" s="22"/>
      <c r="O417" s="15"/>
      <c r="P417" s="16" t="str">
        <f>IF(B417="","",IFERROR(_xlfn.AGGREGATE(14,6,Activități!$B$5:$B$1504/(Activități!$C$5:$C$1504=B417),1),""))</f>
        <v/>
      </c>
      <c r="Q417" s="17" t="str">
        <f t="shared" si="18"/>
        <v/>
      </c>
      <c r="R417" s="16" t="str">
        <f>IF(B417="","",IFERROR(_xlfn.AGGREGATE(15,6,Activități!$I$5:$I$1504/((Activități!$C$5:$C$1504=B417)*(Activități!$K$5:$K$1504&lt;&gt;"Da")*ISNUMBER(Activități!$I$5:$I$1504)),1),""))</f>
        <v/>
      </c>
      <c r="S417" s="18" t="str">
        <f>IF(B417="","",SUMIFS(Vânzări!$F$5:$F$2004,Vânzări!$C$5:$C$2004,B417,Vânzări!$B$5:$B$2004,"&gt;="&amp;DATE(AnV,1,1),Vânzări!$B$5:$B$2004,"&lt;="&amp;DATE(AnV,12,31)))</f>
        <v/>
      </c>
      <c r="T417" s="16" t="str">
        <f>IF(B417="","",IFERROR(_xlfn.AGGREGATE(14,6,Vânzări!$B$5:$B$2004/(Vânzări!$C$5:$C$2004=B417),1),""))</f>
        <v/>
      </c>
      <c r="U417" s="17" t="str">
        <f t="shared" si="19"/>
        <v>–</v>
      </c>
      <c r="V417" s="18" t="str">
        <f>IF(B417="","",SUMIFS(Oportunități!$I$5:$I$304,Oportunități!$C$5:$C$304,B417,Oportunități!$G$5:$G$304,"&lt;&gt;Câștigată",Oportunități!$G$5:$G$304,"&lt;&gt;Pierdută"))</f>
        <v/>
      </c>
      <c r="W417" s="19" t="str">
        <f t="shared" si="20"/>
        <v/>
      </c>
    </row>
    <row r="418" spans="2:23" x14ac:dyDescent="0.2">
      <c r="B418" s="22"/>
      <c r="C418" s="23"/>
      <c r="D418" s="22"/>
      <c r="E418" s="21"/>
      <c r="F418" s="21"/>
      <c r="G418" s="21"/>
      <c r="H418" s="20"/>
      <c r="I418" s="21"/>
      <c r="J418" s="21"/>
      <c r="K418" s="21"/>
      <c r="L418" s="22"/>
      <c r="M418" s="21"/>
      <c r="N418" s="22"/>
      <c r="O418" s="15"/>
      <c r="P418" s="16" t="str">
        <f>IF(B418="","",IFERROR(_xlfn.AGGREGATE(14,6,Activități!$B$5:$B$1504/(Activități!$C$5:$C$1504=B418),1),""))</f>
        <v/>
      </c>
      <c r="Q418" s="17" t="str">
        <f t="shared" si="18"/>
        <v/>
      </c>
      <c r="R418" s="16" t="str">
        <f>IF(B418="","",IFERROR(_xlfn.AGGREGATE(15,6,Activități!$I$5:$I$1504/((Activități!$C$5:$C$1504=B418)*(Activități!$K$5:$K$1504&lt;&gt;"Da")*ISNUMBER(Activități!$I$5:$I$1504)),1),""))</f>
        <v/>
      </c>
      <c r="S418" s="18" t="str">
        <f>IF(B418="","",SUMIFS(Vânzări!$F$5:$F$2004,Vânzări!$C$5:$C$2004,B418,Vânzări!$B$5:$B$2004,"&gt;="&amp;DATE(AnV,1,1),Vânzări!$B$5:$B$2004,"&lt;="&amp;DATE(AnV,12,31)))</f>
        <v/>
      </c>
      <c r="T418" s="16" t="str">
        <f>IF(B418="","",IFERROR(_xlfn.AGGREGATE(14,6,Vânzări!$B$5:$B$2004/(Vânzări!$C$5:$C$2004=B418),1),""))</f>
        <v/>
      </c>
      <c r="U418" s="17" t="str">
        <f t="shared" si="19"/>
        <v>–</v>
      </c>
      <c r="V418" s="18" t="str">
        <f>IF(B418="","",SUMIFS(Oportunități!$I$5:$I$304,Oportunități!$C$5:$C$304,B418,Oportunități!$G$5:$G$304,"&lt;&gt;Câștigată",Oportunități!$G$5:$G$304,"&lt;&gt;Pierdută"))</f>
        <v/>
      </c>
      <c r="W418" s="19" t="str">
        <f t="shared" si="20"/>
        <v/>
      </c>
    </row>
    <row r="419" spans="2:23" x14ac:dyDescent="0.2">
      <c r="B419" s="22"/>
      <c r="C419" s="23"/>
      <c r="D419" s="22"/>
      <c r="E419" s="21"/>
      <c r="F419" s="21"/>
      <c r="G419" s="21"/>
      <c r="H419" s="20"/>
      <c r="I419" s="21"/>
      <c r="J419" s="21"/>
      <c r="K419" s="21"/>
      <c r="L419" s="22"/>
      <c r="M419" s="21"/>
      <c r="N419" s="22"/>
      <c r="O419" s="15"/>
      <c r="P419" s="16" t="str">
        <f>IF(B419="","",IFERROR(_xlfn.AGGREGATE(14,6,Activități!$B$5:$B$1504/(Activități!$C$5:$C$1504=B419),1),""))</f>
        <v/>
      </c>
      <c r="Q419" s="17" t="str">
        <f t="shared" si="18"/>
        <v/>
      </c>
      <c r="R419" s="16" t="str">
        <f>IF(B419="","",IFERROR(_xlfn.AGGREGATE(15,6,Activități!$I$5:$I$1504/((Activități!$C$5:$C$1504=B419)*(Activități!$K$5:$K$1504&lt;&gt;"Da")*ISNUMBER(Activități!$I$5:$I$1504)),1),""))</f>
        <v/>
      </c>
      <c r="S419" s="18" t="str">
        <f>IF(B419="","",SUMIFS(Vânzări!$F$5:$F$2004,Vânzări!$C$5:$C$2004,B419,Vânzări!$B$5:$B$2004,"&gt;="&amp;DATE(AnV,1,1),Vânzări!$B$5:$B$2004,"&lt;="&amp;DATE(AnV,12,31)))</f>
        <v/>
      </c>
      <c r="T419" s="16" t="str">
        <f>IF(B419="","",IFERROR(_xlfn.AGGREGATE(14,6,Vânzări!$B$5:$B$2004/(Vânzări!$C$5:$C$2004=B419),1),""))</f>
        <v/>
      </c>
      <c r="U419" s="17" t="str">
        <f t="shared" si="19"/>
        <v>–</v>
      </c>
      <c r="V419" s="18" t="str">
        <f>IF(B419="","",SUMIFS(Oportunități!$I$5:$I$304,Oportunități!$C$5:$C$304,B419,Oportunități!$G$5:$G$304,"&lt;&gt;Câștigată",Oportunități!$G$5:$G$304,"&lt;&gt;Pierdută"))</f>
        <v/>
      </c>
      <c r="W419" s="19" t="str">
        <f t="shared" si="20"/>
        <v/>
      </c>
    </row>
    <row r="420" spans="2:23" x14ac:dyDescent="0.2">
      <c r="B420" s="22"/>
      <c r="C420" s="23"/>
      <c r="D420" s="22"/>
      <c r="E420" s="21"/>
      <c r="F420" s="21"/>
      <c r="G420" s="21"/>
      <c r="H420" s="20"/>
      <c r="I420" s="21"/>
      <c r="J420" s="21"/>
      <c r="K420" s="21"/>
      <c r="L420" s="22"/>
      <c r="M420" s="21"/>
      <c r="N420" s="22"/>
      <c r="O420" s="15"/>
      <c r="P420" s="16" t="str">
        <f>IF(B420="","",IFERROR(_xlfn.AGGREGATE(14,6,Activități!$B$5:$B$1504/(Activități!$C$5:$C$1504=B420),1),""))</f>
        <v/>
      </c>
      <c r="Q420" s="17" t="str">
        <f t="shared" si="18"/>
        <v/>
      </c>
      <c r="R420" s="16" t="str">
        <f>IF(B420="","",IFERROR(_xlfn.AGGREGATE(15,6,Activități!$I$5:$I$1504/((Activități!$C$5:$C$1504=B420)*(Activități!$K$5:$K$1504&lt;&gt;"Da")*ISNUMBER(Activități!$I$5:$I$1504)),1),""))</f>
        <v/>
      </c>
      <c r="S420" s="18" t="str">
        <f>IF(B420="","",SUMIFS(Vânzări!$F$5:$F$2004,Vânzări!$C$5:$C$2004,B420,Vânzări!$B$5:$B$2004,"&gt;="&amp;DATE(AnV,1,1),Vânzări!$B$5:$B$2004,"&lt;="&amp;DATE(AnV,12,31)))</f>
        <v/>
      </c>
      <c r="T420" s="16" t="str">
        <f>IF(B420="","",IFERROR(_xlfn.AGGREGATE(14,6,Vânzări!$B$5:$B$2004/(Vânzări!$C$5:$C$2004=B420),1),""))</f>
        <v/>
      </c>
      <c r="U420" s="17" t="str">
        <f t="shared" si="19"/>
        <v>–</v>
      </c>
      <c r="V420" s="18" t="str">
        <f>IF(B420="","",SUMIFS(Oportunități!$I$5:$I$304,Oportunități!$C$5:$C$304,B420,Oportunități!$G$5:$G$304,"&lt;&gt;Câștigată",Oportunități!$G$5:$G$304,"&lt;&gt;Pierdută"))</f>
        <v/>
      </c>
      <c r="W420" s="19" t="str">
        <f t="shared" si="20"/>
        <v/>
      </c>
    </row>
    <row r="421" spans="2:23" x14ac:dyDescent="0.2">
      <c r="B421" s="22"/>
      <c r="C421" s="23"/>
      <c r="D421" s="22"/>
      <c r="E421" s="21"/>
      <c r="F421" s="21"/>
      <c r="G421" s="21"/>
      <c r="H421" s="20"/>
      <c r="I421" s="21"/>
      <c r="J421" s="21"/>
      <c r="K421" s="21"/>
      <c r="L421" s="22"/>
      <c r="M421" s="21"/>
      <c r="N421" s="22"/>
      <c r="O421" s="15"/>
      <c r="P421" s="16" t="str">
        <f>IF(B421="","",IFERROR(_xlfn.AGGREGATE(14,6,Activități!$B$5:$B$1504/(Activități!$C$5:$C$1504=B421),1),""))</f>
        <v/>
      </c>
      <c r="Q421" s="17" t="str">
        <f t="shared" si="18"/>
        <v/>
      </c>
      <c r="R421" s="16" t="str">
        <f>IF(B421="","",IFERROR(_xlfn.AGGREGATE(15,6,Activități!$I$5:$I$1504/((Activități!$C$5:$C$1504=B421)*(Activități!$K$5:$K$1504&lt;&gt;"Da")*ISNUMBER(Activități!$I$5:$I$1504)),1),""))</f>
        <v/>
      </c>
      <c r="S421" s="18" t="str">
        <f>IF(B421="","",SUMIFS(Vânzări!$F$5:$F$2004,Vânzări!$C$5:$C$2004,B421,Vânzări!$B$5:$B$2004,"&gt;="&amp;DATE(AnV,1,1),Vânzări!$B$5:$B$2004,"&lt;="&amp;DATE(AnV,12,31)))</f>
        <v/>
      </c>
      <c r="T421" s="16" t="str">
        <f>IF(B421="","",IFERROR(_xlfn.AGGREGATE(14,6,Vânzări!$B$5:$B$2004/(Vânzări!$C$5:$C$2004=B421),1),""))</f>
        <v/>
      </c>
      <c r="U421" s="17" t="str">
        <f t="shared" si="19"/>
        <v>–</v>
      </c>
      <c r="V421" s="18" t="str">
        <f>IF(B421="","",SUMIFS(Oportunități!$I$5:$I$304,Oportunități!$C$5:$C$304,B421,Oportunități!$G$5:$G$304,"&lt;&gt;Câștigată",Oportunități!$G$5:$G$304,"&lt;&gt;Pierdută"))</f>
        <v/>
      </c>
      <c r="W421" s="19" t="str">
        <f t="shared" si="20"/>
        <v/>
      </c>
    </row>
    <row r="422" spans="2:23" x14ac:dyDescent="0.2">
      <c r="B422" s="22"/>
      <c r="C422" s="23"/>
      <c r="D422" s="22"/>
      <c r="E422" s="21"/>
      <c r="F422" s="21"/>
      <c r="G422" s="21"/>
      <c r="H422" s="20"/>
      <c r="I422" s="21"/>
      <c r="J422" s="21"/>
      <c r="K422" s="21"/>
      <c r="L422" s="22"/>
      <c r="M422" s="21"/>
      <c r="N422" s="22"/>
      <c r="O422" s="15"/>
      <c r="P422" s="16" t="str">
        <f>IF(B422="","",IFERROR(_xlfn.AGGREGATE(14,6,Activități!$B$5:$B$1504/(Activități!$C$5:$C$1504=B422),1),""))</f>
        <v/>
      </c>
      <c r="Q422" s="17" t="str">
        <f t="shared" si="18"/>
        <v/>
      </c>
      <c r="R422" s="16" t="str">
        <f>IF(B422="","",IFERROR(_xlfn.AGGREGATE(15,6,Activități!$I$5:$I$1504/((Activități!$C$5:$C$1504=B422)*(Activități!$K$5:$K$1504&lt;&gt;"Da")*ISNUMBER(Activități!$I$5:$I$1504)),1),""))</f>
        <v/>
      </c>
      <c r="S422" s="18" t="str">
        <f>IF(B422="","",SUMIFS(Vânzări!$F$5:$F$2004,Vânzări!$C$5:$C$2004,B422,Vânzări!$B$5:$B$2004,"&gt;="&amp;DATE(AnV,1,1),Vânzări!$B$5:$B$2004,"&lt;="&amp;DATE(AnV,12,31)))</f>
        <v/>
      </c>
      <c r="T422" s="16" t="str">
        <f>IF(B422="","",IFERROR(_xlfn.AGGREGATE(14,6,Vânzări!$B$5:$B$2004/(Vânzări!$C$5:$C$2004=B422),1),""))</f>
        <v/>
      </c>
      <c r="U422" s="17" t="str">
        <f t="shared" si="19"/>
        <v>–</v>
      </c>
      <c r="V422" s="18" t="str">
        <f>IF(B422="","",SUMIFS(Oportunități!$I$5:$I$304,Oportunități!$C$5:$C$304,B422,Oportunități!$G$5:$G$304,"&lt;&gt;Câștigată",Oportunități!$G$5:$G$304,"&lt;&gt;Pierdută"))</f>
        <v/>
      </c>
      <c r="W422" s="19" t="str">
        <f t="shared" si="20"/>
        <v/>
      </c>
    </row>
    <row r="423" spans="2:23" x14ac:dyDescent="0.2">
      <c r="B423" s="22"/>
      <c r="C423" s="23"/>
      <c r="D423" s="22"/>
      <c r="E423" s="21"/>
      <c r="F423" s="21"/>
      <c r="G423" s="21"/>
      <c r="H423" s="20"/>
      <c r="I423" s="21"/>
      <c r="J423" s="21"/>
      <c r="K423" s="21"/>
      <c r="L423" s="22"/>
      <c r="M423" s="21"/>
      <c r="N423" s="22"/>
      <c r="O423" s="15"/>
      <c r="P423" s="16" t="str">
        <f>IF(B423="","",IFERROR(_xlfn.AGGREGATE(14,6,Activități!$B$5:$B$1504/(Activități!$C$5:$C$1504=B423),1),""))</f>
        <v/>
      </c>
      <c r="Q423" s="17" t="str">
        <f t="shared" si="18"/>
        <v/>
      </c>
      <c r="R423" s="16" t="str">
        <f>IF(B423="","",IFERROR(_xlfn.AGGREGATE(15,6,Activități!$I$5:$I$1504/((Activități!$C$5:$C$1504=B423)*(Activități!$K$5:$K$1504&lt;&gt;"Da")*ISNUMBER(Activități!$I$5:$I$1504)),1),""))</f>
        <v/>
      </c>
      <c r="S423" s="18" t="str">
        <f>IF(B423="","",SUMIFS(Vânzări!$F$5:$F$2004,Vânzări!$C$5:$C$2004,B423,Vânzări!$B$5:$B$2004,"&gt;="&amp;DATE(AnV,1,1),Vânzări!$B$5:$B$2004,"&lt;="&amp;DATE(AnV,12,31)))</f>
        <v/>
      </c>
      <c r="T423" s="16" t="str">
        <f>IF(B423="","",IFERROR(_xlfn.AGGREGATE(14,6,Vânzări!$B$5:$B$2004/(Vânzări!$C$5:$C$2004=B423),1),""))</f>
        <v/>
      </c>
      <c r="U423" s="17" t="str">
        <f t="shared" si="19"/>
        <v>–</v>
      </c>
      <c r="V423" s="18" t="str">
        <f>IF(B423="","",SUMIFS(Oportunități!$I$5:$I$304,Oportunități!$C$5:$C$304,B423,Oportunități!$G$5:$G$304,"&lt;&gt;Câștigată",Oportunități!$G$5:$G$304,"&lt;&gt;Pierdută"))</f>
        <v/>
      </c>
      <c r="W423" s="19" t="str">
        <f t="shared" si="20"/>
        <v/>
      </c>
    </row>
    <row r="424" spans="2:23" x14ac:dyDescent="0.2">
      <c r="B424" s="22"/>
      <c r="C424" s="23"/>
      <c r="D424" s="22"/>
      <c r="E424" s="21"/>
      <c r="F424" s="21"/>
      <c r="G424" s="21"/>
      <c r="H424" s="20"/>
      <c r="I424" s="21"/>
      <c r="J424" s="21"/>
      <c r="K424" s="21"/>
      <c r="L424" s="22"/>
      <c r="M424" s="21"/>
      <c r="N424" s="22"/>
      <c r="O424" s="15"/>
      <c r="P424" s="16" t="str">
        <f>IF(B424="","",IFERROR(_xlfn.AGGREGATE(14,6,Activități!$B$5:$B$1504/(Activități!$C$5:$C$1504=B424),1),""))</f>
        <v/>
      </c>
      <c r="Q424" s="17" t="str">
        <f t="shared" si="18"/>
        <v/>
      </c>
      <c r="R424" s="16" t="str">
        <f>IF(B424="","",IFERROR(_xlfn.AGGREGATE(15,6,Activități!$I$5:$I$1504/((Activități!$C$5:$C$1504=B424)*(Activități!$K$5:$K$1504&lt;&gt;"Da")*ISNUMBER(Activități!$I$5:$I$1504)),1),""))</f>
        <v/>
      </c>
      <c r="S424" s="18" t="str">
        <f>IF(B424="","",SUMIFS(Vânzări!$F$5:$F$2004,Vânzări!$C$5:$C$2004,B424,Vânzări!$B$5:$B$2004,"&gt;="&amp;DATE(AnV,1,1),Vânzări!$B$5:$B$2004,"&lt;="&amp;DATE(AnV,12,31)))</f>
        <v/>
      </c>
      <c r="T424" s="16" t="str">
        <f>IF(B424="","",IFERROR(_xlfn.AGGREGATE(14,6,Vânzări!$B$5:$B$2004/(Vânzări!$C$5:$C$2004=B424),1),""))</f>
        <v/>
      </c>
      <c r="U424" s="17" t="str">
        <f t="shared" si="19"/>
        <v>–</v>
      </c>
      <c r="V424" s="18" t="str">
        <f>IF(B424="","",SUMIFS(Oportunități!$I$5:$I$304,Oportunități!$C$5:$C$304,B424,Oportunități!$G$5:$G$304,"&lt;&gt;Câștigată",Oportunități!$G$5:$G$304,"&lt;&gt;Pierdută"))</f>
        <v/>
      </c>
      <c r="W424" s="19" t="str">
        <f t="shared" si="20"/>
        <v/>
      </c>
    </row>
    <row r="425" spans="2:23" x14ac:dyDescent="0.2">
      <c r="B425" s="22"/>
      <c r="C425" s="23"/>
      <c r="D425" s="22"/>
      <c r="E425" s="21"/>
      <c r="F425" s="21"/>
      <c r="G425" s="21"/>
      <c r="H425" s="20"/>
      <c r="I425" s="21"/>
      <c r="J425" s="21"/>
      <c r="K425" s="21"/>
      <c r="L425" s="22"/>
      <c r="M425" s="21"/>
      <c r="N425" s="22"/>
      <c r="O425" s="15"/>
      <c r="P425" s="16" t="str">
        <f>IF(B425="","",IFERROR(_xlfn.AGGREGATE(14,6,Activități!$B$5:$B$1504/(Activități!$C$5:$C$1504=B425),1),""))</f>
        <v/>
      </c>
      <c r="Q425" s="17" t="str">
        <f t="shared" si="18"/>
        <v/>
      </c>
      <c r="R425" s="16" t="str">
        <f>IF(B425="","",IFERROR(_xlfn.AGGREGATE(15,6,Activități!$I$5:$I$1504/((Activități!$C$5:$C$1504=B425)*(Activități!$K$5:$K$1504&lt;&gt;"Da")*ISNUMBER(Activități!$I$5:$I$1504)),1),""))</f>
        <v/>
      </c>
      <c r="S425" s="18" t="str">
        <f>IF(B425="","",SUMIFS(Vânzări!$F$5:$F$2004,Vânzări!$C$5:$C$2004,B425,Vânzări!$B$5:$B$2004,"&gt;="&amp;DATE(AnV,1,1),Vânzări!$B$5:$B$2004,"&lt;="&amp;DATE(AnV,12,31)))</f>
        <v/>
      </c>
      <c r="T425" s="16" t="str">
        <f>IF(B425="","",IFERROR(_xlfn.AGGREGATE(14,6,Vânzări!$B$5:$B$2004/(Vânzări!$C$5:$C$2004=B425),1),""))</f>
        <v/>
      </c>
      <c r="U425" s="17" t="str">
        <f t="shared" si="19"/>
        <v>–</v>
      </c>
      <c r="V425" s="18" t="str">
        <f>IF(B425="","",SUMIFS(Oportunități!$I$5:$I$304,Oportunități!$C$5:$C$304,B425,Oportunități!$G$5:$G$304,"&lt;&gt;Câștigată",Oportunități!$G$5:$G$304,"&lt;&gt;Pierdută"))</f>
        <v/>
      </c>
      <c r="W425" s="19" t="str">
        <f t="shared" si="20"/>
        <v/>
      </c>
    </row>
    <row r="426" spans="2:23" x14ac:dyDescent="0.2">
      <c r="B426" s="22"/>
      <c r="C426" s="23"/>
      <c r="D426" s="22"/>
      <c r="E426" s="21"/>
      <c r="F426" s="21"/>
      <c r="G426" s="21"/>
      <c r="H426" s="20"/>
      <c r="I426" s="21"/>
      <c r="J426" s="21"/>
      <c r="K426" s="21"/>
      <c r="L426" s="22"/>
      <c r="M426" s="21"/>
      <c r="N426" s="22"/>
      <c r="O426" s="15"/>
      <c r="P426" s="16" t="str">
        <f>IF(B426="","",IFERROR(_xlfn.AGGREGATE(14,6,Activități!$B$5:$B$1504/(Activități!$C$5:$C$1504=B426),1),""))</f>
        <v/>
      </c>
      <c r="Q426" s="17" t="str">
        <f t="shared" si="18"/>
        <v/>
      </c>
      <c r="R426" s="16" t="str">
        <f>IF(B426="","",IFERROR(_xlfn.AGGREGATE(15,6,Activități!$I$5:$I$1504/((Activități!$C$5:$C$1504=B426)*(Activități!$K$5:$K$1504&lt;&gt;"Da")*ISNUMBER(Activități!$I$5:$I$1504)),1),""))</f>
        <v/>
      </c>
      <c r="S426" s="18" t="str">
        <f>IF(B426="","",SUMIFS(Vânzări!$F$5:$F$2004,Vânzări!$C$5:$C$2004,B426,Vânzări!$B$5:$B$2004,"&gt;="&amp;DATE(AnV,1,1),Vânzări!$B$5:$B$2004,"&lt;="&amp;DATE(AnV,12,31)))</f>
        <v/>
      </c>
      <c r="T426" s="16" t="str">
        <f>IF(B426="","",IFERROR(_xlfn.AGGREGATE(14,6,Vânzări!$B$5:$B$2004/(Vânzări!$C$5:$C$2004=B426),1),""))</f>
        <v/>
      </c>
      <c r="U426" s="17" t="str">
        <f t="shared" si="19"/>
        <v>–</v>
      </c>
      <c r="V426" s="18" t="str">
        <f>IF(B426="","",SUMIFS(Oportunități!$I$5:$I$304,Oportunități!$C$5:$C$304,B426,Oportunități!$G$5:$G$304,"&lt;&gt;Câștigată",Oportunități!$G$5:$G$304,"&lt;&gt;Pierdută"))</f>
        <v/>
      </c>
      <c r="W426" s="19" t="str">
        <f t="shared" si="20"/>
        <v/>
      </c>
    </row>
    <row r="427" spans="2:23" x14ac:dyDescent="0.2">
      <c r="B427" s="22"/>
      <c r="C427" s="23"/>
      <c r="D427" s="22"/>
      <c r="E427" s="21"/>
      <c r="F427" s="21"/>
      <c r="G427" s="21"/>
      <c r="H427" s="20"/>
      <c r="I427" s="21"/>
      <c r="J427" s="21"/>
      <c r="K427" s="21"/>
      <c r="L427" s="22"/>
      <c r="M427" s="21"/>
      <c r="N427" s="22"/>
      <c r="O427" s="15"/>
      <c r="P427" s="16" t="str">
        <f>IF(B427="","",IFERROR(_xlfn.AGGREGATE(14,6,Activități!$B$5:$B$1504/(Activități!$C$5:$C$1504=B427),1),""))</f>
        <v/>
      </c>
      <c r="Q427" s="17" t="str">
        <f t="shared" si="18"/>
        <v/>
      </c>
      <c r="R427" s="16" t="str">
        <f>IF(B427="","",IFERROR(_xlfn.AGGREGATE(15,6,Activități!$I$5:$I$1504/((Activități!$C$5:$C$1504=B427)*(Activități!$K$5:$K$1504&lt;&gt;"Da")*ISNUMBER(Activități!$I$5:$I$1504)),1),""))</f>
        <v/>
      </c>
      <c r="S427" s="18" t="str">
        <f>IF(B427="","",SUMIFS(Vânzări!$F$5:$F$2004,Vânzări!$C$5:$C$2004,B427,Vânzări!$B$5:$B$2004,"&gt;="&amp;DATE(AnV,1,1),Vânzări!$B$5:$B$2004,"&lt;="&amp;DATE(AnV,12,31)))</f>
        <v/>
      </c>
      <c r="T427" s="16" t="str">
        <f>IF(B427="","",IFERROR(_xlfn.AGGREGATE(14,6,Vânzări!$B$5:$B$2004/(Vânzări!$C$5:$C$2004=B427),1),""))</f>
        <v/>
      </c>
      <c r="U427" s="17" t="str">
        <f t="shared" si="19"/>
        <v>–</v>
      </c>
      <c r="V427" s="18" t="str">
        <f>IF(B427="","",SUMIFS(Oportunități!$I$5:$I$304,Oportunități!$C$5:$C$304,B427,Oportunități!$G$5:$G$304,"&lt;&gt;Câștigată",Oportunități!$G$5:$G$304,"&lt;&gt;Pierdută"))</f>
        <v/>
      </c>
      <c r="W427" s="19" t="str">
        <f t="shared" si="20"/>
        <v/>
      </c>
    </row>
    <row r="428" spans="2:23" x14ac:dyDescent="0.2">
      <c r="B428" s="22"/>
      <c r="C428" s="23"/>
      <c r="D428" s="22"/>
      <c r="E428" s="21"/>
      <c r="F428" s="21"/>
      <c r="G428" s="21"/>
      <c r="H428" s="20"/>
      <c r="I428" s="21"/>
      <c r="J428" s="21"/>
      <c r="K428" s="21"/>
      <c r="L428" s="22"/>
      <c r="M428" s="21"/>
      <c r="N428" s="22"/>
      <c r="O428" s="15"/>
      <c r="P428" s="16" t="str">
        <f>IF(B428="","",IFERROR(_xlfn.AGGREGATE(14,6,Activități!$B$5:$B$1504/(Activități!$C$5:$C$1504=B428),1),""))</f>
        <v/>
      </c>
      <c r="Q428" s="17" t="str">
        <f t="shared" si="18"/>
        <v/>
      </c>
      <c r="R428" s="16" t="str">
        <f>IF(B428="","",IFERROR(_xlfn.AGGREGATE(15,6,Activități!$I$5:$I$1504/((Activități!$C$5:$C$1504=B428)*(Activități!$K$5:$K$1504&lt;&gt;"Da")*ISNUMBER(Activități!$I$5:$I$1504)),1),""))</f>
        <v/>
      </c>
      <c r="S428" s="18" t="str">
        <f>IF(B428="","",SUMIFS(Vânzări!$F$5:$F$2004,Vânzări!$C$5:$C$2004,B428,Vânzări!$B$5:$B$2004,"&gt;="&amp;DATE(AnV,1,1),Vânzări!$B$5:$B$2004,"&lt;="&amp;DATE(AnV,12,31)))</f>
        <v/>
      </c>
      <c r="T428" s="16" t="str">
        <f>IF(B428="","",IFERROR(_xlfn.AGGREGATE(14,6,Vânzări!$B$5:$B$2004/(Vânzări!$C$5:$C$2004=B428),1),""))</f>
        <v/>
      </c>
      <c r="U428" s="17" t="str">
        <f t="shared" si="19"/>
        <v>–</v>
      </c>
      <c r="V428" s="18" t="str">
        <f>IF(B428="","",SUMIFS(Oportunități!$I$5:$I$304,Oportunități!$C$5:$C$304,B428,Oportunități!$G$5:$G$304,"&lt;&gt;Câștigată",Oportunități!$G$5:$G$304,"&lt;&gt;Pierdută"))</f>
        <v/>
      </c>
      <c r="W428" s="19" t="str">
        <f t="shared" si="20"/>
        <v/>
      </c>
    </row>
    <row r="429" spans="2:23" x14ac:dyDescent="0.2">
      <c r="B429" s="22"/>
      <c r="C429" s="23"/>
      <c r="D429" s="22"/>
      <c r="E429" s="21"/>
      <c r="F429" s="21"/>
      <c r="G429" s="21"/>
      <c r="H429" s="20"/>
      <c r="I429" s="21"/>
      <c r="J429" s="21"/>
      <c r="K429" s="21"/>
      <c r="L429" s="22"/>
      <c r="M429" s="21"/>
      <c r="N429" s="22"/>
      <c r="O429" s="15"/>
      <c r="P429" s="16" t="str">
        <f>IF(B429="","",IFERROR(_xlfn.AGGREGATE(14,6,Activități!$B$5:$B$1504/(Activități!$C$5:$C$1504=B429),1),""))</f>
        <v/>
      </c>
      <c r="Q429" s="17" t="str">
        <f t="shared" si="18"/>
        <v/>
      </c>
      <c r="R429" s="16" t="str">
        <f>IF(B429="","",IFERROR(_xlfn.AGGREGATE(15,6,Activități!$I$5:$I$1504/((Activități!$C$5:$C$1504=B429)*(Activități!$K$5:$K$1504&lt;&gt;"Da")*ISNUMBER(Activități!$I$5:$I$1504)),1),""))</f>
        <v/>
      </c>
      <c r="S429" s="18" t="str">
        <f>IF(B429="","",SUMIFS(Vânzări!$F$5:$F$2004,Vânzări!$C$5:$C$2004,B429,Vânzări!$B$5:$B$2004,"&gt;="&amp;DATE(AnV,1,1),Vânzări!$B$5:$B$2004,"&lt;="&amp;DATE(AnV,12,31)))</f>
        <v/>
      </c>
      <c r="T429" s="16" t="str">
        <f>IF(B429="","",IFERROR(_xlfn.AGGREGATE(14,6,Vânzări!$B$5:$B$2004/(Vânzări!$C$5:$C$2004=B429),1),""))</f>
        <v/>
      </c>
      <c r="U429" s="17" t="str">
        <f t="shared" si="19"/>
        <v>–</v>
      </c>
      <c r="V429" s="18" t="str">
        <f>IF(B429="","",SUMIFS(Oportunități!$I$5:$I$304,Oportunități!$C$5:$C$304,B429,Oportunități!$G$5:$G$304,"&lt;&gt;Câștigată",Oportunități!$G$5:$G$304,"&lt;&gt;Pierdută"))</f>
        <v/>
      </c>
      <c r="W429" s="19" t="str">
        <f t="shared" si="20"/>
        <v/>
      </c>
    </row>
    <row r="430" spans="2:23" x14ac:dyDescent="0.2">
      <c r="B430" s="22"/>
      <c r="C430" s="23"/>
      <c r="D430" s="22"/>
      <c r="E430" s="21"/>
      <c r="F430" s="21"/>
      <c r="G430" s="21"/>
      <c r="H430" s="20"/>
      <c r="I430" s="21"/>
      <c r="J430" s="21"/>
      <c r="K430" s="21"/>
      <c r="L430" s="22"/>
      <c r="M430" s="21"/>
      <c r="N430" s="22"/>
      <c r="O430" s="15"/>
      <c r="P430" s="16" t="str">
        <f>IF(B430="","",IFERROR(_xlfn.AGGREGATE(14,6,Activități!$B$5:$B$1504/(Activități!$C$5:$C$1504=B430),1),""))</f>
        <v/>
      </c>
      <c r="Q430" s="17" t="str">
        <f t="shared" si="18"/>
        <v/>
      </c>
      <c r="R430" s="16" t="str">
        <f>IF(B430="","",IFERROR(_xlfn.AGGREGATE(15,6,Activități!$I$5:$I$1504/((Activități!$C$5:$C$1504=B430)*(Activități!$K$5:$K$1504&lt;&gt;"Da")*ISNUMBER(Activități!$I$5:$I$1504)),1),""))</f>
        <v/>
      </c>
      <c r="S430" s="18" t="str">
        <f>IF(B430="","",SUMIFS(Vânzări!$F$5:$F$2004,Vânzări!$C$5:$C$2004,B430,Vânzări!$B$5:$B$2004,"&gt;="&amp;DATE(AnV,1,1),Vânzări!$B$5:$B$2004,"&lt;="&amp;DATE(AnV,12,31)))</f>
        <v/>
      </c>
      <c r="T430" s="16" t="str">
        <f>IF(B430="","",IFERROR(_xlfn.AGGREGATE(14,6,Vânzări!$B$5:$B$2004/(Vânzări!$C$5:$C$2004=B430),1),""))</f>
        <v/>
      </c>
      <c r="U430" s="17" t="str">
        <f t="shared" si="19"/>
        <v>–</v>
      </c>
      <c r="V430" s="18" t="str">
        <f>IF(B430="","",SUMIFS(Oportunități!$I$5:$I$304,Oportunități!$C$5:$C$304,B430,Oportunități!$G$5:$G$304,"&lt;&gt;Câștigată",Oportunități!$G$5:$G$304,"&lt;&gt;Pierdută"))</f>
        <v/>
      </c>
      <c r="W430" s="19" t="str">
        <f t="shared" si="20"/>
        <v/>
      </c>
    </row>
    <row r="431" spans="2:23" x14ac:dyDescent="0.2">
      <c r="B431" s="22"/>
      <c r="C431" s="23"/>
      <c r="D431" s="22"/>
      <c r="E431" s="21"/>
      <c r="F431" s="21"/>
      <c r="G431" s="21"/>
      <c r="H431" s="20"/>
      <c r="I431" s="21"/>
      <c r="J431" s="21"/>
      <c r="K431" s="21"/>
      <c r="L431" s="22"/>
      <c r="M431" s="21"/>
      <c r="N431" s="22"/>
      <c r="O431" s="15"/>
      <c r="P431" s="16" t="str">
        <f>IF(B431="","",IFERROR(_xlfn.AGGREGATE(14,6,Activități!$B$5:$B$1504/(Activități!$C$5:$C$1504=B431),1),""))</f>
        <v/>
      </c>
      <c r="Q431" s="17" t="str">
        <f t="shared" si="18"/>
        <v/>
      </c>
      <c r="R431" s="16" t="str">
        <f>IF(B431="","",IFERROR(_xlfn.AGGREGATE(15,6,Activități!$I$5:$I$1504/((Activități!$C$5:$C$1504=B431)*(Activități!$K$5:$K$1504&lt;&gt;"Da")*ISNUMBER(Activități!$I$5:$I$1504)),1),""))</f>
        <v/>
      </c>
      <c r="S431" s="18" t="str">
        <f>IF(B431="","",SUMIFS(Vânzări!$F$5:$F$2004,Vânzări!$C$5:$C$2004,B431,Vânzări!$B$5:$B$2004,"&gt;="&amp;DATE(AnV,1,1),Vânzări!$B$5:$B$2004,"&lt;="&amp;DATE(AnV,12,31)))</f>
        <v/>
      </c>
      <c r="T431" s="16" t="str">
        <f>IF(B431="","",IFERROR(_xlfn.AGGREGATE(14,6,Vânzări!$B$5:$B$2004/(Vânzări!$C$5:$C$2004=B431),1),""))</f>
        <v/>
      </c>
      <c r="U431" s="17" t="str">
        <f t="shared" si="19"/>
        <v>–</v>
      </c>
      <c r="V431" s="18" t="str">
        <f>IF(B431="","",SUMIFS(Oportunități!$I$5:$I$304,Oportunități!$C$5:$C$304,B431,Oportunități!$G$5:$G$304,"&lt;&gt;Câștigată",Oportunități!$G$5:$G$304,"&lt;&gt;Pierdută"))</f>
        <v/>
      </c>
      <c r="W431" s="19" t="str">
        <f t="shared" si="20"/>
        <v/>
      </c>
    </row>
    <row r="432" spans="2:23" x14ac:dyDescent="0.2">
      <c r="B432" s="22"/>
      <c r="C432" s="23"/>
      <c r="D432" s="22"/>
      <c r="E432" s="21"/>
      <c r="F432" s="21"/>
      <c r="G432" s="21"/>
      <c r="H432" s="20"/>
      <c r="I432" s="21"/>
      <c r="J432" s="21"/>
      <c r="K432" s="21"/>
      <c r="L432" s="22"/>
      <c r="M432" s="21"/>
      <c r="N432" s="22"/>
      <c r="O432" s="15"/>
      <c r="P432" s="16" t="str">
        <f>IF(B432="","",IFERROR(_xlfn.AGGREGATE(14,6,Activități!$B$5:$B$1504/(Activități!$C$5:$C$1504=B432),1),""))</f>
        <v/>
      </c>
      <c r="Q432" s="17" t="str">
        <f t="shared" si="18"/>
        <v/>
      </c>
      <c r="R432" s="16" t="str">
        <f>IF(B432="","",IFERROR(_xlfn.AGGREGATE(15,6,Activități!$I$5:$I$1504/((Activități!$C$5:$C$1504=B432)*(Activități!$K$5:$K$1504&lt;&gt;"Da")*ISNUMBER(Activități!$I$5:$I$1504)),1),""))</f>
        <v/>
      </c>
      <c r="S432" s="18" t="str">
        <f>IF(B432="","",SUMIFS(Vânzări!$F$5:$F$2004,Vânzări!$C$5:$C$2004,B432,Vânzări!$B$5:$B$2004,"&gt;="&amp;DATE(AnV,1,1),Vânzări!$B$5:$B$2004,"&lt;="&amp;DATE(AnV,12,31)))</f>
        <v/>
      </c>
      <c r="T432" s="16" t="str">
        <f>IF(B432="","",IFERROR(_xlfn.AGGREGATE(14,6,Vânzări!$B$5:$B$2004/(Vânzări!$C$5:$C$2004=B432),1),""))</f>
        <v/>
      </c>
      <c r="U432" s="17" t="str">
        <f t="shared" si="19"/>
        <v>–</v>
      </c>
      <c r="V432" s="18" t="str">
        <f>IF(B432="","",SUMIFS(Oportunități!$I$5:$I$304,Oportunități!$C$5:$C$304,B432,Oportunități!$G$5:$G$304,"&lt;&gt;Câștigată",Oportunități!$G$5:$G$304,"&lt;&gt;Pierdută"))</f>
        <v/>
      </c>
      <c r="W432" s="19" t="str">
        <f t="shared" si="20"/>
        <v/>
      </c>
    </row>
    <row r="433" spans="2:23" x14ac:dyDescent="0.2">
      <c r="B433" s="22"/>
      <c r="C433" s="23"/>
      <c r="D433" s="22"/>
      <c r="E433" s="21"/>
      <c r="F433" s="21"/>
      <c r="G433" s="21"/>
      <c r="H433" s="20"/>
      <c r="I433" s="21"/>
      <c r="J433" s="21"/>
      <c r="K433" s="21"/>
      <c r="L433" s="22"/>
      <c r="M433" s="21"/>
      <c r="N433" s="22"/>
      <c r="O433" s="15"/>
      <c r="P433" s="16" t="str">
        <f>IF(B433="","",IFERROR(_xlfn.AGGREGATE(14,6,Activități!$B$5:$B$1504/(Activități!$C$5:$C$1504=B433),1),""))</f>
        <v/>
      </c>
      <c r="Q433" s="17" t="str">
        <f t="shared" si="18"/>
        <v/>
      </c>
      <c r="R433" s="16" t="str">
        <f>IF(B433="","",IFERROR(_xlfn.AGGREGATE(15,6,Activități!$I$5:$I$1504/((Activități!$C$5:$C$1504=B433)*(Activități!$K$5:$K$1504&lt;&gt;"Da")*ISNUMBER(Activități!$I$5:$I$1504)),1),""))</f>
        <v/>
      </c>
      <c r="S433" s="18" t="str">
        <f>IF(B433="","",SUMIFS(Vânzări!$F$5:$F$2004,Vânzări!$C$5:$C$2004,B433,Vânzări!$B$5:$B$2004,"&gt;="&amp;DATE(AnV,1,1),Vânzări!$B$5:$B$2004,"&lt;="&amp;DATE(AnV,12,31)))</f>
        <v/>
      </c>
      <c r="T433" s="16" t="str">
        <f>IF(B433="","",IFERROR(_xlfn.AGGREGATE(14,6,Vânzări!$B$5:$B$2004/(Vânzări!$C$5:$C$2004=B433),1),""))</f>
        <v/>
      </c>
      <c r="U433" s="17" t="str">
        <f t="shared" si="19"/>
        <v>–</v>
      </c>
      <c r="V433" s="18" t="str">
        <f>IF(B433="","",SUMIFS(Oportunități!$I$5:$I$304,Oportunități!$C$5:$C$304,B433,Oportunități!$G$5:$G$304,"&lt;&gt;Câștigată",Oportunități!$G$5:$G$304,"&lt;&gt;Pierdută"))</f>
        <v/>
      </c>
      <c r="W433" s="19" t="str">
        <f t="shared" si="20"/>
        <v/>
      </c>
    </row>
    <row r="434" spans="2:23" x14ac:dyDescent="0.2">
      <c r="B434" s="22"/>
      <c r="C434" s="23"/>
      <c r="D434" s="22"/>
      <c r="E434" s="21"/>
      <c r="F434" s="21"/>
      <c r="G434" s="21"/>
      <c r="H434" s="20"/>
      <c r="I434" s="21"/>
      <c r="J434" s="21"/>
      <c r="K434" s="21"/>
      <c r="L434" s="22"/>
      <c r="M434" s="21"/>
      <c r="N434" s="22"/>
      <c r="O434" s="15"/>
      <c r="P434" s="16" t="str">
        <f>IF(B434="","",IFERROR(_xlfn.AGGREGATE(14,6,Activități!$B$5:$B$1504/(Activități!$C$5:$C$1504=B434),1),""))</f>
        <v/>
      </c>
      <c r="Q434" s="17" t="str">
        <f t="shared" si="18"/>
        <v/>
      </c>
      <c r="R434" s="16" t="str">
        <f>IF(B434="","",IFERROR(_xlfn.AGGREGATE(15,6,Activități!$I$5:$I$1504/((Activități!$C$5:$C$1504=B434)*(Activități!$K$5:$K$1504&lt;&gt;"Da")*ISNUMBER(Activități!$I$5:$I$1504)),1),""))</f>
        <v/>
      </c>
      <c r="S434" s="18" t="str">
        <f>IF(B434="","",SUMIFS(Vânzări!$F$5:$F$2004,Vânzări!$C$5:$C$2004,B434,Vânzări!$B$5:$B$2004,"&gt;="&amp;DATE(AnV,1,1),Vânzări!$B$5:$B$2004,"&lt;="&amp;DATE(AnV,12,31)))</f>
        <v/>
      </c>
      <c r="T434" s="16" t="str">
        <f>IF(B434="","",IFERROR(_xlfn.AGGREGATE(14,6,Vânzări!$B$5:$B$2004/(Vânzări!$C$5:$C$2004=B434),1),""))</f>
        <v/>
      </c>
      <c r="U434" s="17" t="str">
        <f t="shared" si="19"/>
        <v>–</v>
      </c>
      <c r="V434" s="18" t="str">
        <f>IF(B434="","",SUMIFS(Oportunități!$I$5:$I$304,Oportunități!$C$5:$C$304,B434,Oportunități!$G$5:$G$304,"&lt;&gt;Câștigată",Oportunități!$G$5:$G$304,"&lt;&gt;Pierdută"))</f>
        <v/>
      </c>
      <c r="W434" s="19" t="str">
        <f t="shared" si="20"/>
        <v/>
      </c>
    </row>
    <row r="435" spans="2:23" x14ac:dyDescent="0.2">
      <c r="B435" s="22"/>
      <c r="C435" s="23"/>
      <c r="D435" s="22"/>
      <c r="E435" s="21"/>
      <c r="F435" s="21"/>
      <c r="G435" s="21"/>
      <c r="H435" s="20"/>
      <c r="I435" s="21"/>
      <c r="J435" s="21"/>
      <c r="K435" s="21"/>
      <c r="L435" s="22"/>
      <c r="M435" s="21"/>
      <c r="N435" s="22"/>
      <c r="O435" s="15"/>
      <c r="P435" s="16" t="str">
        <f>IF(B435="","",IFERROR(_xlfn.AGGREGATE(14,6,Activități!$B$5:$B$1504/(Activități!$C$5:$C$1504=B435),1),""))</f>
        <v/>
      </c>
      <c r="Q435" s="17" t="str">
        <f t="shared" si="18"/>
        <v/>
      </c>
      <c r="R435" s="16" t="str">
        <f>IF(B435="","",IFERROR(_xlfn.AGGREGATE(15,6,Activități!$I$5:$I$1504/((Activități!$C$5:$C$1504=B435)*(Activități!$K$5:$K$1504&lt;&gt;"Da")*ISNUMBER(Activități!$I$5:$I$1504)),1),""))</f>
        <v/>
      </c>
      <c r="S435" s="18" t="str">
        <f>IF(B435="","",SUMIFS(Vânzări!$F$5:$F$2004,Vânzări!$C$5:$C$2004,B435,Vânzări!$B$5:$B$2004,"&gt;="&amp;DATE(AnV,1,1),Vânzări!$B$5:$B$2004,"&lt;="&amp;DATE(AnV,12,31)))</f>
        <v/>
      </c>
      <c r="T435" s="16" t="str">
        <f>IF(B435="","",IFERROR(_xlfn.AGGREGATE(14,6,Vânzări!$B$5:$B$2004/(Vânzări!$C$5:$C$2004=B435),1),""))</f>
        <v/>
      </c>
      <c r="U435" s="17" t="str">
        <f t="shared" si="19"/>
        <v>–</v>
      </c>
      <c r="V435" s="18" t="str">
        <f>IF(B435="","",SUMIFS(Oportunități!$I$5:$I$304,Oportunități!$C$5:$C$304,B435,Oportunități!$G$5:$G$304,"&lt;&gt;Câștigată",Oportunități!$G$5:$G$304,"&lt;&gt;Pierdută"))</f>
        <v/>
      </c>
      <c r="W435" s="19" t="str">
        <f t="shared" si="20"/>
        <v/>
      </c>
    </row>
    <row r="436" spans="2:23" x14ac:dyDescent="0.2">
      <c r="B436" s="22"/>
      <c r="C436" s="23"/>
      <c r="D436" s="22"/>
      <c r="E436" s="21"/>
      <c r="F436" s="21"/>
      <c r="G436" s="21"/>
      <c r="H436" s="20"/>
      <c r="I436" s="21"/>
      <c r="J436" s="21"/>
      <c r="K436" s="21"/>
      <c r="L436" s="22"/>
      <c r="M436" s="21"/>
      <c r="N436" s="22"/>
      <c r="O436" s="15"/>
      <c r="P436" s="16" t="str">
        <f>IF(B436="","",IFERROR(_xlfn.AGGREGATE(14,6,Activități!$B$5:$B$1504/(Activități!$C$5:$C$1504=B436),1),""))</f>
        <v/>
      </c>
      <c r="Q436" s="17" t="str">
        <f t="shared" si="18"/>
        <v/>
      </c>
      <c r="R436" s="16" t="str">
        <f>IF(B436="","",IFERROR(_xlfn.AGGREGATE(15,6,Activități!$I$5:$I$1504/((Activități!$C$5:$C$1504=B436)*(Activități!$K$5:$K$1504&lt;&gt;"Da")*ISNUMBER(Activități!$I$5:$I$1504)),1),""))</f>
        <v/>
      </c>
      <c r="S436" s="18" t="str">
        <f>IF(B436="","",SUMIFS(Vânzări!$F$5:$F$2004,Vânzări!$C$5:$C$2004,B436,Vânzări!$B$5:$B$2004,"&gt;="&amp;DATE(AnV,1,1),Vânzări!$B$5:$B$2004,"&lt;="&amp;DATE(AnV,12,31)))</f>
        <v/>
      </c>
      <c r="T436" s="16" t="str">
        <f>IF(B436="","",IFERROR(_xlfn.AGGREGATE(14,6,Vânzări!$B$5:$B$2004/(Vânzări!$C$5:$C$2004=B436),1),""))</f>
        <v/>
      </c>
      <c r="U436" s="17" t="str">
        <f t="shared" si="19"/>
        <v>–</v>
      </c>
      <c r="V436" s="18" t="str">
        <f>IF(B436="","",SUMIFS(Oportunități!$I$5:$I$304,Oportunități!$C$5:$C$304,B436,Oportunități!$G$5:$G$304,"&lt;&gt;Câștigată",Oportunități!$G$5:$G$304,"&lt;&gt;Pierdută"))</f>
        <v/>
      </c>
      <c r="W436" s="19" t="str">
        <f t="shared" si="20"/>
        <v/>
      </c>
    </row>
    <row r="437" spans="2:23" x14ac:dyDescent="0.2">
      <c r="B437" s="22"/>
      <c r="C437" s="23"/>
      <c r="D437" s="22"/>
      <c r="E437" s="21"/>
      <c r="F437" s="21"/>
      <c r="G437" s="21"/>
      <c r="H437" s="20"/>
      <c r="I437" s="21"/>
      <c r="J437" s="21"/>
      <c r="K437" s="21"/>
      <c r="L437" s="22"/>
      <c r="M437" s="21"/>
      <c r="N437" s="22"/>
      <c r="O437" s="15"/>
      <c r="P437" s="16" t="str">
        <f>IF(B437="","",IFERROR(_xlfn.AGGREGATE(14,6,Activități!$B$5:$B$1504/(Activități!$C$5:$C$1504=B437),1),""))</f>
        <v/>
      </c>
      <c r="Q437" s="17" t="str">
        <f t="shared" si="18"/>
        <v/>
      </c>
      <c r="R437" s="16" t="str">
        <f>IF(B437="","",IFERROR(_xlfn.AGGREGATE(15,6,Activități!$I$5:$I$1504/((Activități!$C$5:$C$1504=B437)*(Activități!$K$5:$K$1504&lt;&gt;"Da")*ISNUMBER(Activități!$I$5:$I$1504)),1),""))</f>
        <v/>
      </c>
      <c r="S437" s="18" t="str">
        <f>IF(B437="","",SUMIFS(Vânzări!$F$5:$F$2004,Vânzări!$C$5:$C$2004,B437,Vânzări!$B$5:$B$2004,"&gt;="&amp;DATE(AnV,1,1),Vânzări!$B$5:$B$2004,"&lt;="&amp;DATE(AnV,12,31)))</f>
        <v/>
      </c>
      <c r="T437" s="16" t="str">
        <f>IF(B437="","",IFERROR(_xlfn.AGGREGATE(14,6,Vânzări!$B$5:$B$2004/(Vânzări!$C$5:$C$2004=B437),1),""))</f>
        <v/>
      </c>
      <c r="U437" s="17" t="str">
        <f t="shared" si="19"/>
        <v>–</v>
      </c>
      <c r="V437" s="18" t="str">
        <f>IF(B437="","",SUMIFS(Oportunități!$I$5:$I$304,Oportunități!$C$5:$C$304,B437,Oportunități!$G$5:$G$304,"&lt;&gt;Câștigată",Oportunități!$G$5:$G$304,"&lt;&gt;Pierdută"))</f>
        <v/>
      </c>
      <c r="W437" s="19" t="str">
        <f t="shared" si="20"/>
        <v/>
      </c>
    </row>
    <row r="438" spans="2:23" x14ac:dyDescent="0.2">
      <c r="B438" s="22"/>
      <c r="C438" s="23"/>
      <c r="D438" s="22"/>
      <c r="E438" s="21"/>
      <c r="F438" s="21"/>
      <c r="G438" s="21"/>
      <c r="H438" s="20"/>
      <c r="I438" s="21"/>
      <c r="J438" s="21"/>
      <c r="K438" s="21"/>
      <c r="L438" s="22"/>
      <c r="M438" s="21"/>
      <c r="N438" s="22"/>
      <c r="O438" s="15"/>
      <c r="P438" s="16" t="str">
        <f>IF(B438="","",IFERROR(_xlfn.AGGREGATE(14,6,Activități!$B$5:$B$1504/(Activități!$C$5:$C$1504=B438),1),""))</f>
        <v/>
      </c>
      <c r="Q438" s="17" t="str">
        <f t="shared" si="18"/>
        <v/>
      </c>
      <c r="R438" s="16" t="str">
        <f>IF(B438="","",IFERROR(_xlfn.AGGREGATE(15,6,Activități!$I$5:$I$1504/((Activități!$C$5:$C$1504=B438)*(Activități!$K$5:$K$1504&lt;&gt;"Da")*ISNUMBER(Activități!$I$5:$I$1504)),1),""))</f>
        <v/>
      </c>
      <c r="S438" s="18" t="str">
        <f>IF(B438="","",SUMIFS(Vânzări!$F$5:$F$2004,Vânzări!$C$5:$C$2004,B438,Vânzări!$B$5:$B$2004,"&gt;="&amp;DATE(AnV,1,1),Vânzări!$B$5:$B$2004,"&lt;="&amp;DATE(AnV,12,31)))</f>
        <v/>
      </c>
      <c r="T438" s="16" t="str">
        <f>IF(B438="","",IFERROR(_xlfn.AGGREGATE(14,6,Vânzări!$B$5:$B$2004/(Vânzări!$C$5:$C$2004=B438),1),""))</f>
        <v/>
      </c>
      <c r="U438" s="17" t="str">
        <f t="shared" si="19"/>
        <v>–</v>
      </c>
      <c r="V438" s="18" t="str">
        <f>IF(B438="","",SUMIFS(Oportunități!$I$5:$I$304,Oportunități!$C$5:$C$304,B438,Oportunități!$G$5:$G$304,"&lt;&gt;Câștigată",Oportunități!$G$5:$G$304,"&lt;&gt;Pierdută"))</f>
        <v/>
      </c>
      <c r="W438" s="19" t="str">
        <f t="shared" si="20"/>
        <v/>
      </c>
    </row>
    <row r="439" spans="2:23" x14ac:dyDescent="0.2">
      <c r="B439" s="22"/>
      <c r="C439" s="23"/>
      <c r="D439" s="22"/>
      <c r="E439" s="21"/>
      <c r="F439" s="21"/>
      <c r="G439" s="21"/>
      <c r="H439" s="20"/>
      <c r="I439" s="21"/>
      <c r="J439" s="21"/>
      <c r="K439" s="21"/>
      <c r="L439" s="22"/>
      <c r="M439" s="21"/>
      <c r="N439" s="22"/>
      <c r="O439" s="15"/>
      <c r="P439" s="16" t="str">
        <f>IF(B439="","",IFERROR(_xlfn.AGGREGATE(14,6,Activități!$B$5:$B$1504/(Activități!$C$5:$C$1504=B439),1),""))</f>
        <v/>
      </c>
      <c r="Q439" s="17" t="str">
        <f t="shared" si="18"/>
        <v/>
      </c>
      <c r="R439" s="16" t="str">
        <f>IF(B439="","",IFERROR(_xlfn.AGGREGATE(15,6,Activități!$I$5:$I$1504/((Activități!$C$5:$C$1504=B439)*(Activități!$K$5:$K$1504&lt;&gt;"Da")*ISNUMBER(Activități!$I$5:$I$1504)),1),""))</f>
        <v/>
      </c>
      <c r="S439" s="18" t="str">
        <f>IF(B439="","",SUMIFS(Vânzări!$F$5:$F$2004,Vânzări!$C$5:$C$2004,B439,Vânzări!$B$5:$B$2004,"&gt;="&amp;DATE(AnV,1,1),Vânzări!$B$5:$B$2004,"&lt;="&amp;DATE(AnV,12,31)))</f>
        <v/>
      </c>
      <c r="T439" s="16" t="str">
        <f>IF(B439="","",IFERROR(_xlfn.AGGREGATE(14,6,Vânzări!$B$5:$B$2004/(Vânzări!$C$5:$C$2004=B439),1),""))</f>
        <v/>
      </c>
      <c r="U439" s="17" t="str">
        <f t="shared" si="19"/>
        <v>–</v>
      </c>
      <c r="V439" s="18" t="str">
        <f>IF(B439="","",SUMIFS(Oportunități!$I$5:$I$304,Oportunități!$C$5:$C$304,B439,Oportunități!$G$5:$G$304,"&lt;&gt;Câștigată",Oportunități!$G$5:$G$304,"&lt;&gt;Pierdută"))</f>
        <v/>
      </c>
      <c r="W439" s="19" t="str">
        <f t="shared" si="20"/>
        <v/>
      </c>
    </row>
    <row r="440" spans="2:23" x14ac:dyDescent="0.2">
      <c r="B440" s="22"/>
      <c r="C440" s="23"/>
      <c r="D440" s="22"/>
      <c r="E440" s="21"/>
      <c r="F440" s="21"/>
      <c r="G440" s="21"/>
      <c r="H440" s="20"/>
      <c r="I440" s="21"/>
      <c r="J440" s="21"/>
      <c r="K440" s="21"/>
      <c r="L440" s="22"/>
      <c r="M440" s="21"/>
      <c r="N440" s="22"/>
      <c r="O440" s="15"/>
      <c r="P440" s="16" t="str">
        <f>IF(B440="","",IFERROR(_xlfn.AGGREGATE(14,6,Activități!$B$5:$B$1504/(Activități!$C$5:$C$1504=B440),1),""))</f>
        <v/>
      </c>
      <c r="Q440" s="17" t="str">
        <f t="shared" si="18"/>
        <v/>
      </c>
      <c r="R440" s="16" t="str">
        <f>IF(B440="","",IFERROR(_xlfn.AGGREGATE(15,6,Activități!$I$5:$I$1504/((Activități!$C$5:$C$1504=B440)*(Activități!$K$5:$K$1504&lt;&gt;"Da")*ISNUMBER(Activități!$I$5:$I$1504)),1),""))</f>
        <v/>
      </c>
      <c r="S440" s="18" t="str">
        <f>IF(B440="","",SUMIFS(Vânzări!$F$5:$F$2004,Vânzări!$C$5:$C$2004,B440,Vânzări!$B$5:$B$2004,"&gt;="&amp;DATE(AnV,1,1),Vânzări!$B$5:$B$2004,"&lt;="&amp;DATE(AnV,12,31)))</f>
        <v/>
      </c>
      <c r="T440" s="16" t="str">
        <f>IF(B440="","",IFERROR(_xlfn.AGGREGATE(14,6,Vânzări!$B$5:$B$2004/(Vânzări!$C$5:$C$2004=B440),1),""))</f>
        <v/>
      </c>
      <c r="U440" s="17" t="str">
        <f t="shared" si="19"/>
        <v>–</v>
      </c>
      <c r="V440" s="18" t="str">
        <f>IF(B440="","",SUMIFS(Oportunități!$I$5:$I$304,Oportunități!$C$5:$C$304,B440,Oportunități!$G$5:$G$304,"&lt;&gt;Câștigată",Oportunități!$G$5:$G$304,"&lt;&gt;Pierdută"))</f>
        <v/>
      </c>
      <c r="W440" s="19" t="str">
        <f t="shared" si="20"/>
        <v/>
      </c>
    </row>
    <row r="441" spans="2:23" x14ac:dyDescent="0.2">
      <c r="B441" s="22"/>
      <c r="C441" s="23"/>
      <c r="D441" s="22"/>
      <c r="E441" s="21"/>
      <c r="F441" s="21"/>
      <c r="G441" s="21"/>
      <c r="H441" s="20"/>
      <c r="I441" s="21"/>
      <c r="J441" s="21"/>
      <c r="K441" s="21"/>
      <c r="L441" s="22"/>
      <c r="M441" s="21"/>
      <c r="N441" s="22"/>
      <c r="O441" s="15"/>
      <c r="P441" s="16" t="str">
        <f>IF(B441="","",IFERROR(_xlfn.AGGREGATE(14,6,Activități!$B$5:$B$1504/(Activități!$C$5:$C$1504=B441),1),""))</f>
        <v/>
      </c>
      <c r="Q441" s="17" t="str">
        <f t="shared" si="18"/>
        <v/>
      </c>
      <c r="R441" s="16" t="str">
        <f>IF(B441="","",IFERROR(_xlfn.AGGREGATE(15,6,Activități!$I$5:$I$1504/((Activități!$C$5:$C$1504=B441)*(Activități!$K$5:$K$1504&lt;&gt;"Da")*ISNUMBER(Activități!$I$5:$I$1504)),1),""))</f>
        <v/>
      </c>
      <c r="S441" s="18" t="str">
        <f>IF(B441="","",SUMIFS(Vânzări!$F$5:$F$2004,Vânzări!$C$5:$C$2004,B441,Vânzări!$B$5:$B$2004,"&gt;="&amp;DATE(AnV,1,1),Vânzări!$B$5:$B$2004,"&lt;="&amp;DATE(AnV,12,31)))</f>
        <v/>
      </c>
      <c r="T441" s="16" t="str">
        <f>IF(B441="","",IFERROR(_xlfn.AGGREGATE(14,6,Vânzări!$B$5:$B$2004/(Vânzări!$C$5:$C$2004=B441),1),""))</f>
        <v/>
      </c>
      <c r="U441" s="17" t="str">
        <f t="shared" si="19"/>
        <v>–</v>
      </c>
      <c r="V441" s="18" t="str">
        <f>IF(B441="","",SUMIFS(Oportunități!$I$5:$I$304,Oportunități!$C$5:$C$304,B441,Oportunități!$G$5:$G$304,"&lt;&gt;Câștigată",Oportunități!$G$5:$G$304,"&lt;&gt;Pierdută"))</f>
        <v/>
      </c>
      <c r="W441" s="19" t="str">
        <f t="shared" si="20"/>
        <v/>
      </c>
    </row>
    <row r="442" spans="2:23" x14ac:dyDescent="0.2">
      <c r="B442" s="22"/>
      <c r="C442" s="23"/>
      <c r="D442" s="22"/>
      <c r="E442" s="21"/>
      <c r="F442" s="21"/>
      <c r="G442" s="21"/>
      <c r="H442" s="20"/>
      <c r="I442" s="21"/>
      <c r="J442" s="21"/>
      <c r="K442" s="21"/>
      <c r="L442" s="22"/>
      <c r="M442" s="21"/>
      <c r="N442" s="22"/>
      <c r="O442" s="15"/>
      <c r="P442" s="16" t="str">
        <f>IF(B442="","",IFERROR(_xlfn.AGGREGATE(14,6,Activități!$B$5:$B$1504/(Activități!$C$5:$C$1504=B442),1),""))</f>
        <v/>
      </c>
      <c r="Q442" s="17" t="str">
        <f t="shared" si="18"/>
        <v/>
      </c>
      <c r="R442" s="16" t="str">
        <f>IF(B442="","",IFERROR(_xlfn.AGGREGATE(15,6,Activități!$I$5:$I$1504/((Activități!$C$5:$C$1504=B442)*(Activități!$K$5:$K$1504&lt;&gt;"Da")*ISNUMBER(Activități!$I$5:$I$1504)),1),""))</f>
        <v/>
      </c>
      <c r="S442" s="18" t="str">
        <f>IF(B442="","",SUMIFS(Vânzări!$F$5:$F$2004,Vânzări!$C$5:$C$2004,B442,Vânzări!$B$5:$B$2004,"&gt;="&amp;DATE(AnV,1,1),Vânzări!$B$5:$B$2004,"&lt;="&amp;DATE(AnV,12,31)))</f>
        <v/>
      </c>
      <c r="T442" s="16" t="str">
        <f>IF(B442="","",IFERROR(_xlfn.AGGREGATE(14,6,Vânzări!$B$5:$B$2004/(Vânzări!$C$5:$C$2004=B442),1),""))</f>
        <v/>
      </c>
      <c r="U442" s="17" t="str">
        <f t="shared" si="19"/>
        <v>–</v>
      </c>
      <c r="V442" s="18" t="str">
        <f>IF(B442="","",SUMIFS(Oportunități!$I$5:$I$304,Oportunități!$C$5:$C$304,B442,Oportunități!$G$5:$G$304,"&lt;&gt;Câștigată",Oportunități!$G$5:$G$304,"&lt;&gt;Pierdută"))</f>
        <v/>
      </c>
      <c r="W442" s="19" t="str">
        <f t="shared" si="20"/>
        <v/>
      </c>
    </row>
    <row r="443" spans="2:23" x14ac:dyDescent="0.2">
      <c r="B443" s="22"/>
      <c r="C443" s="23"/>
      <c r="D443" s="22"/>
      <c r="E443" s="21"/>
      <c r="F443" s="21"/>
      <c r="G443" s="21"/>
      <c r="H443" s="20"/>
      <c r="I443" s="21"/>
      <c r="J443" s="21"/>
      <c r="K443" s="21"/>
      <c r="L443" s="22"/>
      <c r="M443" s="21"/>
      <c r="N443" s="22"/>
      <c r="O443" s="15"/>
      <c r="P443" s="16" t="str">
        <f>IF(B443="","",IFERROR(_xlfn.AGGREGATE(14,6,Activități!$B$5:$B$1504/(Activități!$C$5:$C$1504=B443),1),""))</f>
        <v/>
      </c>
      <c r="Q443" s="17" t="str">
        <f t="shared" si="18"/>
        <v/>
      </c>
      <c r="R443" s="16" t="str">
        <f>IF(B443="","",IFERROR(_xlfn.AGGREGATE(15,6,Activități!$I$5:$I$1504/((Activități!$C$5:$C$1504=B443)*(Activități!$K$5:$K$1504&lt;&gt;"Da")*ISNUMBER(Activități!$I$5:$I$1504)),1),""))</f>
        <v/>
      </c>
      <c r="S443" s="18" t="str">
        <f>IF(B443="","",SUMIFS(Vânzări!$F$5:$F$2004,Vânzări!$C$5:$C$2004,B443,Vânzări!$B$5:$B$2004,"&gt;="&amp;DATE(AnV,1,1),Vânzări!$B$5:$B$2004,"&lt;="&amp;DATE(AnV,12,31)))</f>
        <v/>
      </c>
      <c r="T443" s="16" t="str">
        <f>IF(B443="","",IFERROR(_xlfn.AGGREGATE(14,6,Vânzări!$B$5:$B$2004/(Vânzări!$C$5:$C$2004=B443),1),""))</f>
        <v/>
      </c>
      <c r="U443" s="17" t="str">
        <f t="shared" si="19"/>
        <v>–</v>
      </c>
      <c r="V443" s="18" t="str">
        <f>IF(B443="","",SUMIFS(Oportunități!$I$5:$I$304,Oportunități!$C$5:$C$304,B443,Oportunități!$G$5:$G$304,"&lt;&gt;Câștigată",Oportunități!$G$5:$G$304,"&lt;&gt;Pierdută"))</f>
        <v/>
      </c>
      <c r="W443" s="19" t="str">
        <f t="shared" si="20"/>
        <v/>
      </c>
    </row>
    <row r="444" spans="2:23" x14ac:dyDescent="0.2">
      <c r="B444" s="22"/>
      <c r="C444" s="23"/>
      <c r="D444" s="22"/>
      <c r="E444" s="21"/>
      <c r="F444" s="21"/>
      <c r="G444" s="21"/>
      <c r="H444" s="20"/>
      <c r="I444" s="21"/>
      <c r="J444" s="21"/>
      <c r="K444" s="21"/>
      <c r="L444" s="22"/>
      <c r="M444" s="21"/>
      <c r="N444" s="22"/>
      <c r="O444" s="15"/>
      <c r="P444" s="16" t="str">
        <f>IF(B444="","",IFERROR(_xlfn.AGGREGATE(14,6,Activități!$B$5:$B$1504/(Activități!$C$5:$C$1504=B444),1),""))</f>
        <v/>
      </c>
      <c r="Q444" s="17" t="str">
        <f t="shared" si="18"/>
        <v/>
      </c>
      <c r="R444" s="16" t="str">
        <f>IF(B444="","",IFERROR(_xlfn.AGGREGATE(15,6,Activități!$I$5:$I$1504/((Activități!$C$5:$C$1504=B444)*(Activități!$K$5:$K$1504&lt;&gt;"Da")*ISNUMBER(Activități!$I$5:$I$1504)),1),""))</f>
        <v/>
      </c>
      <c r="S444" s="18" t="str">
        <f>IF(B444="","",SUMIFS(Vânzări!$F$5:$F$2004,Vânzări!$C$5:$C$2004,B444,Vânzări!$B$5:$B$2004,"&gt;="&amp;DATE(AnV,1,1),Vânzări!$B$5:$B$2004,"&lt;="&amp;DATE(AnV,12,31)))</f>
        <v/>
      </c>
      <c r="T444" s="16" t="str">
        <f>IF(B444="","",IFERROR(_xlfn.AGGREGATE(14,6,Vânzări!$B$5:$B$2004/(Vânzări!$C$5:$C$2004=B444),1),""))</f>
        <v/>
      </c>
      <c r="U444" s="17" t="str">
        <f t="shared" si="19"/>
        <v>–</v>
      </c>
      <c r="V444" s="18" t="str">
        <f>IF(B444="","",SUMIFS(Oportunități!$I$5:$I$304,Oportunități!$C$5:$C$304,B444,Oportunități!$G$5:$G$304,"&lt;&gt;Câștigată",Oportunități!$G$5:$G$304,"&lt;&gt;Pierdută"))</f>
        <v/>
      </c>
      <c r="W444" s="19" t="str">
        <f t="shared" si="20"/>
        <v/>
      </c>
    </row>
    <row r="445" spans="2:23" x14ac:dyDescent="0.2">
      <c r="B445" s="22"/>
      <c r="C445" s="23"/>
      <c r="D445" s="22"/>
      <c r="E445" s="21"/>
      <c r="F445" s="21"/>
      <c r="G445" s="21"/>
      <c r="H445" s="20"/>
      <c r="I445" s="21"/>
      <c r="J445" s="21"/>
      <c r="K445" s="21"/>
      <c r="L445" s="22"/>
      <c r="M445" s="21"/>
      <c r="N445" s="22"/>
      <c r="O445" s="15"/>
      <c r="P445" s="16" t="str">
        <f>IF(B445="","",IFERROR(_xlfn.AGGREGATE(14,6,Activități!$B$5:$B$1504/(Activități!$C$5:$C$1504=B445),1),""))</f>
        <v/>
      </c>
      <c r="Q445" s="17" t="str">
        <f t="shared" si="18"/>
        <v/>
      </c>
      <c r="R445" s="16" t="str">
        <f>IF(B445="","",IFERROR(_xlfn.AGGREGATE(15,6,Activități!$I$5:$I$1504/((Activități!$C$5:$C$1504=B445)*(Activități!$K$5:$K$1504&lt;&gt;"Da")*ISNUMBER(Activități!$I$5:$I$1504)),1),""))</f>
        <v/>
      </c>
      <c r="S445" s="18" t="str">
        <f>IF(B445="","",SUMIFS(Vânzări!$F$5:$F$2004,Vânzări!$C$5:$C$2004,B445,Vânzări!$B$5:$B$2004,"&gt;="&amp;DATE(AnV,1,1),Vânzări!$B$5:$B$2004,"&lt;="&amp;DATE(AnV,12,31)))</f>
        <v/>
      </c>
      <c r="T445" s="16" t="str">
        <f>IF(B445="","",IFERROR(_xlfn.AGGREGATE(14,6,Vânzări!$B$5:$B$2004/(Vânzări!$C$5:$C$2004=B445),1),""))</f>
        <v/>
      </c>
      <c r="U445" s="17" t="str">
        <f t="shared" si="19"/>
        <v>–</v>
      </c>
      <c r="V445" s="18" t="str">
        <f>IF(B445="","",SUMIFS(Oportunități!$I$5:$I$304,Oportunități!$C$5:$C$304,B445,Oportunități!$G$5:$G$304,"&lt;&gt;Câștigată",Oportunități!$G$5:$G$304,"&lt;&gt;Pierdută"))</f>
        <v/>
      </c>
      <c r="W445" s="19" t="str">
        <f t="shared" si="20"/>
        <v/>
      </c>
    </row>
    <row r="446" spans="2:23" x14ac:dyDescent="0.2">
      <c r="B446" s="22"/>
      <c r="C446" s="23"/>
      <c r="D446" s="22"/>
      <c r="E446" s="21"/>
      <c r="F446" s="21"/>
      <c r="G446" s="21"/>
      <c r="H446" s="20"/>
      <c r="I446" s="21"/>
      <c r="J446" s="21"/>
      <c r="K446" s="21"/>
      <c r="L446" s="22"/>
      <c r="M446" s="21"/>
      <c r="N446" s="22"/>
      <c r="O446" s="15"/>
      <c r="P446" s="16" t="str">
        <f>IF(B446="","",IFERROR(_xlfn.AGGREGATE(14,6,Activități!$B$5:$B$1504/(Activități!$C$5:$C$1504=B446),1),""))</f>
        <v/>
      </c>
      <c r="Q446" s="17" t="str">
        <f t="shared" si="18"/>
        <v/>
      </c>
      <c r="R446" s="16" t="str">
        <f>IF(B446="","",IFERROR(_xlfn.AGGREGATE(15,6,Activități!$I$5:$I$1504/((Activități!$C$5:$C$1504=B446)*(Activități!$K$5:$K$1504&lt;&gt;"Da")*ISNUMBER(Activități!$I$5:$I$1504)),1),""))</f>
        <v/>
      </c>
      <c r="S446" s="18" t="str">
        <f>IF(B446="","",SUMIFS(Vânzări!$F$5:$F$2004,Vânzări!$C$5:$C$2004,B446,Vânzări!$B$5:$B$2004,"&gt;="&amp;DATE(AnV,1,1),Vânzări!$B$5:$B$2004,"&lt;="&amp;DATE(AnV,12,31)))</f>
        <v/>
      </c>
      <c r="T446" s="16" t="str">
        <f>IF(B446="","",IFERROR(_xlfn.AGGREGATE(14,6,Vânzări!$B$5:$B$2004/(Vânzări!$C$5:$C$2004=B446),1),""))</f>
        <v/>
      </c>
      <c r="U446" s="17" t="str">
        <f t="shared" si="19"/>
        <v>–</v>
      </c>
      <c r="V446" s="18" t="str">
        <f>IF(B446="","",SUMIFS(Oportunități!$I$5:$I$304,Oportunități!$C$5:$C$304,B446,Oportunități!$G$5:$G$304,"&lt;&gt;Câștigată",Oportunități!$G$5:$G$304,"&lt;&gt;Pierdută"))</f>
        <v/>
      </c>
      <c r="W446" s="19" t="str">
        <f t="shared" si="20"/>
        <v/>
      </c>
    </row>
    <row r="447" spans="2:23" x14ac:dyDescent="0.2">
      <c r="B447" s="22"/>
      <c r="C447" s="23"/>
      <c r="D447" s="22"/>
      <c r="E447" s="21"/>
      <c r="F447" s="21"/>
      <c r="G447" s="21"/>
      <c r="H447" s="20"/>
      <c r="I447" s="21"/>
      <c r="J447" s="21"/>
      <c r="K447" s="21"/>
      <c r="L447" s="22"/>
      <c r="M447" s="21"/>
      <c r="N447" s="22"/>
      <c r="O447" s="15"/>
      <c r="P447" s="16" t="str">
        <f>IF(B447="","",IFERROR(_xlfn.AGGREGATE(14,6,Activități!$B$5:$B$1504/(Activități!$C$5:$C$1504=B447),1),""))</f>
        <v/>
      </c>
      <c r="Q447" s="17" t="str">
        <f t="shared" si="18"/>
        <v/>
      </c>
      <c r="R447" s="16" t="str">
        <f>IF(B447="","",IFERROR(_xlfn.AGGREGATE(15,6,Activități!$I$5:$I$1504/((Activități!$C$5:$C$1504=B447)*(Activități!$K$5:$K$1504&lt;&gt;"Da")*ISNUMBER(Activități!$I$5:$I$1504)),1),""))</f>
        <v/>
      </c>
      <c r="S447" s="18" t="str">
        <f>IF(B447="","",SUMIFS(Vânzări!$F$5:$F$2004,Vânzări!$C$5:$C$2004,B447,Vânzări!$B$5:$B$2004,"&gt;="&amp;DATE(AnV,1,1),Vânzări!$B$5:$B$2004,"&lt;="&amp;DATE(AnV,12,31)))</f>
        <v/>
      </c>
      <c r="T447" s="16" t="str">
        <f>IF(B447="","",IFERROR(_xlfn.AGGREGATE(14,6,Vânzări!$B$5:$B$2004/(Vânzări!$C$5:$C$2004=B447),1),""))</f>
        <v/>
      </c>
      <c r="U447" s="17" t="str">
        <f t="shared" si="19"/>
        <v>–</v>
      </c>
      <c r="V447" s="18" t="str">
        <f>IF(B447="","",SUMIFS(Oportunități!$I$5:$I$304,Oportunități!$C$5:$C$304,B447,Oportunități!$G$5:$G$304,"&lt;&gt;Câștigată",Oportunități!$G$5:$G$304,"&lt;&gt;Pierdută"))</f>
        <v/>
      </c>
      <c r="W447" s="19" t="str">
        <f t="shared" si="20"/>
        <v/>
      </c>
    </row>
    <row r="448" spans="2:23" x14ac:dyDescent="0.2">
      <c r="B448" s="22"/>
      <c r="C448" s="23"/>
      <c r="D448" s="22"/>
      <c r="E448" s="21"/>
      <c r="F448" s="21"/>
      <c r="G448" s="21"/>
      <c r="H448" s="20"/>
      <c r="I448" s="21"/>
      <c r="J448" s="21"/>
      <c r="K448" s="21"/>
      <c r="L448" s="22"/>
      <c r="M448" s="21"/>
      <c r="N448" s="22"/>
      <c r="O448" s="15"/>
      <c r="P448" s="16" t="str">
        <f>IF(B448="","",IFERROR(_xlfn.AGGREGATE(14,6,Activități!$B$5:$B$1504/(Activități!$C$5:$C$1504=B448),1),""))</f>
        <v/>
      </c>
      <c r="Q448" s="17" t="str">
        <f t="shared" si="18"/>
        <v/>
      </c>
      <c r="R448" s="16" t="str">
        <f>IF(B448="","",IFERROR(_xlfn.AGGREGATE(15,6,Activități!$I$5:$I$1504/((Activități!$C$5:$C$1504=B448)*(Activități!$K$5:$K$1504&lt;&gt;"Da")*ISNUMBER(Activități!$I$5:$I$1504)),1),""))</f>
        <v/>
      </c>
      <c r="S448" s="18" t="str">
        <f>IF(B448="","",SUMIFS(Vânzări!$F$5:$F$2004,Vânzări!$C$5:$C$2004,B448,Vânzări!$B$5:$B$2004,"&gt;="&amp;DATE(AnV,1,1),Vânzări!$B$5:$B$2004,"&lt;="&amp;DATE(AnV,12,31)))</f>
        <v/>
      </c>
      <c r="T448" s="16" t="str">
        <f>IF(B448="","",IFERROR(_xlfn.AGGREGATE(14,6,Vânzări!$B$5:$B$2004/(Vânzări!$C$5:$C$2004=B448),1),""))</f>
        <v/>
      </c>
      <c r="U448" s="17" t="str">
        <f t="shared" si="19"/>
        <v>–</v>
      </c>
      <c r="V448" s="18" t="str">
        <f>IF(B448="","",SUMIFS(Oportunități!$I$5:$I$304,Oportunități!$C$5:$C$304,B448,Oportunități!$G$5:$G$304,"&lt;&gt;Câștigată",Oportunități!$G$5:$G$304,"&lt;&gt;Pierdută"))</f>
        <v/>
      </c>
      <c r="W448" s="19" t="str">
        <f t="shared" si="20"/>
        <v/>
      </c>
    </row>
    <row r="449" spans="2:23" x14ac:dyDescent="0.2">
      <c r="B449" s="22"/>
      <c r="C449" s="23"/>
      <c r="D449" s="22"/>
      <c r="E449" s="21"/>
      <c r="F449" s="21"/>
      <c r="G449" s="21"/>
      <c r="H449" s="20"/>
      <c r="I449" s="21"/>
      <c r="J449" s="21"/>
      <c r="K449" s="21"/>
      <c r="L449" s="22"/>
      <c r="M449" s="21"/>
      <c r="N449" s="22"/>
      <c r="O449" s="15"/>
      <c r="P449" s="16" t="str">
        <f>IF(B449="","",IFERROR(_xlfn.AGGREGATE(14,6,Activități!$B$5:$B$1504/(Activități!$C$5:$C$1504=B449),1),""))</f>
        <v/>
      </c>
      <c r="Q449" s="17" t="str">
        <f t="shared" si="18"/>
        <v/>
      </c>
      <c r="R449" s="16" t="str">
        <f>IF(B449="","",IFERROR(_xlfn.AGGREGATE(15,6,Activități!$I$5:$I$1504/((Activități!$C$5:$C$1504=B449)*(Activități!$K$5:$K$1504&lt;&gt;"Da")*ISNUMBER(Activități!$I$5:$I$1504)),1),""))</f>
        <v/>
      </c>
      <c r="S449" s="18" t="str">
        <f>IF(B449="","",SUMIFS(Vânzări!$F$5:$F$2004,Vânzări!$C$5:$C$2004,B449,Vânzări!$B$5:$B$2004,"&gt;="&amp;DATE(AnV,1,1),Vânzări!$B$5:$B$2004,"&lt;="&amp;DATE(AnV,12,31)))</f>
        <v/>
      </c>
      <c r="T449" s="16" t="str">
        <f>IF(B449="","",IFERROR(_xlfn.AGGREGATE(14,6,Vânzări!$B$5:$B$2004/(Vânzări!$C$5:$C$2004=B449),1),""))</f>
        <v/>
      </c>
      <c r="U449" s="17" t="str">
        <f t="shared" si="19"/>
        <v>–</v>
      </c>
      <c r="V449" s="18" t="str">
        <f>IF(B449="","",SUMIFS(Oportunități!$I$5:$I$304,Oportunități!$C$5:$C$304,B449,Oportunități!$G$5:$G$304,"&lt;&gt;Câștigată",Oportunități!$G$5:$G$304,"&lt;&gt;Pierdută"))</f>
        <v/>
      </c>
      <c r="W449" s="19" t="str">
        <f t="shared" si="20"/>
        <v/>
      </c>
    </row>
    <row r="450" spans="2:23" x14ac:dyDescent="0.2">
      <c r="B450" s="22"/>
      <c r="C450" s="23"/>
      <c r="D450" s="22"/>
      <c r="E450" s="21"/>
      <c r="F450" s="21"/>
      <c r="G450" s="21"/>
      <c r="H450" s="20"/>
      <c r="I450" s="21"/>
      <c r="J450" s="21"/>
      <c r="K450" s="21"/>
      <c r="L450" s="22"/>
      <c r="M450" s="21"/>
      <c r="N450" s="22"/>
      <c r="O450" s="15"/>
      <c r="P450" s="16" t="str">
        <f>IF(B450="","",IFERROR(_xlfn.AGGREGATE(14,6,Activități!$B$5:$B$1504/(Activități!$C$5:$C$1504=B450),1),""))</f>
        <v/>
      </c>
      <c r="Q450" s="17" t="str">
        <f t="shared" si="18"/>
        <v/>
      </c>
      <c r="R450" s="16" t="str">
        <f>IF(B450="","",IFERROR(_xlfn.AGGREGATE(15,6,Activități!$I$5:$I$1504/((Activități!$C$5:$C$1504=B450)*(Activități!$K$5:$K$1504&lt;&gt;"Da")*ISNUMBER(Activități!$I$5:$I$1504)),1),""))</f>
        <v/>
      </c>
      <c r="S450" s="18" t="str">
        <f>IF(B450="","",SUMIFS(Vânzări!$F$5:$F$2004,Vânzări!$C$5:$C$2004,B450,Vânzări!$B$5:$B$2004,"&gt;="&amp;DATE(AnV,1,1),Vânzări!$B$5:$B$2004,"&lt;="&amp;DATE(AnV,12,31)))</f>
        <v/>
      </c>
      <c r="T450" s="16" t="str">
        <f>IF(B450="","",IFERROR(_xlfn.AGGREGATE(14,6,Vânzări!$B$5:$B$2004/(Vânzări!$C$5:$C$2004=B450),1),""))</f>
        <v/>
      </c>
      <c r="U450" s="17" t="str">
        <f t="shared" si="19"/>
        <v>–</v>
      </c>
      <c r="V450" s="18" t="str">
        <f>IF(B450="","",SUMIFS(Oportunități!$I$5:$I$304,Oportunități!$C$5:$C$304,B450,Oportunități!$G$5:$G$304,"&lt;&gt;Câștigată",Oportunități!$G$5:$G$304,"&lt;&gt;Pierdută"))</f>
        <v/>
      </c>
      <c r="W450" s="19" t="str">
        <f t="shared" si="20"/>
        <v/>
      </c>
    </row>
    <row r="451" spans="2:23" x14ac:dyDescent="0.2">
      <c r="B451" s="22"/>
      <c r="C451" s="23"/>
      <c r="D451" s="22"/>
      <c r="E451" s="21"/>
      <c r="F451" s="21"/>
      <c r="G451" s="21"/>
      <c r="H451" s="20"/>
      <c r="I451" s="21"/>
      <c r="J451" s="21"/>
      <c r="K451" s="21"/>
      <c r="L451" s="22"/>
      <c r="M451" s="21"/>
      <c r="N451" s="22"/>
      <c r="O451" s="15"/>
      <c r="P451" s="16" t="str">
        <f>IF(B451="","",IFERROR(_xlfn.AGGREGATE(14,6,Activități!$B$5:$B$1504/(Activități!$C$5:$C$1504=B451),1),""))</f>
        <v/>
      </c>
      <c r="Q451" s="17" t="str">
        <f t="shared" si="18"/>
        <v/>
      </c>
      <c r="R451" s="16" t="str">
        <f>IF(B451="","",IFERROR(_xlfn.AGGREGATE(15,6,Activități!$I$5:$I$1504/((Activități!$C$5:$C$1504=B451)*(Activități!$K$5:$K$1504&lt;&gt;"Da")*ISNUMBER(Activități!$I$5:$I$1504)),1),""))</f>
        <v/>
      </c>
      <c r="S451" s="18" t="str">
        <f>IF(B451="","",SUMIFS(Vânzări!$F$5:$F$2004,Vânzări!$C$5:$C$2004,B451,Vânzări!$B$5:$B$2004,"&gt;="&amp;DATE(AnV,1,1),Vânzări!$B$5:$B$2004,"&lt;="&amp;DATE(AnV,12,31)))</f>
        <v/>
      </c>
      <c r="T451" s="16" t="str">
        <f>IF(B451="","",IFERROR(_xlfn.AGGREGATE(14,6,Vânzări!$B$5:$B$2004/(Vânzări!$C$5:$C$2004=B451),1),""))</f>
        <v/>
      </c>
      <c r="U451" s="17" t="str">
        <f t="shared" si="19"/>
        <v>–</v>
      </c>
      <c r="V451" s="18" t="str">
        <f>IF(B451="","",SUMIFS(Oportunități!$I$5:$I$304,Oportunități!$C$5:$C$304,B451,Oportunități!$G$5:$G$304,"&lt;&gt;Câștigată",Oportunități!$G$5:$G$304,"&lt;&gt;Pierdută"))</f>
        <v/>
      </c>
      <c r="W451" s="19" t="str">
        <f t="shared" si="20"/>
        <v/>
      </c>
    </row>
    <row r="452" spans="2:23" x14ac:dyDescent="0.2">
      <c r="B452" s="22"/>
      <c r="C452" s="23"/>
      <c r="D452" s="22"/>
      <c r="E452" s="21"/>
      <c r="F452" s="21"/>
      <c r="G452" s="21"/>
      <c r="H452" s="20"/>
      <c r="I452" s="21"/>
      <c r="J452" s="21"/>
      <c r="K452" s="21"/>
      <c r="L452" s="22"/>
      <c r="M452" s="21"/>
      <c r="N452" s="22"/>
      <c r="O452" s="15"/>
      <c r="P452" s="16" t="str">
        <f>IF(B452="","",IFERROR(_xlfn.AGGREGATE(14,6,Activități!$B$5:$B$1504/(Activități!$C$5:$C$1504=B452),1),""))</f>
        <v/>
      </c>
      <c r="Q452" s="17" t="str">
        <f t="shared" si="18"/>
        <v/>
      </c>
      <c r="R452" s="16" t="str">
        <f>IF(B452="","",IFERROR(_xlfn.AGGREGATE(15,6,Activități!$I$5:$I$1504/((Activități!$C$5:$C$1504=B452)*(Activități!$K$5:$K$1504&lt;&gt;"Da")*ISNUMBER(Activități!$I$5:$I$1504)),1),""))</f>
        <v/>
      </c>
      <c r="S452" s="18" t="str">
        <f>IF(B452="","",SUMIFS(Vânzări!$F$5:$F$2004,Vânzări!$C$5:$C$2004,B452,Vânzări!$B$5:$B$2004,"&gt;="&amp;DATE(AnV,1,1),Vânzări!$B$5:$B$2004,"&lt;="&amp;DATE(AnV,12,31)))</f>
        <v/>
      </c>
      <c r="T452" s="16" t="str">
        <f>IF(B452="","",IFERROR(_xlfn.AGGREGATE(14,6,Vânzări!$B$5:$B$2004/(Vânzări!$C$5:$C$2004=B452),1),""))</f>
        <v/>
      </c>
      <c r="U452" s="17" t="str">
        <f t="shared" si="19"/>
        <v>–</v>
      </c>
      <c r="V452" s="18" t="str">
        <f>IF(B452="","",SUMIFS(Oportunități!$I$5:$I$304,Oportunități!$C$5:$C$304,B452,Oportunități!$G$5:$G$304,"&lt;&gt;Câștigată",Oportunități!$G$5:$G$304,"&lt;&gt;Pierdută"))</f>
        <v/>
      </c>
      <c r="W452" s="19" t="str">
        <f t="shared" si="20"/>
        <v/>
      </c>
    </row>
    <row r="453" spans="2:23" x14ac:dyDescent="0.2">
      <c r="B453" s="22"/>
      <c r="C453" s="23"/>
      <c r="D453" s="22"/>
      <c r="E453" s="21"/>
      <c r="F453" s="21"/>
      <c r="G453" s="21"/>
      <c r="H453" s="20"/>
      <c r="I453" s="21"/>
      <c r="J453" s="21"/>
      <c r="K453" s="21"/>
      <c r="L453" s="22"/>
      <c r="M453" s="21"/>
      <c r="N453" s="22"/>
      <c r="O453" s="15"/>
      <c r="P453" s="16" t="str">
        <f>IF(B453="","",IFERROR(_xlfn.AGGREGATE(14,6,Activități!$B$5:$B$1504/(Activități!$C$5:$C$1504=B453),1),""))</f>
        <v/>
      </c>
      <c r="Q453" s="17" t="str">
        <f t="shared" ref="Q453:Q516" si="21">IF(ISNUMBER(P453),AziC-P453,"")</f>
        <v/>
      </c>
      <c r="R453" s="16" t="str">
        <f>IF(B453="","",IFERROR(_xlfn.AGGREGATE(15,6,Activități!$I$5:$I$1504/((Activități!$C$5:$C$1504=B453)*(Activități!$K$5:$K$1504&lt;&gt;"Da")*ISNUMBER(Activități!$I$5:$I$1504)),1),""))</f>
        <v/>
      </c>
      <c r="S453" s="18" t="str">
        <f>IF(B453="","",SUMIFS(Vânzări!$F$5:$F$2004,Vânzări!$C$5:$C$2004,B453,Vânzări!$B$5:$B$2004,"&gt;="&amp;DATE(AnV,1,1),Vânzări!$B$5:$B$2004,"&lt;="&amp;DATE(AnV,12,31)))</f>
        <v/>
      </c>
      <c r="T453" s="16" t="str">
        <f>IF(B453="","",IFERROR(_xlfn.AGGREGATE(14,6,Vânzări!$B$5:$B$2004/(Vânzări!$C$5:$C$2004=B453),1),""))</f>
        <v/>
      </c>
      <c r="U453" s="17" t="str">
        <f t="shared" ref="U453:U504" si="22">IF(OR(B453="",N(S453)&lt;=0),"–",IF(SUMIF($S$5:$S$504,"&gt;="&amp;S453)/SUM($S$5:$S$504)&lt;=0.8,"A",IF(SUMIF($S$5:$S$504,"&gt;="&amp;S453)/SUM($S$5:$S$504)&lt;=0.95,"B","C")))</f>
        <v>–</v>
      </c>
      <c r="V453" s="18" t="str">
        <f>IF(B453="","",SUMIFS(Oportunități!$I$5:$I$304,Oportunități!$C$5:$C$304,B453,Oportunități!$G$5:$G$304,"&lt;&gt;Câștigată",Oportunități!$G$5:$G$304,"&lt;&gt;Pierdută"))</f>
        <v/>
      </c>
      <c r="W453" s="19" t="str">
        <f t="shared" ref="W453:W504" si="23">IF(B453="","",TRIM(IF(COUNTIF($B$5:$B$504,B453)&gt;1,"Cod dublat. ","")&amp;IF(AND(OR(L453="Activ",L453="Potențial"),OR(NOT(ISNUMBER(Q453)),N(Q453)&gt;ZileFaraContact)),IF(ISNUMBER(Q453),"Fără contact de "&amp;Q453&amp;" zile. ","Niciun contact înregistrat. "),"")&amp;IF(AND(ISNUMBER(R453),R453&lt;AziC),"Acțiune întârziată ("&amp;RIGHT("0"&amp;DAY(R453),2)&amp;"."&amp;RIGHT("0"&amp;MONTH(R453),2)&amp;"."&amp;YEAR(R453)&amp;"). ","")&amp;IF(AND(L453="Activ",OR(NOT(ISNUMBER(T453)),AziC-N(T453)&gt;ZileFaraVanzari)),"Activ, fără vânzări de peste "&amp;ZileFaraVanzari&amp;" de zile. ","")&amp;IF(AND(L453&lt;&gt;"Inactiv",L453&lt;&gt;"Pierdut",G453="",H453=""),"Lipsesc telefonul și e-mailul. ","")))</f>
        <v/>
      </c>
    </row>
    <row r="454" spans="2:23" x14ac:dyDescent="0.2">
      <c r="B454" s="22"/>
      <c r="C454" s="23"/>
      <c r="D454" s="22"/>
      <c r="E454" s="21"/>
      <c r="F454" s="21"/>
      <c r="G454" s="21"/>
      <c r="H454" s="20"/>
      <c r="I454" s="21"/>
      <c r="J454" s="21"/>
      <c r="K454" s="21"/>
      <c r="L454" s="22"/>
      <c r="M454" s="21"/>
      <c r="N454" s="22"/>
      <c r="O454" s="15"/>
      <c r="P454" s="16" t="str">
        <f>IF(B454="","",IFERROR(_xlfn.AGGREGATE(14,6,Activități!$B$5:$B$1504/(Activități!$C$5:$C$1504=B454),1),""))</f>
        <v/>
      </c>
      <c r="Q454" s="17" t="str">
        <f t="shared" si="21"/>
        <v/>
      </c>
      <c r="R454" s="16" t="str">
        <f>IF(B454="","",IFERROR(_xlfn.AGGREGATE(15,6,Activități!$I$5:$I$1504/((Activități!$C$5:$C$1504=B454)*(Activități!$K$5:$K$1504&lt;&gt;"Da")*ISNUMBER(Activități!$I$5:$I$1504)),1),""))</f>
        <v/>
      </c>
      <c r="S454" s="18" t="str">
        <f>IF(B454="","",SUMIFS(Vânzări!$F$5:$F$2004,Vânzări!$C$5:$C$2004,B454,Vânzări!$B$5:$B$2004,"&gt;="&amp;DATE(AnV,1,1),Vânzări!$B$5:$B$2004,"&lt;="&amp;DATE(AnV,12,31)))</f>
        <v/>
      </c>
      <c r="T454" s="16" t="str">
        <f>IF(B454="","",IFERROR(_xlfn.AGGREGATE(14,6,Vânzări!$B$5:$B$2004/(Vânzări!$C$5:$C$2004=B454),1),""))</f>
        <v/>
      </c>
      <c r="U454" s="17" t="str">
        <f t="shared" si="22"/>
        <v>–</v>
      </c>
      <c r="V454" s="18" t="str">
        <f>IF(B454="","",SUMIFS(Oportunități!$I$5:$I$304,Oportunități!$C$5:$C$304,B454,Oportunități!$G$5:$G$304,"&lt;&gt;Câștigată",Oportunități!$G$5:$G$304,"&lt;&gt;Pierdută"))</f>
        <v/>
      </c>
      <c r="W454" s="19" t="str">
        <f t="shared" si="23"/>
        <v/>
      </c>
    </row>
    <row r="455" spans="2:23" x14ac:dyDescent="0.2">
      <c r="B455" s="22"/>
      <c r="C455" s="23"/>
      <c r="D455" s="22"/>
      <c r="E455" s="21"/>
      <c r="F455" s="21"/>
      <c r="G455" s="21"/>
      <c r="H455" s="20"/>
      <c r="I455" s="21"/>
      <c r="J455" s="21"/>
      <c r="K455" s="21"/>
      <c r="L455" s="22"/>
      <c r="M455" s="21"/>
      <c r="N455" s="22"/>
      <c r="O455" s="15"/>
      <c r="P455" s="16" t="str">
        <f>IF(B455="","",IFERROR(_xlfn.AGGREGATE(14,6,Activități!$B$5:$B$1504/(Activități!$C$5:$C$1504=B455),1),""))</f>
        <v/>
      </c>
      <c r="Q455" s="17" t="str">
        <f t="shared" si="21"/>
        <v/>
      </c>
      <c r="R455" s="16" t="str">
        <f>IF(B455="","",IFERROR(_xlfn.AGGREGATE(15,6,Activități!$I$5:$I$1504/((Activități!$C$5:$C$1504=B455)*(Activități!$K$5:$K$1504&lt;&gt;"Da")*ISNUMBER(Activități!$I$5:$I$1504)),1),""))</f>
        <v/>
      </c>
      <c r="S455" s="18" t="str">
        <f>IF(B455="","",SUMIFS(Vânzări!$F$5:$F$2004,Vânzări!$C$5:$C$2004,B455,Vânzări!$B$5:$B$2004,"&gt;="&amp;DATE(AnV,1,1),Vânzări!$B$5:$B$2004,"&lt;="&amp;DATE(AnV,12,31)))</f>
        <v/>
      </c>
      <c r="T455" s="16" t="str">
        <f>IF(B455="","",IFERROR(_xlfn.AGGREGATE(14,6,Vânzări!$B$5:$B$2004/(Vânzări!$C$5:$C$2004=B455),1),""))</f>
        <v/>
      </c>
      <c r="U455" s="17" t="str">
        <f t="shared" si="22"/>
        <v>–</v>
      </c>
      <c r="V455" s="18" t="str">
        <f>IF(B455="","",SUMIFS(Oportunități!$I$5:$I$304,Oportunități!$C$5:$C$304,B455,Oportunități!$G$5:$G$304,"&lt;&gt;Câștigată",Oportunități!$G$5:$G$304,"&lt;&gt;Pierdută"))</f>
        <v/>
      </c>
      <c r="W455" s="19" t="str">
        <f t="shared" si="23"/>
        <v/>
      </c>
    </row>
    <row r="456" spans="2:23" x14ac:dyDescent="0.2">
      <c r="B456" s="22"/>
      <c r="C456" s="23"/>
      <c r="D456" s="22"/>
      <c r="E456" s="21"/>
      <c r="F456" s="21"/>
      <c r="G456" s="21"/>
      <c r="H456" s="20"/>
      <c r="I456" s="21"/>
      <c r="J456" s="21"/>
      <c r="K456" s="21"/>
      <c r="L456" s="22"/>
      <c r="M456" s="21"/>
      <c r="N456" s="22"/>
      <c r="O456" s="15"/>
      <c r="P456" s="16" t="str">
        <f>IF(B456="","",IFERROR(_xlfn.AGGREGATE(14,6,Activități!$B$5:$B$1504/(Activități!$C$5:$C$1504=B456),1),""))</f>
        <v/>
      </c>
      <c r="Q456" s="17" t="str">
        <f t="shared" si="21"/>
        <v/>
      </c>
      <c r="R456" s="16" t="str">
        <f>IF(B456="","",IFERROR(_xlfn.AGGREGATE(15,6,Activități!$I$5:$I$1504/((Activități!$C$5:$C$1504=B456)*(Activități!$K$5:$K$1504&lt;&gt;"Da")*ISNUMBER(Activități!$I$5:$I$1504)),1),""))</f>
        <v/>
      </c>
      <c r="S456" s="18" t="str">
        <f>IF(B456="","",SUMIFS(Vânzări!$F$5:$F$2004,Vânzări!$C$5:$C$2004,B456,Vânzări!$B$5:$B$2004,"&gt;="&amp;DATE(AnV,1,1),Vânzări!$B$5:$B$2004,"&lt;="&amp;DATE(AnV,12,31)))</f>
        <v/>
      </c>
      <c r="T456" s="16" t="str">
        <f>IF(B456="","",IFERROR(_xlfn.AGGREGATE(14,6,Vânzări!$B$5:$B$2004/(Vânzări!$C$5:$C$2004=B456),1),""))</f>
        <v/>
      </c>
      <c r="U456" s="17" t="str">
        <f t="shared" si="22"/>
        <v>–</v>
      </c>
      <c r="V456" s="18" t="str">
        <f>IF(B456="","",SUMIFS(Oportunități!$I$5:$I$304,Oportunități!$C$5:$C$304,B456,Oportunități!$G$5:$G$304,"&lt;&gt;Câștigată",Oportunități!$G$5:$G$304,"&lt;&gt;Pierdută"))</f>
        <v/>
      </c>
      <c r="W456" s="19" t="str">
        <f t="shared" si="23"/>
        <v/>
      </c>
    </row>
    <row r="457" spans="2:23" x14ac:dyDescent="0.2">
      <c r="B457" s="22"/>
      <c r="C457" s="23"/>
      <c r="D457" s="22"/>
      <c r="E457" s="21"/>
      <c r="F457" s="21"/>
      <c r="G457" s="21"/>
      <c r="H457" s="20"/>
      <c r="I457" s="21"/>
      <c r="J457" s="21"/>
      <c r="K457" s="21"/>
      <c r="L457" s="22"/>
      <c r="M457" s="21"/>
      <c r="N457" s="22"/>
      <c r="O457" s="15"/>
      <c r="P457" s="16" t="str">
        <f>IF(B457="","",IFERROR(_xlfn.AGGREGATE(14,6,Activități!$B$5:$B$1504/(Activități!$C$5:$C$1504=B457),1),""))</f>
        <v/>
      </c>
      <c r="Q457" s="17" t="str">
        <f t="shared" si="21"/>
        <v/>
      </c>
      <c r="R457" s="16" t="str">
        <f>IF(B457="","",IFERROR(_xlfn.AGGREGATE(15,6,Activități!$I$5:$I$1504/((Activități!$C$5:$C$1504=B457)*(Activități!$K$5:$K$1504&lt;&gt;"Da")*ISNUMBER(Activități!$I$5:$I$1504)),1),""))</f>
        <v/>
      </c>
      <c r="S457" s="18" t="str">
        <f>IF(B457="","",SUMIFS(Vânzări!$F$5:$F$2004,Vânzări!$C$5:$C$2004,B457,Vânzări!$B$5:$B$2004,"&gt;="&amp;DATE(AnV,1,1),Vânzări!$B$5:$B$2004,"&lt;="&amp;DATE(AnV,12,31)))</f>
        <v/>
      </c>
      <c r="T457" s="16" t="str">
        <f>IF(B457="","",IFERROR(_xlfn.AGGREGATE(14,6,Vânzări!$B$5:$B$2004/(Vânzări!$C$5:$C$2004=B457),1),""))</f>
        <v/>
      </c>
      <c r="U457" s="17" t="str">
        <f t="shared" si="22"/>
        <v>–</v>
      </c>
      <c r="V457" s="18" t="str">
        <f>IF(B457="","",SUMIFS(Oportunități!$I$5:$I$304,Oportunități!$C$5:$C$304,B457,Oportunități!$G$5:$G$304,"&lt;&gt;Câștigată",Oportunități!$G$5:$G$304,"&lt;&gt;Pierdută"))</f>
        <v/>
      </c>
      <c r="W457" s="19" t="str">
        <f t="shared" si="23"/>
        <v/>
      </c>
    </row>
    <row r="458" spans="2:23" x14ac:dyDescent="0.2">
      <c r="B458" s="22"/>
      <c r="C458" s="23"/>
      <c r="D458" s="22"/>
      <c r="E458" s="21"/>
      <c r="F458" s="21"/>
      <c r="G458" s="21"/>
      <c r="H458" s="20"/>
      <c r="I458" s="21"/>
      <c r="J458" s="21"/>
      <c r="K458" s="21"/>
      <c r="L458" s="22"/>
      <c r="M458" s="21"/>
      <c r="N458" s="22"/>
      <c r="O458" s="15"/>
      <c r="P458" s="16" t="str">
        <f>IF(B458="","",IFERROR(_xlfn.AGGREGATE(14,6,Activități!$B$5:$B$1504/(Activități!$C$5:$C$1504=B458),1),""))</f>
        <v/>
      </c>
      <c r="Q458" s="17" t="str">
        <f t="shared" si="21"/>
        <v/>
      </c>
      <c r="R458" s="16" t="str">
        <f>IF(B458="","",IFERROR(_xlfn.AGGREGATE(15,6,Activități!$I$5:$I$1504/((Activități!$C$5:$C$1504=B458)*(Activități!$K$5:$K$1504&lt;&gt;"Da")*ISNUMBER(Activități!$I$5:$I$1504)),1),""))</f>
        <v/>
      </c>
      <c r="S458" s="18" t="str">
        <f>IF(B458="","",SUMIFS(Vânzări!$F$5:$F$2004,Vânzări!$C$5:$C$2004,B458,Vânzări!$B$5:$B$2004,"&gt;="&amp;DATE(AnV,1,1),Vânzări!$B$5:$B$2004,"&lt;="&amp;DATE(AnV,12,31)))</f>
        <v/>
      </c>
      <c r="T458" s="16" t="str">
        <f>IF(B458="","",IFERROR(_xlfn.AGGREGATE(14,6,Vânzări!$B$5:$B$2004/(Vânzări!$C$5:$C$2004=B458),1),""))</f>
        <v/>
      </c>
      <c r="U458" s="17" t="str">
        <f t="shared" si="22"/>
        <v>–</v>
      </c>
      <c r="V458" s="18" t="str">
        <f>IF(B458="","",SUMIFS(Oportunități!$I$5:$I$304,Oportunități!$C$5:$C$304,B458,Oportunități!$G$5:$G$304,"&lt;&gt;Câștigată",Oportunități!$G$5:$G$304,"&lt;&gt;Pierdută"))</f>
        <v/>
      </c>
      <c r="W458" s="19" t="str">
        <f t="shared" si="23"/>
        <v/>
      </c>
    </row>
    <row r="459" spans="2:23" x14ac:dyDescent="0.2">
      <c r="B459" s="22"/>
      <c r="C459" s="23"/>
      <c r="D459" s="22"/>
      <c r="E459" s="21"/>
      <c r="F459" s="21"/>
      <c r="G459" s="21"/>
      <c r="H459" s="20"/>
      <c r="I459" s="21"/>
      <c r="J459" s="21"/>
      <c r="K459" s="21"/>
      <c r="L459" s="22"/>
      <c r="M459" s="21"/>
      <c r="N459" s="22"/>
      <c r="O459" s="15"/>
      <c r="P459" s="16" t="str">
        <f>IF(B459="","",IFERROR(_xlfn.AGGREGATE(14,6,Activități!$B$5:$B$1504/(Activități!$C$5:$C$1504=B459),1),""))</f>
        <v/>
      </c>
      <c r="Q459" s="17" t="str">
        <f t="shared" si="21"/>
        <v/>
      </c>
      <c r="R459" s="16" t="str">
        <f>IF(B459="","",IFERROR(_xlfn.AGGREGATE(15,6,Activități!$I$5:$I$1504/((Activități!$C$5:$C$1504=B459)*(Activități!$K$5:$K$1504&lt;&gt;"Da")*ISNUMBER(Activități!$I$5:$I$1504)),1),""))</f>
        <v/>
      </c>
      <c r="S459" s="18" t="str">
        <f>IF(B459="","",SUMIFS(Vânzări!$F$5:$F$2004,Vânzări!$C$5:$C$2004,B459,Vânzări!$B$5:$B$2004,"&gt;="&amp;DATE(AnV,1,1),Vânzări!$B$5:$B$2004,"&lt;="&amp;DATE(AnV,12,31)))</f>
        <v/>
      </c>
      <c r="T459" s="16" t="str">
        <f>IF(B459="","",IFERROR(_xlfn.AGGREGATE(14,6,Vânzări!$B$5:$B$2004/(Vânzări!$C$5:$C$2004=B459),1),""))</f>
        <v/>
      </c>
      <c r="U459" s="17" t="str">
        <f t="shared" si="22"/>
        <v>–</v>
      </c>
      <c r="V459" s="18" t="str">
        <f>IF(B459="","",SUMIFS(Oportunități!$I$5:$I$304,Oportunități!$C$5:$C$304,B459,Oportunități!$G$5:$G$304,"&lt;&gt;Câștigată",Oportunități!$G$5:$G$304,"&lt;&gt;Pierdută"))</f>
        <v/>
      </c>
      <c r="W459" s="19" t="str">
        <f t="shared" si="23"/>
        <v/>
      </c>
    </row>
    <row r="460" spans="2:23" x14ac:dyDescent="0.2">
      <c r="B460" s="22"/>
      <c r="C460" s="23"/>
      <c r="D460" s="22"/>
      <c r="E460" s="21"/>
      <c r="F460" s="21"/>
      <c r="G460" s="21"/>
      <c r="H460" s="20"/>
      <c r="I460" s="21"/>
      <c r="J460" s="21"/>
      <c r="K460" s="21"/>
      <c r="L460" s="22"/>
      <c r="M460" s="21"/>
      <c r="N460" s="22"/>
      <c r="O460" s="15"/>
      <c r="P460" s="16" t="str">
        <f>IF(B460="","",IFERROR(_xlfn.AGGREGATE(14,6,Activități!$B$5:$B$1504/(Activități!$C$5:$C$1504=B460),1),""))</f>
        <v/>
      </c>
      <c r="Q460" s="17" t="str">
        <f t="shared" si="21"/>
        <v/>
      </c>
      <c r="R460" s="16" t="str">
        <f>IF(B460="","",IFERROR(_xlfn.AGGREGATE(15,6,Activități!$I$5:$I$1504/((Activități!$C$5:$C$1504=B460)*(Activități!$K$5:$K$1504&lt;&gt;"Da")*ISNUMBER(Activități!$I$5:$I$1504)),1),""))</f>
        <v/>
      </c>
      <c r="S460" s="18" t="str">
        <f>IF(B460="","",SUMIFS(Vânzări!$F$5:$F$2004,Vânzări!$C$5:$C$2004,B460,Vânzări!$B$5:$B$2004,"&gt;="&amp;DATE(AnV,1,1),Vânzări!$B$5:$B$2004,"&lt;="&amp;DATE(AnV,12,31)))</f>
        <v/>
      </c>
      <c r="T460" s="16" t="str">
        <f>IF(B460="","",IFERROR(_xlfn.AGGREGATE(14,6,Vânzări!$B$5:$B$2004/(Vânzări!$C$5:$C$2004=B460),1),""))</f>
        <v/>
      </c>
      <c r="U460" s="17" t="str">
        <f t="shared" si="22"/>
        <v>–</v>
      </c>
      <c r="V460" s="18" t="str">
        <f>IF(B460="","",SUMIFS(Oportunități!$I$5:$I$304,Oportunități!$C$5:$C$304,B460,Oportunități!$G$5:$G$304,"&lt;&gt;Câștigată",Oportunități!$G$5:$G$304,"&lt;&gt;Pierdută"))</f>
        <v/>
      </c>
      <c r="W460" s="19" t="str">
        <f t="shared" si="23"/>
        <v/>
      </c>
    </row>
    <row r="461" spans="2:23" x14ac:dyDescent="0.2">
      <c r="B461" s="22"/>
      <c r="C461" s="23"/>
      <c r="D461" s="22"/>
      <c r="E461" s="21"/>
      <c r="F461" s="21"/>
      <c r="G461" s="21"/>
      <c r="H461" s="20"/>
      <c r="I461" s="21"/>
      <c r="J461" s="21"/>
      <c r="K461" s="21"/>
      <c r="L461" s="22"/>
      <c r="M461" s="21"/>
      <c r="N461" s="22"/>
      <c r="O461" s="15"/>
      <c r="P461" s="16" t="str">
        <f>IF(B461="","",IFERROR(_xlfn.AGGREGATE(14,6,Activități!$B$5:$B$1504/(Activități!$C$5:$C$1504=B461),1),""))</f>
        <v/>
      </c>
      <c r="Q461" s="17" t="str">
        <f t="shared" si="21"/>
        <v/>
      </c>
      <c r="R461" s="16" t="str">
        <f>IF(B461="","",IFERROR(_xlfn.AGGREGATE(15,6,Activități!$I$5:$I$1504/((Activități!$C$5:$C$1504=B461)*(Activități!$K$5:$K$1504&lt;&gt;"Da")*ISNUMBER(Activități!$I$5:$I$1504)),1),""))</f>
        <v/>
      </c>
      <c r="S461" s="18" t="str">
        <f>IF(B461="","",SUMIFS(Vânzări!$F$5:$F$2004,Vânzări!$C$5:$C$2004,B461,Vânzări!$B$5:$B$2004,"&gt;="&amp;DATE(AnV,1,1),Vânzări!$B$5:$B$2004,"&lt;="&amp;DATE(AnV,12,31)))</f>
        <v/>
      </c>
      <c r="T461" s="16" t="str">
        <f>IF(B461="","",IFERROR(_xlfn.AGGREGATE(14,6,Vânzări!$B$5:$B$2004/(Vânzări!$C$5:$C$2004=B461),1),""))</f>
        <v/>
      </c>
      <c r="U461" s="17" t="str">
        <f t="shared" si="22"/>
        <v>–</v>
      </c>
      <c r="V461" s="18" t="str">
        <f>IF(B461="","",SUMIFS(Oportunități!$I$5:$I$304,Oportunități!$C$5:$C$304,B461,Oportunități!$G$5:$G$304,"&lt;&gt;Câștigată",Oportunități!$G$5:$G$304,"&lt;&gt;Pierdută"))</f>
        <v/>
      </c>
      <c r="W461" s="19" t="str">
        <f t="shared" si="23"/>
        <v/>
      </c>
    </row>
    <row r="462" spans="2:23" x14ac:dyDescent="0.2">
      <c r="B462" s="22"/>
      <c r="C462" s="23"/>
      <c r="D462" s="22"/>
      <c r="E462" s="21"/>
      <c r="F462" s="21"/>
      <c r="G462" s="21"/>
      <c r="H462" s="20"/>
      <c r="I462" s="21"/>
      <c r="J462" s="21"/>
      <c r="K462" s="21"/>
      <c r="L462" s="22"/>
      <c r="M462" s="21"/>
      <c r="N462" s="22"/>
      <c r="O462" s="15"/>
      <c r="P462" s="16" t="str">
        <f>IF(B462="","",IFERROR(_xlfn.AGGREGATE(14,6,Activități!$B$5:$B$1504/(Activități!$C$5:$C$1504=B462),1),""))</f>
        <v/>
      </c>
      <c r="Q462" s="17" t="str">
        <f t="shared" si="21"/>
        <v/>
      </c>
      <c r="R462" s="16" t="str">
        <f>IF(B462="","",IFERROR(_xlfn.AGGREGATE(15,6,Activități!$I$5:$I$1504/((Activități!$C$5:$C$1504=B462)*(Activități!$K$5:$K$1504&lt;&gt;"Da")*ISNUMBER(Activități!$I$5:$I$1504)),1),""))</f>
        <v/>
      </c>
      <c r="S462" s="18" t="str">
        <f>IF(B462="","",SUMIFS(Vânzări!$F$5:$F$2004,Vânzări!$C$5:$C$2004,B462,Vânzări!$B$5:$B$2004,"&gt;="&amp;DATE(AnV,1,1),Vânzări!$B$5:$B$2004,"&lt;="&amp;DATE(AnV,12,31)))</f>
        <v/>
      </c>
      <c r="T462" s="16" t="str">
        <f>IF(B462="","",IFERROR(_xlfn.AGGREGATE(14,6,Vânzări!$B$5:$B$2004/(Vânzări!$C$5:$C$2004=B462),1),""))</f>
        <v/>
      </c>
      <c r="U462" s="17" t="str">
        <f t="shared" si="22"/>
        <v>–</v>
      </c>
      <c r="V462" s="18" t="str">
        <f>IF(B462="","",SUMIFS(Oportunități!$I$5:$I$304,Oportunități!$C$5:$C$304,B462,Oportunități!$G$5:$G$304,"&lt;&gt;Câștigată",Oportunități!$G$5:$G$304,"&lt;&gt;Pierdută"))</f>
        <v/>
      </c>
      <c r="W462" s="19" t="str">
        <f t="shared" si="23"/>
        <v/>
      </c>
    </row>
    <row r="463" spans="2:23" x14ac:dyDescent="0.2">
      <c r="B463" s="22"/>
      <c r="C463" s="23"/>
      <c r="D463" s="22"/>
      <c r="E463" s="21"/>
      <c r="F463" s="21"/>
      <c r="G463" s="21"/>
      <c r="H463" s="20"/>
      <c r="I463" s="21"/>
      <c r="J463" s="21"/>
      <c r="K463" s="21"/>
      <c r="L463" s="22"/>
      <c r="M463" s="21"/>
      <c r="N463" s="22"/>
      <c r="O463" s="15"/>
      <c r="P463" s="16" t="str">
        <f>IF(B463="","",IFERROR(_xlfn.AGGREGATE(14,6,Activități!$B$5:$B$1504/(Activități!$C$5:$C$1504=B463),1),""))</f>
        <v/>
      </c>
      <c r="Q463" s="17" t="str">
        <f t="shared" si="21"/>
        <v/>
      </c>
      <c r="R463" s="16" t="str">
        <f>IF(B463="","",IFERROR(_xlfn.AGGREGATE(15,6,Activități!$I$5:$I$1504/((Activități!$C$5:$C$1504=B463)*(Activități!$K$5:$K$1504&lt;&gt;"Da")*ISNUMBER(Activități!$I$5:$I$1504)),1),""))</f>
        <v/>
      </c>
      <c r="S463" s="18" t="str">
        <f>IF(B463="","",SUMIFS(Vânzări!$F$5:$F$2004,Vânzări!$C$5:$C$2004,B463,Vânzări!$B$5:$B$2004,"&gt;="&amp;DATE(AnV,1,1),Vânzări!$B$5:$B$2004,"&lt;="&amp;DATE(AnV,12,31)))</f>
        <v/>
      </c>
      <c r="T463" s="16" t="str">
        <f>IF(B463="","",IFERROR(_xlfn.AGGREGATE(14,6,Vânzări!$B$5:$B$2004/(Vânzări!$C$5:$C$2004=B463),1),""))</f>
        <v/>
      </c>
      <c r="U463" s="17" t="str">
        <f t="shared" si="22"/>
        <v>–</v>
      </c>
      <c r="V463" s="18" t="str">
        <f>IF(B463="","",SUMIFS(Oportunități!$I$5:$I$304,Oportunități!$C$5:$C$304,B463,Oportunități!$G$5:$G$304,"&lt;&gt;Câștigată",Oportunități!$G$5:$G$304,"&lt;&gt;Pierdută"))</f>
        <v/>
      </c>
      <c r="W463" s="19" t="str">
        <f t="shared" si="23"/>
        <v/>
      </c>
    </row>
    <row r="464" spans="2:23" x14ac:dyDescent="0.2">
      <c r="B464" s="22"/>
      <c r="C464" s="23"/>
      <c r="D464" s="22"/>
      <c r="E464" s="21"/>
      <c r="F464" s="21"/>
      <c r="G464" s="21"/>
      <c r="H464" s="20"/>
      <c r="I464" s="21"/>
      <c r="J464" s="21"/>
      <c r="K464" s="21"/>
      <c r="L464" s="22"/>
      <c r="M464" s="21"/>
      <c r="N464" s="22"/>
      <c r="O464" s="15"/>
      <c r="P464" s="16" t="str">
        <f>IF(B464="","",IFERROR(_xlfn.AGGREGATE(14,6,Activități!$B$5:$B$1504/(Activități!$C$5:$C$1504=B464),1),""))</f>
        <v/>
      </c>
      <c r="Q464" s="17" t="str">
        <f t="shared" si="21"/>
        <v/>
      </c>
      <c r="R464" s="16" t="str">
        <f>IF(B464="","",IFERROR(_xlfn.AGGREGATE(15,6,Activități!$I$5:$I$1504/((Activități!$C$5:$C$1504=B464)*(Activități!$K$5:$K$1504&lt;&gt;"Da")*ISNUMBER(Activități!$I$5:$I$1504)),1),""))</f>
        <v/>
      </c>
      <c r="S464" s="18" t="str">
        <f>IF(B464="","",SUMIFS(Vânzări!$F$5:$F$2004,Vânzări!$C$5:$C$2004,B464,Vânzări!$B$5:$B$2004,"&gt;="&amp;DATE(AnV,1,1),Vânzări!$B$5:$B$2004,"&lt;="&amp;DATE(AnV,12,31)))</f>
        <v/>
      </c>
      <c r="T464" s="16" t="str">
        <f>IF(B464="","",IFERROR(_xlfn.AGGREGATE(14,6,Vânzări!$B$5:$B$2004/(Vânzări!$C$5:$C$2004=B464),1),""))</f>
        <v/>
      </c>
      <c r="U464" s="17" t="str">
        <f t="shared" si="22"/>
        <v>–</v>
      </c>
      <c r="V464" s="18" t="str">
        <f>IF(B464="","",SUMIFS(Oportunități!$I$5:$I$304,Oportunități!$C$5:$C$304,B464,Oportunități!$G$5:$G$304,"&lt;&gt;Câștigată",Oportunități!$G$5:$G$304,"&lt;&gt;Pierdută"))</f>
        <v/>
      </c>
      <c r="W464" s="19" t="str">
        <f t="shared" si="23"/>
        <v/>
      </c>
    </row>
    <row r="465" spans="2:23" x14ac:dyDescent="0.2">
      <c r="B465" s="22"/>
      <c r="C465" s="23"/>
      <c r="D465" s="22"/>
      <c r="E465" s="21"/>
      <c r="F465" s="21"/>
      <c r="G465" s="21"/>
      <c r="H465" s="20"/>
      <c r="I465" s="21"/>
      <c r="J465" s="21"/>
      <c r="K465" s="21"/>
      <c r="L465" s="22"/>
      <c r="M465" s="21"/>
      <c r="N465" s="22"/>
      <c r="O465" s="15"/>
      <c r="P465" s="16" t="str">
        <f>IF(B465="","",IFERROR(_xlfn.AGGREGATE(14,6,Activități!$B$5:$B$1504/(Activități!$C$5:$C$1504=B465),1),""))</f>
        <v/>
      </c>
      <c r="Q465" s="17" t="str">
        <f t="shared" si="21"/>
        <v/>
      </c>
      <c r="R465" s="16" t="str">
        <f>IF(B465="","",IFERROR(_xlfn.AGGREGATE(15,6,Activități!$I$5:$I$1504/((Activități!$C$5:$C$1504=B465)*(Activități!$K$5:$K$1504&lt;&gt;"Da")*ISNUMBER(Activități!$I$5:$I$1504)),1),""))</f>
        <v/>
      </c>
      <c r="S465" s="18" t="str">
        <f>IF(B465="","",SUMIFS(Vânzări!$F$5:$F$2004,Vânzări!$C$5:$C$2004,B465,Vânzări!$B$5:$B$2004,"&gt;="&amp;DATE(AnV,1,1),Vânzări!$B$5:$B$2004,"&lt;="&amp;DATE(AnV,12,31)))</f>
        <v/>
      </c>
      <c r="T465" s="16" t="str">
        <f>IF(B465="","",IFERROR(_xlfn.AGGREGATE(14,6,Vânzări!$B$5:$B$2004/(Vânzări!$C$5:$C$2004=B465),1),""))</f>
        <v/>
      </c>
      <c r="U465" s="17" t="str">
        <f t="shared" si="22"/>
        <v>–</v>
      </c>
      <c r="V465" s="18" t="str">
        <f>IF(B465="","",SUMIFS(Oportunități!$I$5:$I$304,Oportunități!$C$5:$C$304,B465,Oportunități!$G$5:$G$304,"&lt;&gt;Câștigată",Oportunități!$G$5:$G$304,"&lt;&gt;Pierdută"))</f>
        <v/>
      </c>
      <c r="W465" s="19" t="str">
        <f t="shared" si="23"/>
        <v/>
      </c>
    </row>
    <row r="466" spans="2:23" x14ac:dyDescent="0.2">
      <c r="B466" s="22"/>
      <c r="C466" s="23"/>
      <c r="D466" s="22"/>
      <c r="E466" s="21"/>
      <c r="F466" s="21"/>
      <c r="G466" s="21"/>
      <c r="H466" s="20"/>
      <c r="I466" s="21"/>
      <c r="J466" s="21"/>
      <c r="K466" s="21"/>
      <c r="L466" s="22"/>
      <c r="M466" s="21"/>
      <c r="N466" s="22"/>
      <c r="O466" s="15"/>
      <c r="P466" s="16" t="str">
        <f>IF(B466="","",IFERROR(_xlfn.AGGREGATE(14,6,Activități!$B$5:$B$1504/(Activități!$C$5:$C$1504=B466),1),""))</f>
        <v/>
      </c>
      <c r="Q466" s="17" t="str">
        <f t="shared" si="21"/>
        <v/>
      </c>
      <c r="R466" s="16" t="str">
        <f>IF(B466="","",IFERROR(_xlfn.AGGREGATE(15,6,Activități!$I$5:$I$1504/((Activități!$C$5:$C$1504=B466)*(Activități!$K$5:$K$1504&lt;&gt;"Da")*ISNUMBER(Activități!$I$5:$I$1504)),1),""))</f>
        <v/>
      </c>
      <c r="S466" s="18" t="str">
        <f>IF(B466="","",SUMIFS(Vânzări!$F$5:$F$2004,Vânzări!$C$5:$C$2004,B466,Vânzări!$B$5:$B$2004,"&gt;="&amp;DATE(AnV,1,1),Vânzări!$B$5:$B$2004,"&lt;="&amp;DATE(AnV,12,31)))</f>
        <v/>
      </c>
      <c r="T466" s="16" t="str">
        <f>IF(B466="","",IFERROR(_xlfn.AGGREGATE(14,6,Vânzări!$B$5:$B$2004/(Vânzări!$C$5:$C$2004=B466),1),""))</f>
        <v/>
      </c>
      <c r="U466" s="17" t="str">
        <f t="shared" si="22"/>
        <v>–</v>
      </c>
      <c r="V466" s="18" t="str">
        <f>IF(B466="","",SUMIFS(Oportunități!$I$5:$I$304,Oportunități!$C$5:$C$304,B466,Oportunități!$G$5:$G$304,"&lt;&gt;Câștigată",Oportunități!$G$5:$G$304,"&lt;&gt;Pierdută"))</f>
        <v/>
      </c>
      <c r="W466" s="19" t="str">
        <f t="shared" si="23"/>
        <v/>
      </c>
    </row>
    <row r="467" spans="2:23" x14ac:dyDescent="0.2">
      <c r="B467" s="22"/>
      <c r="C467" s="23"/>
      <c r="D467" s="22"/>
      <c r="E467" s="21"/>
      <c r="F467" s="21"/>
      <c r="G467" s="21"/>
      <c r="H467" s="20"/>
      <c r="I467" s="21"/>
      <c r="J467" s="21"/>
      <c r="K467" s="21"/>
      <c r="L467" s="22"/>
      <c r="M467" s="21"/>
      <c r="N467" s="22"/>
      <c r="O467" s="15"/>
      <c r="P467" s="16" t="str">
        <f>IF(B467="","",IFERROR(_xlfn.AGGREGATE(14,6,Activități!$B$5:$B$1504/(Activități!$C$5:$C$1504=B467),1),""))</f>
        <v/>
      </c>
      <c r="Q467" s="17" t="str">
        <f t="shared" si="21"/>
        <v/>
      </c>
      <c r="R467" s="16" t="str">
        <f>IF(B467="","",IFERROR(_xlfn.AGGREGATE(15,6,Activități!$I$5:$I$1504/((Activități!$C$5:$C$1504=B467)*(Activități!$K$5:$K$1504&lt;&gt;"Da")*ISNUMBER(Activități!$I$5:$I$1504)),1),""))</f>
        <v/>
      </c>
      <c r="S467" s="18" t="str">
        <f>IF(B467="","",SUMIFS(Vânzări!$F$5:$F$2004,Vânzări!$C$5:$C$2004,B467,Vânzări!$B$5:$B$2004,"&gt;="&amp;DATE(AnV,1,1),Vânzări!$B$5:$B$2004,"&lt;="&amp;DATE(AnV,12,31)))</f>
        <v/>
      </c>
      <c r="T467" s="16" t="str">
        <f>IF(B467="","",IFERROR(_xlfn.AGGREGATE(14,6,Vânzări!$B$5:$B$2004/(Vânzări!$C$5:$C$2004=B467),1),""))</f>
        <v/>
      </c>
      <c r="U467" s="17" t="str">
        <f t="shared" si="22"/>
        <v>–</v>
      </c>
      <c r="V467" s="18" t="str">
        <f>IF(B467="","",SUMIFS(Oportunități!$I$5:$I$304,Oportunități!$C$5:$C$304,B467,Oportunități!$G$5:$G$304,"&lt;&gt;Câștigată",Oportunități!$G$5:$G$304,"&lt;&gt;Pierdută"))</f>
        <v/>
      </c>
      <c r="W467" s="19" t="str">
        <f t="shared" si="23"/>
        <v/>
      </c>
    </row>
    <row r="468" spans="2:23" x14ac:dyDescent="0.2">
      <c r="B468" s="22"/>
      <c r="C468" s="23"/>
      <c r="D468" s="22"/>
      <c r="E468" s="21"/>
      <c r="F468" s="21"/>
      <c r="G468" s="21"/>
      <c r="H468" s="20"/>
      <c r="I468" s="21"/>
      <c r="J468" s="21"/>
      <c r="K468" s="21"/>
      <c r="L468" s="22"/>
      <c r="M468" s="21"/>
      <c r="N468" s="22"/>
      <c r="O468" s="15"/>
      <c r="P468" s="16" t="str">
        <f>IF(B468="","",IFERROR(_xlfn.AGGREGATE(14,6,Activități!$B$5:$B$1504/(Activități!$C$5:$C$1504=B468),1),""))</f>
        <v/>
      </c>
      <c r="Q468" s="17" t="str">
        <f t="shared" si="21"/>
        <v/>
      </c>
      <c r="R468" s="16" t="str">
        <f>IF(B468="","",IFERROR(_xlfn.AGGREGATE(15,6,Activități!$I$5:$I$1504/((Activități!$C$5:$C$1504=B468)*(Activități!$K$5:$K$1504&lt;&gt;"Da")*ISNUMBER(Activități!$I$5:$I$1504)),1),""))</f>
        <v/>
      </c>
      <c r="S468" s="18" t="str">
        <f>IF(B468="","",SUMIFS(Vânzări!$F$5:$F$2004,Vânzări!$C$5:$C$2004,B468,Vânzări!$B$5:$B$2004,"&gt;="&amp;DATE(AnV,1,1),Vânzări!$B$5:$B$2004,"&lt;="&amp;DATE(AnV,12,31)))</f>
        <v/>
      </c>
      <c r="T468" s="16" t="str">
        <f>IF(B468="","",IFERROR(_xlfn.AGGREGATE(14,6,Vânzări!$B$5:$B$2004/(Vânzări!$C$5:$C$2004=B468),1),""))</f>
        <v/>
      </c>
      <c r="U468" s="17" t="str">
        <f t="shared" si="22"/>
        <v>–</v>
      </c>
      <c r="V468" s="18" t="str">
        <f>IF(B468="","",SUMIFS(Oportunități!$I$5:$I$304,Oportunități!$C$5:$C$304,B468,Oportunități!$G$5:$G$304,"&lt;&gt;Câștigată",Oportunități!$G$5:$G$304,"&lt;&gt;Pierdută"))</f>
        <v/>
      </c>
      <c r="W468" s="19" t="str">
        <f t="shared" si="23"/>
        <v/>
      </c>
    </row>
    <row r="469" spans="2:23" x14ac:dyDescent="0.2">
      <c r="B469" s="22"/>
      <c r="C469" s="23"/>
      <c r="D469" s="22"/>
      <c r="E469" s="21"/>
      <c r="F469" s="21"/>
      <c r="G469" s="21"/>
      <c r="H469" s="20"/>
      <c r="I469" s="21"/>
      <c r="J469" s="21"/>
      <c r="K469" s="21"/>
      <c r="L469" s="22"/>
      <c r="M469" s="21"/>
      <c r="N469" s="22"/>
      <c r="O469" s="15"/>
      <c r="P469" s="16" t="str">
        <f>IF(B469="","",IFERROR(_xlfn.AGGREGATE(14,6,Activități!$B$5:$B$1504/(Activități!$C$5:$C$1504=B469),1),""))</f>
        <v/>
      </c>
      <c r="Q469" s="17" t="str">
        <f t="shared" si="21"/>
        <v/>
      </c>
      <c r="R469" s="16" t="str">
        <f>IF(B469="","",IFERROR(_xlfn.AGGREGATE(15,6,Activități!$I$5:$I$1504/((Activități!$C$5:$C$1504=B469)*(Activități!$K$5:$K$1504&lt;&gt;"Da")*ISNUMBER(Activități!$I$5:$I$1504)),1),""))</f>
        <v/>
      </c>
      <c r="S469" s="18" t="str">
        <f>IF(B469="","",SUMIFS(Vânzări!$F$5:$F$2004,Vânzări!$C$5:$C$2004,B469,Vânzări!$B$5:$B$2004,"&gt;="&amp;DATE(AnV,1,1),Vânzări!$B$5:$B$2004,"&lt;="&amp;DATE(AnV,12,31)))</f>
        <v/>
      </c>
      <c r="T469" s="16" t="str">
        <f>IF(B469="","",IFERROR(_xlfn.AGGREGATE(14,6,Vânzări!$B$5:$B$2004/(Vânzări!$C$5:$C$2004=B469),1),""))</f>
        <v/>
      </c>
      <c r="U469" s="17" t="str">
        <f t="shared" si="22"/>
        <v>–</v>
      </c>
      <c r="V469" s="18" t="str">
        <f>IF(B469="","",SUMIFS(Oportunități!$I$5:$I$304,Oportunități!$C$5:$C$304,B469,Oportunități!$G$5:$G$304,"&lt;&gt;Câștigată",Oportunități!$G$5:$G$304,"&lt;&gt;Pierdută"))</f>
        <v/>
      </c>
      <c r="W469" s="19" t="str">
        <f t="shared" si="23"/>
        <v/>
      </c>
    </row>
    <row r="470" spans="2:23" x14ac:dyDescent="0.2">
      <c r="B470" s="22"/>
      <c r="C470" s="23"/>
      <c r="D470" s="22"/>
      <c r="E470" s="21"/>
      <c r="F470" s="21"/>
      <c r="G470" s="21"/>
      <c r="H470" s="20"/>
      <c r="I470" s="21"/>
      <c r="J470" s="21"/>
      <c r="K470" s="21"/>
      <c r="L470" s="22"/>
      <c r="M470" s="21"/>
      <c r="N470" s="22"/>
      <c r="O470" s="15"/>
      <c r="P470" s="16" t="str">
        <f>IF(B470="","",IFERROR(_xlfn.AGGREGATE(14,6,Activități!$B$5:$B$1504/(Activități!$C$5:$C$1504=B470),1),""))</f>
        <v/>
      </c>
      <c r="Q470" s="17" t="str">
        <f t="shared" si="21"/>
        <v/>
      </c>
      <c r="R470" s="16" t="str">
        <f>IF(B470="","",IFERROR(_xlfn.AGGREGATE(15,6,Activități!$I$5:$I$1504/((Activități!$C$5:$C$1504=B470)*(Activități!$K$5:$K$1504&lt;&gt;"Da")*ISNUMBER(Activități!$I$5:$I$1504)),1),""))</f>
        <v/>
      </c>
      <c r="S470" s="18" t="str">
        <f>IF(B470="","",SUMIFS(Vânzări!$F$5:$F$2004,Vânzări!$C$5:$C$2004,B470,Vânzări!$B$5:$B$2004,"&gt;="&amp;DATE(AnV,1,1),Vânzări!$B$5:$B$2004,"&lt;="&amp;DATE(AnV,12,31)))</f>
        <v/>
      </c>
      <c r="T470" s="16" t="str">
        <f>IF(B470="","",IFERROR(_xlfn.AGGREGATE(14,6,Vânzări!$B$5:$B$2004/(Vânzări!$C$5:$C$2004=B470),1),""))</f>
        <v/>
      </c>
      <c r="U470" s="17" t="str">
        <f t="shared" si="22"/>
        <v>–</v>
      </c>
      <c r="V470" s="18" t="str">
        <f>IF(B470="","",SUMIFS(Oportunități!$I$5:$I$304,Oportunități!$C$5:$C$304,B470,Oportunități!$G$5:$G$304,"&lt;&gt;Câștigată",Oportunități!$G$5:$G$304,"&lt;&gt;Pierdută"))</f>
        <v/>
      </c>
      <c r="W470" s="19" t="str">
        <f t="shared" si="23"/>
        <v/>
      </c>
    </row>
    <row r="471" spans="2:23" x14ac:dyDescent="0.2">
      <c r="B471" s="22"/>
      <c r="C471" s="23"/>
      <c r="D471" s="22"/>
      <c r="E471" s="21"/>
      <c r="F471" s="21"/>
      <c r="G471" s="21"/>
      <c r="H471" s="20"/>
      <c r="I471" s="21"/>
      <c r="J471" s="21"/>
      <c r="K471" s="21"/>
      <c r="L471" s="22"/>
      <c r="M471" s="21"/>
      <c r="N471" s="22"/>
      <c r="O471" s="15"/>
      <c r="P471" s="16" t="str">
        <f>IF(B471="","",IFERROR(_xlfn.AGGREGATE(14,6,Activități!$B$5:$B$1504/(Activități!$C$5:$C$1504=B471),1),""))</f>
        <v/>
      </c>
      <c r="Q471" s="17" t="str">
        <f t="shared" si="21"/>
        <v/>
      </c>
      <c r="R471" s="16" t="str">
        <f>IF(B471="","",IFERROR(_xlfn.AGGREGATE(15,6,Activități!$I$5:$I$1504/((Activități!$C$5:$C$1504=B471)*(Activități!$K$5:$K$1504&lt;&gt;"Da")*ISNUMBER(Activități!$I$5:$I$1504)),1),""))</f>
        <v/>
      </c>
      <c r="S471" s="18" t="str">
        <f>IF(B471="","",SUMIFS(Vânzări!$F$5:$F$2004,Vânzări!$C$5:$C$2004,B471,Vânzări!$B$5:$B$2004,"&gt;="&amp;DATE(AnV,1,1),Vânzări!$B$5:$B$2004,"&lt;="&amp;DATE(AnV,12,31)))</f>
        <v/>
      </c>
      <c r="T471" s="16" t="str">
        <f>IF(B471="","",IFERROR(_xlfn.AGGREGATE(14,6,Vânzări!$B$5:$B$2004/(Vânzări!$C$5:$C$2004=B471),1),""))</f>
        <v/>
      </c>
      <c r="U471" s="17" t="str">
        <f t="shared" si="22"/>
        <v>–</v>
      </c>
      <c r="V471" s="18" t="str">
        <f>IF(B471="","",SUMIFS(Oportunități!$I$5:$I$304,Oportunități!$C$5:$C$304,B471,Oportunități!$G$5:$G$304,"&lt;&gt;Câștigată",Oportunități!$G$5:$G$304,"&lt;&gt;Pierdută"))</f>
        <v/>
      </c>
      <c r="W471" s="19" t="str">
        <f t="shared" si="23"/>
        <v/>
      </c>
    </row>
    <row r="472" spans="2:23" x14ac:dyDescent="0.2">
      <c r="B472" s="22"/>
      <c r="C472" s="23"/>
      <c r="D472" s="22"/>
      <c r="E472" s="21"/>
      <c r="F472" s="21"/>
      <c r="G472" s="21"/>
      <c r="H472" s="20"/>
      <c r="I472" s="21"/>
      <c r="J472" s="21"/>
      <c r="K472" s="21"/>
      <c r="L472" s="22"/>
      <c r="M472" s="21"/>
      <c r="N472" s="22"/>
      <c r="O472" s="15"/>
      <c r="P472" s="16" t="str">
        <f>IF(B472="","",IFERROR(_xlfn.AGGREGATE(14,6,Activități!$B$5:$B$1504/(Activități!$C$5:$C$1504=B472),1),""))</f>
        <v/>
      </c>
      <c r="Q472" s="17" t="str">
        <f t="shared" si="21"/>
        <v/>
      </c>
      <c r="R472" s="16" t="str">
        <f>IF(B472="","",IFERROR(_xlfn.AGGREGATE(15,6,Activități!$I$5:$I$1504/((Activități!$C$5:$C$1504=B472)*(Activități!$K$5:$K$1504&lt;&gt;"Da")*ISNUMBER(Activități!$I$5:$I$1504)),1),""))</f>
        <v/>
      </c>
      <c r="S472" s="18" t="str">
        <f>IF(B472="","",SUMIFS(Vânzări!$F$5:$F$2004,Vânzări!$C$5:$C$2004,B472,Vânzări!$B$5:$B$2004,"&gt;="&amp;DATE(AnV,1,1),Vânzări!$B$5:$B$2004,"&lt;="&amp;DATE(AnV,12,31)))</f>
        <v/>
      </c>
      <c r="T472" s="16" t="str">
        <f>IF(B472="","",IFERROR(_xlfn.AGGREGATE(14,6,Vânzări!$B$5:$B$2004/(Vânzări!$C$5:$C$2004=B472),1),""))</f>
        <v/>
      </c>
      <c r="U472" s="17" t="str">
        <f t="shared" si="22"/>
        <v>–</v>
      </c>
      <c r="V472" s="18" t="str">
        <f>IF(B472="","",SUMIFS(Oportunități!$I$5:$I$304,Oportunități!$C$5:$C$304,B472,Oportunități!$G$5:$G$304,"&lt;&gt;Câștigată",Oportunități!$G$5:$G$304,"&lt;&gt;Pierdută"))</f>
        <v/>
      </c>
      <c r="W472" s="19" t="str">
        <f t="shared" si="23"/>
        <v/>
      </c>
    </row>
    <row r="473" spans="2:23" x14ac:dyDescent="0.2">
      <c r="B473" s="22"/>
      <c r="C473" s="23"/>
      <c r="D473" s="22"/>
      <c r="E473" s="21"/>
      <c r="F473" s="21"/>
      <c r="G473" s="21"/>
      <c r="H473" s="20"/>
      <c r="I473" s="21"/>
      <c r="J473" s="21"/>
      <c r="K473" s="21"/>
      <c r="L473" s="22"/>
      <c r="M473" s="21"/>
      <c r="N473" s="22"/>
      <c r="O473" s="15"/>
      <c r="P473" s="16" t="str">
        <f>IF(B473="","",IFERROR(_xlfn.AGGREGATE(14,6,Activități!$B$5:$B$1504/(Activități!$C$5:$C$1504=B473),1),""))</f>
        <v/>
      </c>
      <c r="Q473" s="17" t="str">
        <f t="shared" si="21"/>
        <v/>
      </c>
      <c r="R473" s="16" t="str">
        <f>IF(B473="","",IFERROR(_xlfn.AGGREGATE(15,6,Activități!$I$5:$I$1504/((Activități!$C$5:$C$1504=B473)*(Activități!$K$5:$K$1504&lt;&gt;"Da")*ISNUMBER(Activități!$I$5:$I$1504)),1),""))</f>
        <v/>
      </c>
      <c r="S473" s="18" t="str">
        <f>IF(B473="","",SUMIFS(Vânzări!$F$5:$F$2004,Vânzări!$C$5:$C$2004,B473,Vânzări!$B$5:$B$2004,"&gt;="&amp;DATE(AnV,1,1),Vânzări!$B$5:$B$2004,"&lt;="&amp;DATE(AnV,12,31)))</f>
        <v/>
      </c>
      <c r="T473" s="16" t="str">
        <f>IF(B473="","",IFERROR(_xlfn.AGGREGATE(14,6,Vânzări!$B$5:$B$2004/(Vânzări!$C$5:$C$2004=B473),1),""))</f>
        <v/>
      </c>
      <c r="U473" s="17" t="str">
        <f t="shared" si="22"/>
        <v>–</v>
      </c>
      <c r="V473" s="18" t="str">
        <f>IF(B473="","",SUMIFS(Oportunități!$I$5:$I$304,Oportunități!$C$5:$C$304,B473,Oportunități!$G$5:$G$304,"&lt;&gt;Câștigată",Oportunități!$G$5:$G$304,"&lt;&gt;Pierdută"))</f>
        <v/>
      </c>
      <c r="W473" s="19" t="str">
        <f t="shared" si="23"/>
        <v/>
      </c>
    </row>
    <row r="474" spans="2:23" x14ac:dyDescent="0.2">
      <c r="B474" s="22"/>
      <c r="C474" s="23"/>
      <c r="D474" s="22"/>
      <c r="E474" s="21"/>
      <c r="F474" s="21"/>
      <c r="G474" s="21"/>
      <c r="H474" s="20"/>
      <c r="I474" s="21"/>
      <c r="J474" s="21"/>
      <c r="K474" s="21"/>
      <c r="L474" s="22"/>
      <c r="M474" s="21"/>
      <c r="N474" s="22"/>
      <c r="O474" s="15"/>
      <c r="P474" s="16" t="str">
        <f>IF(B474="","",IFERROR(_xlfn.AGGREGATE(14,6,Activități!$B$5:$B$1504/(Activități!$C$5:$C$1504=B474),1),""))</f>
        <v/>
      </c>
      <c r="Q474" s="17" t="str">
        <f t="shared" si="21"/>
        <v/>
      </c>
      <c r="R474" s="16" t="str">
        <f>IF(B474="","",IFERROR(_xlfn.AGGREGATE(15,6,Activități!$I$5:$I$1504/((Activități!$C$5:$C$1504=B474)*(Activități!$K$5:$K$1504&lt;&gt;"Da")*ISNUMBER(Activități!$I$5:$I$1504)),1),""))</f>
        <v/>
      </c>
      <c r="S474" s="18" t="str">
        <f>IF(B474="","",SUMIFS(Vânzări!$F$5:$F$2004,Vânzări!$C$5:$C$2004,B474,Vânzări!$B$5:$B$2004,"&gt;="&amp;DATE(AnV,1,1),Vânzări!$B$5:$B$2004,"&lt;="&amp;DATE(AnV,12,31)))</f>
        <v/>
      </c>
      <c r="T474" s="16" t="str">
        <f>IF(B474="","",IFERROR(_xlfn.AGGREGATE(14,6,Vânzări!$B$5:$B$2004/(Vânzări!$C$5:$C$2004=B474),1),""))</f>
        <v/>
      </c>
      <c r="U474" s="17" t="str">
        <f t="shared" si="22"/>
        <v>–</v>
      </c>
      <c r="V474" s="18" t="str">
        <f>IF(B474="","",SUMIFS(Oportunități!$I$5:$I$304,Oportunități!$C$5:$C$304,B474,Oportunități!$G$5:$G$304,"&lt;&gt;Câștigată",Oportunități!$G$5:$G$304,"&lt;&gt;Pierdută"))</f>
        <v/>
      </c>
      <c r="W474" s="19" t="str">
        <f t="shared" si="23"/>
        <v/>
      </c>
    </row>
    <row r="475" spans="2:23" x14ac:dyDescent="0.2">
      <c r="B475" s="22"/>
      <c r="C475" s="23"/>
      <c r="D475" s="22"/>
      <c r="E475" s="21"/>
      <c r="F475" s="21"/>
      <c r="G475" s="21"/>
      <c r="H475" s="20"/>
      <c r="I475" s="21"/>
      <c r="J475" s="21"/>
      <c r="K475" s="21"/>
      <c r="L475" s="22"/>
      <c r="M475" s="21"/>
      <c r="N475" s="22"/>
      <c r="O475" s="15"/>
      <c r="P475" s="16" t="str">
        <f>IF(B475="","",IFERROR(_xlfn.AGGREGATE(14,6,Activități!$B$5:$B$1504/(Activități!$C$5:$C$1504=B475),1),""))</f>
        <v/>
      </c>
      <c r="Q475" s="17" t="str">
        <f t="shared" si="21"/>
        <v/>
      </c>
      <c r="R475" s="16" t="str">
        <f>IF(B475="","",IFERROR(_xlfn.AGGREGATE(15,6,Activități!$I$5:$I$1504/((Activități!$C$5:$C$1504=B475)*(Activități!$K$5:$K$1504&lt;&gt;"Da")*ISNUMBER(Activități!$I$5:$I$1504)),1),""))</f>
        <v/>
      </c>
      <c r="S475" s="18" t="str">
        <f>IF(B475="","",SUMIFS(Vânzări!$F$5:$F$2004,Vânzări!$C$5:$C$2004,B475,Vânzări!$B$5:$B$2004,"&gt;="&amp;DATE(AnV,1,1),Vânzări!$B$5:$B$2004,"&lt;="&amp;DATE(AnV,12,31)))</f>
        <v/>
      </c>
      <c r="T475" s="16" t="str">
        <f>IF(B475="","",IFERROR(_xlfn.AGGREGATE(14,6,Vânzări!$B$5:$B$2004/(Vânzări!$C$5:$C$2004=B475),1),""))</f>
        <v/>
      </c>
      <c r="U475" s="17" t="str">
        <f t="shared" si="22"/>
        <v>–</v>
      </c>
      <c r="V475" s="18" t="str">
        <f>IF(B475="","",SUMIFS(Oportunități!$I$5:$I$304,Oportunități!$C$5:$C$304,B475,Oportunități!$G$5:$G$304,"&lt;&gt;Câștigată",Oportunități!$G$5:$G$304,"&lt;&gt;Pierdută"))</f>
        <v/>
      </c>
      <c r="W475" s="19" t="str">
        <f t="shared" si="23"/>
        <v/>
      </c>
    </row>
    <row r="476" spans="2:23" x14ac:dyDescent="0.2">
      <c r="B476" s="22"/>
      <c r="C476" s="23"/>
      <c r="D476" s="22"/>
      <c r="E476" s="21"/>
      <c r="F476" s="21"/>
      <c r="G476" s="21"/>
      <c r="H476" s="20"/>
      <c r="I476" s="21"/>
      <c r="J476" s="21"/>
      <c r="K476" s="21"/>
      <c r="L476" s="22"/>
      <c r="M476" s="21"/>
      <c r="N476" s="22"/>
      <c r="O476" s="15"/>
      <c r="P476" s="16" t="str">
        <f>IF(B476="","",IFERROR(_xlfn.AGGREGATE(14,6,Activități!$B$5:$B$1504/(Activități!$C$5:$C$1504=B476),1),""))</f>
        <v/>
      </c>
      <c r="Q476" s="17" t="str">
        <f t="shared" si="21"/>
        <v/>
      </c>
      <c r="R476" s="16" t="str">
        <f>IF(B476="","",IFERROR(_xlfn.AGGREGATE(15,6,Activități!$I$5:$I$1504/((Activități!$C$5:$C$1504=B476)*(Activități!$K$5:$K$1504&lt;&gt;"Da")*ISNUMBER(Activități!$I$5:$I$1504)),1),""))</f>
        <v/>
      </c>
      <c r="S476" s="18" t="str">
        <f>IF(B476="","",SUMIFS(Vânzări!$F$5:$F$2004,Vânzări!$C$5:$C$2004,B476,Vânzări!$B$5:$B$2004,"&gt;="&amp;DATE(AnV,1,1),Vânzări!$B$5:$B$2004,"&lt;="&amp;DATE(AnV,12,31)))</f>
        <v/>
      </c>
      <c r="T476" s="16" t="str">
        <f>IF(B476="","",IFERROR(_xlfn.AGGREGATE(14,6,Vânzări!$B$5:$B$2004/(Vânzări!$C$5:$C$2004=B476),1),""))</f>
        <v/>
      </c>
      <c r="U476" s="17" t="str">
        <f t="shared" si="22"/>
        <v>–</v>
      </c>
      <c r="V476" s="18" t="str">
        <f>IF(B476="","",SUMIFS(Oportunități!$I$5:$I$304,Oportunități!$C$5:$C$304,B476,Oportunități!$G$5:$G$304,"&lt;&gt;Câștigată",Oportunități!$G$5:$G$304,"&lt;&gt;Pierdută"))</f>
        <v/>
      </c>
      <c r="W476" s="19" t="str">
        <f t="shared" si="23"/>
        <v/>
      </c>
    </row>
    <row r="477" spans="2:23" x14ac:dyDescent="0.2">
      <c r="B477" s="22"/>
      <c r="C477" s="23"/>
      <c r="D477" s="22"/>
      <c r="E477" s="21"/>
      <c r="F477" s="21"/>
      <c r="G477" s="21"/>
      <c r="H477" s="20"/>
      <c r="I477" s="21"/>
      <c r="J477" s="21"/>
      <c r="K477" s="21"/>
      <c r="L477" s="22"/>
      <c r="M477" s="21"/>
      <c r="N477" s="22"/>
      <c r="O477" s="15"/>
      <c r="P477" s="16" t="str">
        <f>IF(B477="","",IFERROR(_xlfn.AGGREGATE(14,6,Activități!$B$5:$B$1504/(Activități!$C$5:$C$1504=B477),1),""))</f>
        <v/>
      </c>
      <c r="Q477" s="17" t="str">
        <f t="shared" si="21"/>
        <v/>
      </c>
      <c r="R477" s="16" t="str">
        <f>IF(B477="","",IFERROR(_xlfn.AGGREGATE(15,6,Activități!$I$5:$I$1504/((Activități!$C$5:$C$1504=B477)*(Activități!$K$5:$K$1504&lt;&gt;"Da")*ISNUMBER(Activități!$I$5:$I$1504)),1),""))</f>
        <v/>
      </c>
      <c r="S477" s="18" t="str">
        <f>IF(B477="","",SUMIFS(Vânzări!$F$5:$F$2004,Vânzări!$C$5:$C$2004,B477,Vânzări!$B$5:$B$2004,"&gt;="&amp;DATE(AnV,1,1),Vânzări!$B$5:$B$2004,"&lt;="&amp;DATE(AnV,12,31)))</f>
        <v/>
      </c>
      <c r="T477" s="16" t="str">
        <f>IF(B477="","",IFERROR(_xlfn.AGGREGATE(14,6,Vânzări!$B$5:$B$2004/(Vânzări!$C$5:$C$2004=B477),1),""))</f>
        <v/>
      </c>
      <c r="U477" s="17" t="str">
        <f t="shared" si="22"/>
        <v>–</v>
      </c>
      <c r="V477" s="18" t="str">
        <f>IF(B477="","",SUMIFS(Oportunități!$I$5:$I$304,Oportunități!$C$5:$C$304,B477,Oportunități!$G$5:$G$304,"&lt;&gt;Câștigată",Oportunități!$G$5:$G$304,"&lt;&gt;Pierdută"))</f>
        <v/>
      </c>
      <c r="W477" s="19" t="str">
        <f t="shared" si="23"/>
        <v/>
      </c>
    </row>
    <row r="478" spans="2:23" x14ac:dyDescent="0.2">
      <c r="B478" s="22"/>
      <c r="C478" s="23"/>
      <c r="D478" s="22"/>
      <c r="E478" s="21"/>
      <c r="F478" s="21"/>
      <c r="G478" s="21"/>
      <c r="H478" s="20"/>
      <c r="I478" s="21"/>
      <c r="J478" s="21"/>
      <c r="K478" s="21"/>
      <c r="L478" s="22"/>
      <c r="M478" s="21"/>
      <c r="N478" s="22"/>
      <c r="O478" s="15"/>
      <c r="P478" s="16" t="str">
        <f>IF(B478="","",IFERROR(_xlfn.AGGREGATE(14,6,Activități!$B$5:$B$1504/(Activități!$C$5:$C$1504=B478),1),""))</f>
        <v/>
      </c>
      <c r="Q478" s="17" t="str">
        <f t="shared" si="21"/>
        <v/>
      </c>
      <c r="R478" s="16" t="str">
        <f>IF(B478="","",IFERROR(_xlfn.AGGREGATE(15,6,Activități!$I$5:$I$1504/((Activități!$C$5:$C$1504=B478)*(Activități!$K$5:$K$1504&lt;&gt;"Da")*ISNUMBER(Activități!$I$5:$I$1504)),1),""))</f>
        <v/>
      </c>
      <c r="S478" s="18" t="str">
        <f>IF(B478="","",SUMIFS(Vânzări!$F$5:$F$2004,Vânzări!$C$5:$C$2004,B478,Vânzări!$B$5:$B$2004,"&gt;="&amp;DATE(AnV,1,1),Vânzări!$B$5:$B$2004,"&lt;="&amp;DATE(AnV,12,31)))</f>
        <v/>
      </c>
      <c r="T478" s="16" t="str">
        <f>IF(B478="","",IFERROR(_xlfn.AGGREGATE(14,6,Vânzări!$B$5:$B$2004/(Vânzări!$C$5:$C$2004=B478),1),""))</f>
        <v/>
      </c>
      <c r="U478" s="17" t="str">
        <f t="shared" si="22"/>
        <v>–</v>
      </c>
      <c r="V478" s="18" t="str">
        <f>IF(B478="","",SUMIFS(Oportunități!$I$5:$I$304,Oportunități!$C$5:$C$304,B478,Oportunități!$G$5:$G$304,"&lt;&gt;Câștigată",Oportunități!$G$5:$G$304,"&lt;&gt;Pierdută"))</f>
        <v/>
      </c>
      <c r="W478" s="19" t="str">
        <f t="shared" si="23"/>
        <v/>
      </c>
    </row>
    <row r="479" spans="2:23" x14ac:dyDescent="0.2">
      <c r="B479" s="22"/>
      <c r="C479" s="23"/>
      <c r="D479" s="22"/>
      <c r="E479" s="21"/>
      <c r="F479" s="21"/>
      <c r="G479" s="21"/>
      <c r="H479" s="20"/>
      <c r="I479" s="21"/>
      <c r="J479" s="21"/>
      <c r="K479" s="21"/>
      <c r="L479" s="22"/>
      <c r="M479" s="21"/>
      <c r="N479" s="22"/>
      <c r="O479" s="15"/>
      <c r="P479" s="16" t="str">
        <f>IF(B479="","",IFERROR(_xlfn.AGGREGATE(14,6,Activități!$B$5:$B$1504/(Activități!$C$5:$C$1504=B479),1),""))</f>
        <v/>
      </c>
      <c r="Q479" s="17" t="str">
        <f t="shared" si="21"/>
        <v/>
      </c>
      <c r="R479" s="16" t="str">
        <f>IF(B479="","",IFERROR(_xlfn.AGGREGATE(15,6,Activități!$I$5:$I$1504/((Activități!$C$5:$C$1504=B479)*(Activități!$K$5:$K$1504&lt;&gt;"Da")*ISNUMBER(Activități!$I$5:$I$1504)),1),""))</f>
        <v/>
      </c>
      <c r="S479" s="18" t="str">
        <f>IF(B479="","",SUMIFS(Vânzări!$F$5:$F$2004,Vânzări!$C$5:$C$2004,B479,Vânzări!$B$5:$B$2004,"&gt;="&amp;DATE(AnV,1,1),Vânzări!$B$5:$B$2004,"&lt;="&amp;DATE(AnV,12,31)))</f>
        <v/>
      </c>
      <c r="T479" s="16" t="str">
        <f>IF(B479="","",IFERROR(_xlfn.AGGREGATE(14,6,Vânzări!$B$5:$B$2004/(Vânzări!$C$5:$C$2004=B479),1),""))</f>
        <v/>
      </c>
      <c r="U479" s="17" t="str">
        <f t="shared" si="22"/>
        <v>–</v>
      </c>
      <c r="V479" s="18" t="str">
        <f>IF(B479="","",SUMIFS(Oportunități!$I$5:$I$304,Oportunități!$C$5:$C$304,B479,Oportunități!$G$5:$G$304,"&lt;&gt;Câștigată",Oportunități!$G$5:$G$304,"&lt;&gt;Pierdută"))</f>
        <v/>
      </c>
      <c r="W479" s="19" t="str">
        <f t="shared" si="23"/>
        <v/>
      </c>
    </row>
    <row r="480" spans="2:23" x14ac:dyDescent="0.2">
      <c r="B480" s="22"/>
      <c r="C480" s="23"/>
      <c r="D480" s="22"/>
      <c r="E480" s="21"/>
      <c r="F480" s="21"/>
      <c r="G480" s="21"/>
      <c r="H480" s="20"/>
      <c r="I480" s="21"/>
      <c r="J480" s="21"/>
      <c r="K480" s="21"/>
      <c r="L480" s="22"/>
      <c r="M480" s="21"/>
      <c r="N480" s="22"/>
      <c r="O480" s="15"/>
      <c r="P480" s="16" t="str">
        <f>IF(B480="","",IFERROR(_xlfn.AGGREGATE(14,6,Activități!$B$5:$B$1504/(Activități!$C$5:$C$1504=B480),1),""))</f>
        <v/>
      </c>
      <c r="Q480" s="17" t="str">
        <f t="shared" si="21"/>
        <v/>
      </c>
      <c r="R480" s="16" t="str">
        <f>IF(B480="","",IFERROR(_xlfn.AGGREGATE(15,6,Activități!$I$5:$I$1504/((Activități!$C$5:$C$1504=B480)*(Activități!$K$5:$K$1504&lt;&gt;"Da")*ISNUMBER(Activități!$I$5:$I$1504)),1),""))</f>
        <v/>
      </c>
      <c r="S480" s="18" t="str">
        <f>IF(B480="","",SUMIFS(Vânzări!$F$5:$F$2004,Vânzări!$C$5:$C$2004,B480,Vânzări!$B$5:$B$2004,"&gt;="&amp;DATE(AnV,1,1),Vânzări!$B$5:$B$2004,"&lt;="&amp;DATE(AnV,12,31)))</f>
        <v/>
      </c>
      <c r="T480" s="16" t="str">
        <f>IF(B480="","",IFERROR(_xlfn.AGGREGATE(14,6,Vânzări!$B$5:$B$2004/(Vânzări!$C$5:$C$2004=B480),1),""))</f>
        <v/>
      </c>
      <c r="U480" s="17" t="str">
        <f t="shared" si="22"/>
        <v>–</v>
      </c>
      <c r="V480" s="18" t="str">
        <f>IF(B480="","",SUMIFS(Oportunități!$I$5:$I$304,Oportunități!$C$5:$C$304,B480,Oportunități!$G$5:$G$304,"&lt;&gt;Câștigată",Oportunități!$G$5:$G$304,"&lt;&gt;Pierdută"))</f>
        <v/>
      </c>
      <c r="W480" s="19" t="str">
        <f t="shared" si="23"/>
        <v/>
      </c>
    </row>
    <row r="481" spans="2:23" x14ac:dyDescent="0.2">
      <c r="B481" s="22"/>
      <c r="C481" s="23"/>
      <c r="D481" s="22"/>
      <c r="E481" s="21"/>
      <c r="F481" s="21"/>
      <c r="G481" s="21"/>
      <c r="H481" s="20"/>
      <c r="I481" s="21"/>
      <c r="J481" s="21"/>
      <c r="K481" s="21"/>
      <c r="L481" s="22"/>
      <c r="M481" s="21"/>
      <c r="N481" s="22"/>
      <c r="O481" s="15"/>
      <c r="P481" s="16" t="str">
        <f>IF(B481="","",IFERROR(_xlfn.AGGREGATE(14,6,Activități!$B$5:$B$1504/(Activități!$C$5:$C$1504=B481),1),""))</f>
        <v/>
      </c>
      <c r="Q481" s="17" t="str">
        <f t="shared" si="21"/>
        <v/>
      </c>
      <c r="R481" s="16" t="str">
        <f>IF(B481="","",IFERROR(_xlfn.AGGREGATE(15,6,Activități!$I$5:$I$1504/((Activități!$C$5:$C$1504=B481)*(Activități!$K$5:$K$1504&lt;&gt;"Da")*ISNUMBER(Activități!$I$5:$I$1504)),1),""))</f>
        <v/>
      </c>
      <c r="S481" s="18" t="str">
        <f>IF(B481="","",SUMIFS(Vânzări!$F$5:$F$2004,Vânzări!$C$5:$C$2004,B481,Vânzări!$B$5:$B$2004,"&gt;="&amp;DATE(AnV,1,1),Vânzări!$B$5:$B$2004,"&lt;="&amp;DATE(AnV,12,31)))</f>
        <v/>
      </c>
      <c r="T481" s="16" t="str">
        <f>IF(B481="","",IFERROR(_xlfn.AGGREGATE(14,6,Vânzări!$B$5:$B$2004/(Vânzări!$C$5:$C$2004=B481),1),""))</f>
        <v/>
      </c>
      <c r="U481" s="17" t="str">
        <f t="shared" si="22"/>
        <v>–</v>
      </c>
      <c r="V481" s="18" t="str">
        <f>IF(B481="","",SUMIFS(Oportunități!$I$5:$I$304,Oportunități!$C$5:$C$304,B481,Oportunități!$G$5:$G$304,"&lt;&gt;Câștigată",Oportunități!$G$5:$G$304,"&lt;&gt;Pierdută"))</f>
        <v/>
      </c>
      <c r="W481" s="19" t="str">
        <f t="shared" si="23"/>
        <v/>
      </c>
    </row>
    <row r="482" spans="2:23" x14ac:dyDescent="0.2">
      <c r="B482" s="22"/>
      <c r="C482" s="23"/>
      <c r="D482" s="22"/>
      <c r="E482" s="21"/>
      <c r="F482" s="21"/>
      <c r="G482" s="21"/>
      <c r="H482" s="20"/>
      <c r="I482" s="21"/>
      <c r="J482" s="21"/>
      <c r="K482" s="21"/>
      <c r="L482" s="22"/>
      <c r="M482" s="21"/>
      <c r="N482" s="22"/>
      <c r="O482" s="15"/>
      <c r="P482" s="16" t="str">
        <f>IF(B482="","",IFERROR(_xlfn.AGGREGATE(14,6,Activități!$B$5:$B$1504/(Activități!$C$5:$C$1504=B482),1),""))</f>
        <v/>
      </c>
      <c r="Q482" s="17" t="str">
        <f t="shared" si="21"/>
        <v/>
      </c>
      <c r="R482" s="16" t="str">
        <f>IF(B482="","",IFERROR(_xlfn.AGGREGATE(15,6,Activități!$I$5:$I$1504/((Activități!$C$5:$C$1504=B482)*(Activități!$K$5:$K$1504&lt;&gt;"Da")*ISNUMBER(Activități!$I$5:$I$1504)),1),""))</f>
        <v/>
      </c>
      <c r="S482" s="18" t="str">
        <f>IF(B482="","",SUMIFS(Vânzări!$F$5:$F$2004,Vânzări!$C$5:$C$2004,B482,Vânzări!$B$5:$B$2004,"&gt;="&amp;DATE(AnV,1,1),Vânzări!$B$5:$B$2004,"&lt;="&amp;DATE(AnV,12,31)))</f>
        <v/>
      </c>
      <c r="T482" s="16" t="str">
        <f>IF(B482="","",IFERROR(_xlfn.AGGREGATE(14,6,Vânzări!$B$5:$B$2004/(Vânzări!$C$5:$C$2004=B482),1),""))</f>
        <v/>
      </c>
      <c r="U482" s="17" t="str">
        <f t="shared" si="22"/>
        <v>–</v>
      </c>
      <c r="V482" s="18" t="str">
        <f>IF(B482="","",SUMIFS(Oportunități!$I$5:$I$304,Oportunități!$C$5:$C$304,B482,Oportunități!$G$5:$G$304,"&lt;&gt;Câștigată",Oportunități!$G$5:$G$304,"&lt;&gt;Pierdută"))</f>
        <v/>
      </c>
      <c r="W482" s="19" t="str">
        <f t="shared" si="23"/>
        <v/>
      </c>
    </row>
    <row r="483" spans="2:23" x14ac:dyDescent="0.2">
      <c r="B483" s="22"/>
      <c r="C483" s="23"/>
      <c r="D483" s="22"/>
      <c r="E483" s="21"/>
      <c r="F483" s="21"/>
      <c r="G483" s="21"/>
      <c r="H483" s="20"/>
      <c r="I483" s="21"/>
      <c r="J483" s="21"/>
      <c r="K483" s="21"/>
      <c r="L483" s="22"/>
      <c r="M483" s="21"/>
      <c r="N483" s="22"/>
      <c r="O483" s="15"/>
      <c r="P483" s="16" t="str">
        <f>IF(B483="","",IFERROR(_xlfn.AGGREGATE(14,6,Activități!$B$5:$B$1504/(Activități!$C$5:$C$1504=B483),1),""))</f>
        <v/>
      </c>
      <c r="Q483" s="17" t="str">
        <f t="shared" si="21"/>
        <v/>
      </c>
      <c r="R483" s="16" t="str">
        <f>IF(B483="","",IFERROR(_xlfn.AGGREGATE(15,6,Activități!$I$5:$I$1504/((Activități!$C$5:$C$1504=B483)*(Activități!$K$5:$K$1504&lt;&gt;"Da")*ISNUMBER(Activități!$I$5:$I$1504)),1),""))</f>
        <v/>
      </c>
      <c r="S483" s="18" t="str">
        <f>IF(B483="","",SUMIFS(Vânzări!$F$5:$F$2004,Vânzări!$C$5:$C$2004,B483,Vânzări!$B$5:$B$2004,"&gt;="&amp;DATE(AnV,1,1),Vânzări!$B$5:$B$2004,"&lt;="&amp;DATE(AnV,12,31)))</f>
        <v/>
      </c>
      <c r="T483" s="16" t="str">
        <f>IF(B483="","",IFERROR(_xlfn.AGGREGATE(14,6,Vânzări!$B$5:$B$2004/(Vânzări!$C$5:$C$2004=B483),1),""))</f>
        <v/>
      </c>
      <c r="U483" s="17" t="str">
        <f t="shared" si="22"/>
        <v>–</v>
      </c>
      <c r="V483" s="18" t="str">
        <f>IF(B483="","",SUMIFS(Oportunități!$I$5:$I$304,Oportunități!$C$5:$C$304,B483,Oportunități!$G$5:$G$304,"&lt;&gt;Câștigată",Oportunități!$G$5:$G$304,"&lt;&gt;Pierdută"))</f>
        <v/>
      </c>
      <c r="W483" s="19" t="str">
        <f t="shared" si="23"/>
        <v/>
      </c>
    </row>
    <row r="484" spans="2:23" x14ac:dyDescent="0.2">
      <c r="B484" s="22"/>
      <c r="C484" s="23"/>
      <c r="D484" s="22"/>
      <c r="E484" s="21"/>
      <c r="F484" s="21"/>
      <c r="G484" s="21"/>
      <c r="H484" s="20"/>
      <c r="I484" s="21"/>
      <c r="J484" s="21"/>
      <c r="K484" s="21"/>
      <c r="L484" s="22"/>
      <c r="M484" s="21"/>
      <c r="N484" s="22"/>
      <c r="O484" s="15"/>
      <c r="P484" s="16" t="str">
        <f>IF(B484="","",IFERROR(_xlfn.AGGREGATE(14,6,Activități!$B$5:$B$1504/(Activități!$C$5:$C$1504=B484),1),""))</f>
        <v/>
      </c>
      <c r="Q484" s="17" t="str">
        <f t="shared" si="21"/>
        <v/>
      </c>
      <c r="R484" s="16" t="str">
        <f>IF(B484="","",IFERROR(_xlfn.AGGREGATE(15,6,Activități!$I$5:$I$1504/((Activități!$C$5:$C$1504=B484)*(Activități!$K$5:$K$1504&lt;&gt;"Da")*ISNUMBER(Activități!$I$5:$I$1504)),1),""))</f>
        <v/>
      </c>
      <c r="S484" s="18" t="str">
        <f>IF(B484="","",SUMIFS(Vânzări!$F$5:$F$2004,Vânzări!$C$5:$C$2004,B484,Vânzări!$B$5:$B$2004,"&gt;="&amp;DATE(AnV,1,1),Vânzări!$B$5:$B$2004,"&lt;="&amp;DATE(AnV,12,31)))</f>
        <v/>
      </c>
      <c r="T484" s="16" t="str">
        <f>IF(B484="","",IFERROR(_xlfn.AGGREGATE(14,6,Vânzări!$B$5:$B$2004/(Vânzări!$C$5:$C$2004=B484),1),""))</f>
        <v/>
      </c>
      <c r="U484" s="17" t="str">
        <f t="shared" si="22"/>
        <v>–</v>
      </c>
      <c r="V484" s="18" t="str">
        <f>IF(B484="","",SUMIFS(Oportunități!$I$5:$I$304,Oportunități!$C$5:$C$304,B484,Oportunități!$G$5:$G$304,"&lt;&gt;Câștigată",Oportunități!$G$5:$G$304,"&lt;&gt;Pierdută"))</f>
        <v/>
      </c>
      <c r="W484" s="19" t="str">
        <f t="shared" si="23"/>
        <v/>
      </c>
    </row>
    <row r="485" spans="2:23" x14ac:dyDescent="0.2">
      <c r="B485" s="22"/>
      <c r="C485" s="23"/>
      <c r="D485" s="22"/>
      <c r="E485" s="21"/>
      <c r="F485" s="21"/>
      <c r="G485" s="21"/>
      <c r="H485" s="20"/>
      <c r="I485" s="21"/>
      <c r="J485" s="21"/>
      <c r="K485" s="21"/>
      <c r="L485" s="22"/>
      <c r="M485" s="21"/>
      <c r="N485" s="22"/>
      <c r="O485" s="15"/>
      <c r="P485" s="16" t="str">
        <f>IF(B485="","",IFERROR(_xlfn.AGGREGATE(14,6,Activități!$B$5:$B$1504/(Activități!$C$5:$C$1504=B485),1),""))</f>
        <v/>
      </c>
      <c r="Q485" s="17" t="str">
        <f t="shared" si="21"/>
        <v/>
      </c>
      <c r="R485" s="16" t="str">
        <f>IF(B485="","",IFERROR(_xlfn.AGGREGATE(15,6,Activități!$I$5:$I$1504/((Activități!$C$5:$C$1504=B485)*(Activități!$K$5:$K$1504&lt;&gt;"Da")*ISNUMBER(Activități!$I$5:$I$1504)),1),""))</f>
        <v/>
      </c>
      <c r="S485" s="18" t="str">
        <f>IF(B485="","",SUMIFS(Vânzări!$F$5:$F$2004,Vânzări!$C$5:$C$2004,B485,Vânzări!$B$5:$B$2004,"&gt;="&amp;DATE(AnV,1,1),Vânzări!$B$5:$B$2004,"&lt;="&amp;DATE(AnV,12,31)))</f>
        <v/>
      </c>
      <c r="T485" s="16" t="str">
        <f>IF(B485="","",IFERROR(_xlfn.AGGREGATE(14,6,Vânzări!$B$5:$B$2004/(Vânzări!$C$5:$C$2004=B485),1),""))</f>
        <v/>
      </c>
      <c r="U485" s="17" t="str">
        <f t="shared" si="22"/>
        <v>–</v>
      </c>
      <c r="V485" s="18" t="str">
        <f>IF(B485="","",SUMIFS(Oportunități!$I$5:$I$304,Oportunități!$C$5:$C$304,B485,Oportunități!$G$5:$G$304,"&lt;&gt;Câștigată",Oportunități!$G$5:$G$304,"&lt;&gt;Pierdută"))</f>
        <v/>
      </c>
      <c r="W485" s="19" t="str">
        <f t="shared" si="23"/>
        <v/>
      </c>
    </row>
    <row r="486" spans="2:23" x14ac:dyDescent="0.2">
      <c r="B486" s="22"/>
      <c r="C486" s="23"/>
      <c r="D486" s="22"/>
      <c r="E486" s="21"/>
      <c r="F486" s="21"/>
      <c r="G486" s="21"/>
      <c r="H486" s="20"/>
      <c r="I486" s="21"/>
      <c r="J486" s="21"/>
      <c r="K486" s="21"/>
      <c r="L486" s="22"/>
      <c r="M486" s="21"/>
      <c r="N486" s="22"/>
      <c r="O486" s="15"/>
      <c r="P486" s="16" t="str">
        <f>IF(B486="","",IFERROR(_xlfn.AGGREGATE(14,6,Activități!$B$5:$B$1504/(Activități!$C$5:$C$1504=B486),1),""))</f>
        <v/>
      </c>
      <c r="Q486" s="17" t="str">
        <f t="shared" si="21"/>
        <v/>
      </c>
      <c r="R486" s="16" t="str">
        <f>IF(B486="","",IFERROR(_xlfn.AGGREGATE(15,6,Activități!$I$5:$I$1504/((Activități!$C$5:$C$1504=B486)*(Activități!$K$5:$K$1504&lt;&gt;"Da")*ISNUMBER(Activități!$I$5:$I$1504)),1),""))</f>
        <v/>
      </c>
      <c r="S486" s="18" t="str">
        <f>IF(B486="","",SUMIFS(Vânzări!$F$5:$F$2004,Vânzări!$C$5:$C$2004,B486,Vânzări!$B$5:$B$2004,"&gt;="&amp;DATE(AnV,1,1),Vânzări!$B$5:$B$2004,"&lt;="&amp;DATE(AnV,12,31)))</f>
        <v/>
      </c>
      <c r="T486" s="16" t="str">
        <f>IF(B486="","",IFERROR(_xlfn.AGGREGATE(14,6,Vânzări!$B$5:$B$2004/(Vânzări!$C$5:$C$2004=B486),1),""))</f>
        <v/>
      </c>
      <c r="U486" s="17" t="str">
        <f t="shared" si="22"/>
        <v>–</v>
      </c>
      <c r="V486" s="18" t="str">
        <f>IF(B486="","",SUMIFS(Oportunități!$I$5:$I$304,Oportunități!$C$5:$C$304,B486,Oportunități!$G$5:$G$304,"&lt;&gt;Câștigată",Oportunități!$G$5:$G$304,"&lt;&gt;Pierdută"))</f>
        <v/>
      </c>
      <c r="W486" s="19" t="str">
        <f t="shared" si="23"/>
        <v/>
      </c>
    </row>
    <row r="487" spans="2:23" x14ac:dyDescent="0.2">
      <c r="B487" s="22"/>
      <c r="C487" s="23"/>
      <c r="D487" s="22"/>
      <c r="E487" s="21"/>
      <c r="F487" s="21"/>
      <c r="G487" s="21"/>
      <c r="H487" s="20"/>
      <c r="I487" s="21"/>
      <c r="J487" s="21"/>
      <c r="K487" s="21"/>
      <c r="L487" s="22"/>
      <c r="M487" s="21"/>
      <c r="N487" s="22"/>
      <c r="O487" s="15"/>
      <c r="P487" s="16" t="str">
        <f>IF(B487="","",IFERROR(_xlfn.AGGREGATE(14,6,Activități!$B$5:$B$1504/(Activități!$C$5:$C$1504=B487),1),""))</f>
        <v/>
      </c>
      <c r="Q487" s="17" t="str">
        <f t="shared" si="21"/>
        <v/>
      </c>
      <c r="R487" s="16" t="str">
        <f>IF(B487="","",IFERROR(_xlfn.AGGREGATE(15,6,Activități!$I$5:$I$1504/((Activități!$C$5:$C$1504=B487)*(Activități!$K$5:$K$1504&lt;&gt;"Da")*ISNUMBER(Activități!$I$5:$I$1504)),1),""))</f>
        <v/>
      </c>
      <c r="S487" s="18" t="str">
        <f>IF(B487="","",SUMIFS(Vânzări!$F$5:$F$2004,Vânzări!$C$5:$C$2004,B487,Vânzări!$B$5:$B$2004,"&gt;="&amp;DATE(AnV,1,1),Vânzări!$B$5:$B$2004,"&lt;="&amp;DATE(AnV,12,31)))</f>
        <v/>
      </c>
      <c r="T487" s="16" t="str">
        <f>IF(B487="","",IFERROR(_xlfn.AGGREGATE(14,6,Vânzări!$B$5:$B$2004/(Vânzări!$C$5:$C$2004=B487),1),""))</f>
        <v/>
      </c>
      <c r="U487" s="17" t="str">
        <f t="shared" si="22"/>
        <v>–</v>
      </c>
      <c r="V487" s="18" t="str">
        <f>IF(B487="","",SUMIFS(Oportunități!$I$5:$I$304,Oportunități!$C$5:$C$304,B487,Oportunități!$G$5:$G$304,"&lt;&gt;Câștigată",Oportunități!$G$5:$G$304,"&lt;&gt;Pierdută"))</f>
        <v/>
      </c>
      <c r="W487" s="19" t="str">
        <f t="shared" si="23"/>
        <v/>
      </c>
    </row>
    <row r="488" spans="2:23" x14ac:dyDescent="0.2">
      <c r="B488" s="22"/>
      <c r="C488" s="23"/>
      <c r="D488" s="22"/>
      <c r="E488" s="21"/>
      <c r="F488" s="21"/>
      <c r="G488" s="21"/>
      <c r="H488" s="20"/>
      <c r="I488" s="21"/>
      <c r="J488" s="21"/>
      <c r="K488" s="21"/>
      <c r="L488" s="22"/>
      <c r="M488" s="21"/>
      <c r="N488" s="22"/>
      <c r="O488" s="15"/>
      <c r="P488" s="16" t="str">
        <f>IF(B488="","",IFERROR(_xlfn.AGGREGATE(14,6,Activități!$B$5:$B$1504/(Activități!$C$5:$C$1504=B488),1),""))</f>
        <v/>
      </c>
      <c r="Q488" s="17" t="str">
        <f t="shared" si="21"/>
        <v/>
      </c>
      <c r="R488" s="16" t="str">
        <f>IF(B488="","",IFERROR(_xlfn.AGGREGATE(15,6,Activități!$I$5:$I$1504/((Activități!$C$5:$C$1504=B488)*(Activități!$K$5:$K$1504&lt;&gt;"Da")*ISNUMBER(Activități!$I$5:$I$1504)),1),""))</f>
        <v/>
      </c>
      <c r="S488" s="18" t="str">
        <f>IF(B488="","",SUMIFS(Vânzări!$F$5:$F$2004,Vânzări!$C$5:$C$2004,B488,Vânzări!$B$5:$B$2004,"&gt;="&amp;DATE(AnV,1,1),Vânzări!$B$5:$B$2004,"&lt;="&amp;DATE(AnV,12,31)))</f>
        <v/>
      </c>
      <c r="T488" s="16" t="str">
        <f>IF(B488="","",IFERROR(_xlfn.AGGREGATE(14,6,Vânzări!$B$5:$B$2004/(Vânzări!$C$5:$C$2004=B488),1),""))</f>
        <v/>
      </c>
      <c r="U488" s="17" t="str">
        <f t="shared" si="22"/>
        <v>–</v>
      </c>
      <c r="V488" s="18" t="str">
        <f>IF(B488="","",SUMIFS(Oportunități!$I$5:$I$304,Oportunități!$C$5:$C$304,B488,Oportunități!$G$5:$G$304,"&lt;&gt;Câștigată",Oportunități!$G$5:$G$304,"&lt;&gt;Pierdută"))</f>
        <v/>
      </c>
      <c r="W488" s="19" t="str">
        <f t="shared" si="23"/>
        <v/>
      </c>
    </row>
    <row r="489" spans="2:23" x14ac:dyDescent="0.2">
      <c r="B489" s="22"/>
      <c r="C489" s="23"/>
      <c r="D489" s="22"/>
      <c r="E489" s="21"/>
      <c r="F489" s="21"/>
      <c r="G489" s="21"/>
      <c r="H489" s="20"/>
      <c r="I489" s="21"/>
      <c r="J489" s="21"/>
      <c r="K489" s="21"/>
      <c r="L489" s="22"/>
      <c r="M489" s="21"/>
      <c r="N489" s="22"/>
      <c r="O489" s="15"/>
      <c r="P489" s="16" t="str">
        <f>IF(B489="","",IFERROR(_xlfn.AGGREGATE(14,6,Activități!$B$5:$B$1504/(Activități!$C$5:$C$1504=B489),1),""))</f>
        <v/>
      </c>
      <c r="Q489" s="17" t="str">
        <f t="shared" si="21"/>
        <v/>
      </c>
      <c r="R489" s="16" t="str">
        <f>IF(B489="","",IFERROR(_xlfn.AGGREGATE(15,6,Activități!$I$5:$I$1504/((Activități!$C$5:$C$1504=B489)*(Activități!$K$5:$K$1504&lt;&gt;"Da")*ISNUMBER(Activități!$I$5:$I$1504)),1),""))</f>
        <v/>
      </c>
      <c r="S489" s="18" t="str">
        <f>IF(B489="","",SUMIFS(Vânzări!$F$5:$F$2004,Vânzări!$C$5:$C$2004,B489,Vânzări!$B$5:$B$2004,"&gt;="&amp;DATE(AnV,1,1),Vânzări!$B$5:$B$2004,"&lt;="&amp;DATE(AnV,12,31)))</f>
        <v/>
      </c>
      <c r="T489" s="16" t="str">
        <f>IF(B489="","",IFERROR(_xlfn.AGGREGATE(14,6,Vânzări!$B$5:$B$2004/(Vânzări!$C$5:$C$2004=B489),1),""))</f>
        <v/>
      </c>
      <c r="U489" s="17" t="str">
        <f t="shared" si="22"/>
        <v>–</v>
      </c>
      <c r="V489" s="18" t="str">
        <f>IF(B489="","",SUMIFS(Oportunități!$I$5:$I$304,Oportunități!$C$5:$C$304,B489,Oportunități!$G$5:$G$304,"&lt;&gt;Câștigată",Oportunități!$G$5:$G$304,"&lt;&gt;Pierdută"))</f>
        <v/>
      </c>
      <c r="W489" s="19" t="str">
        <f t="shared" si="23"/>
        <v/>
      </c>
    </row>
    <row r="490" spans="2:23" x14ac:dyDescent="0.2">
      <c r="B490" s="22"/>
      <c r="C490" s="23"/>
      <c r="D490" s="22"/>
      <c r="E490" s="21"/>
      <c r="F490" s="21"/>
      <c r="G490" s="21"/>
      <c r="H490" s="20"/>
      <c r="I490" s="21"/>
      <c r="J490" s="21"/>
      <c r="K490" s="21"/>
      <c r="L490" s="22"/>
      <c r="M490" s="21"/>
      <c r="N490" s="22"/>
      <c r="O490" s="15"/>
      <c r="P490" s="16" t="str">
        <f>IF(B490="","",IFERROR(_xlfn.AGGREGATE(14,6,Activități!$B$5:$B$1504/(Activități!$C$5:$C$1504=B490),1),""))</f>
        <v/>
      </c>
      <c r="Q490" s="17" t="str">
        <f t="shared" si="21"/>
        <v/>
      </c>
      <c r="R490" s="16" t="str">
        <f>IF(B490="","",IFERROR(_xlfn.AGGREGATE(15,6,Activități!$I$5:$I$1504/((Activități!$C$5:$C$1504=B490)*(Activități!$K$5:$K$1504&lt;&gt;"Da")*ISNUMBER(Activități!$I$5:$I$1504)),1),""))</f>
        <v/>
      </c>
      <c r="S490" s="18" t="str">
        <f>IF(B490="","",SUMIFS(Vânzări!$F$5:$F$2004,Vânzări!$C$5:$C$2004,B490,Vânzări!$B$5:$B$2004,"&gt;="&amp;DATE(AnV,1,1),Vânzări!$B$5:$B$2004,"&lt;="&amp;DATE(AnV,12,31)))</f>
        <v/>
      </c>
      <c r="T490" s="16" t="str">
        <f>IF(B490="","",IFERROR(_xlfn.AGGREGATE(14,6,Vânzări!$B$5:$B$2004/(Vânzări!$C$5:$C$2004=B490),1),""))</f>
        <v/>
      </c>
      <c r="U490" s="17" t="str">
        <f t="shared" si="22"/>
        <v>–</v>
      </c>
      <c r="V490" s="18" t="str">
        <f>IF(B490="","",SUMIFS(Oportunități!$I$5:$I$304,Oportunități!$C$5:$C$304,B490,Oportunități!$G$5:$G$304,"&lt;&gt;Câștigată",Oportunități!$G$5:$G$304,"&lt;&gt;Pierdută"))</f>
        <v/>
      </c>
      <c r="W490" s="19" t="str">
        <f t="shared" si="23"/>
        <v/>
      </c>
    </row>
    <row r="491" spans="2:23" x14ac:dyDescent="0.2">
      <c r="B491" s="22"/>
      <c r="C491" s="23"/>
      <c r="D491" s="22"/>
      <c r="E491" s="21"/>
      <c r="F491" s="21"/>
      <c r="G491" s="21"/>
      <c r="H491" s="20"/>
      <c r="I491" s="21"/>
      <c r="J491" s="21"/>
      <c r="K491" s="21"/>
      <c r="L491" s="22"/>
      <c r="M491" s="21"/>
      <c r="N491" s="22"/>
      <c r="O491" s="15"/>
      <c r="P491" s="16" t="str">
        <f>IF(B491="","",IFERROR(_xlfn.AGGREGATE(14,6,Activități!$B$5:$B$1504/(Activități!$C$5:$C$1504=B491),1),""))</f>
        <v/>
      </c>
      <c r="Q491" s="17" t="str">
        <f t="shared" si="21"/>
        <v/>
      </c>
      <c r="R491" s="16" t="str">
        <f>IF(B491="","",IFERROR(_xlfn.AGGREGATE(15,6,Activități!$I$5:$I$1504/((Activități!$C$5:$C$1504=B491)*(Activități!$K$5:$K$1504&lt;&gt;"Da")*ISNUMBER(Activități!$I$5:$I$1504)),1),""))</f>
        <v/>
      </c>
      <c r="S491" s="18" t="str">
        <f>IF(B491="","",SUMIFS(Vânzări!$F$5:$F$2004,Vânzări!$C$5:$C$2004,B491,Vânzări!$B$5:$B$2004,"&gt;="&amp;DATE(AnV,1,1),Vânzări!$B$5:$B$2004,"&lt;="&amp;DATE(AnV,12,31)))</f>
        <v/>
      </c>
      <c r="T491" s="16" t="str">
        <f>IF(B491="","",IFERROR(_xlfn.AGGREGATE(14,6,Vânzări!$B$5:$B$2004/(Vânzări!$C$5:$C$2004=B491),1),""))</f>
        <v/>
      </c>
      <c r="U491" s="17" t="str">
        <f t="shared" si="22"/>
        <v>–</v>
      </c>
      <c r="V491" s="18" t="str">
        <f>IF(B491="","",SUMIFS(Oportunități!$I$5:$I$304,Oportunități!$C$5:$C$304,B491,Oportunități!$G$5:$G$304,"&lt;&gt;Câștigată",Oportunități!$G$5:$G$304,"&lt;&gt;Pierdută"))</f>
        <v/>
      </c>
      <c r="W491" s="19" t="str">
        <f t="shared" si="23"/>
        <v/>
      </c>
    </row>
    <row r="492" spans="2:23" x14ac:dyDescent="0.2">
      <c r="B492" s="22"/>
      <c r="C492" s="23"/>
      <c r="D492" s="22"/>
      <c r="E492" s="21"/>
      <c r="F492" s="21"/>
      <c r="G492" s="21"/>
      <c r="H492" s="20"/>
      <c r="I492" s="21"/>
      <c r="J492" s="21"/>
      <c r="K492" s="21"/>
      <c r="L492" s="22"/>
      <c r="M492" s="21"/>
      <c r="N492" s="22"/>
      <c r="O492" s="15"/>
      <c r="P492" s="16" t="str">
        <f>IF(B492="","",IFERROR(_xlfn.AGGREGATE(14,6,Activități!$B$5:$B$1504/(Activități!$C$5:$C$1504=B492),1),""))</f>
        <v/>
      </c>
      <c r="Q492" s="17" t="str">
        <f t="shared" si="21"/>
        <v/>
      </c>
      <c r="R492" s="16" t="str">
        <f>IF(B492="","",IFERROR(_xlfn.AGGREGATE(15,6,Activități!$I$5:$I$1504/((Activități!$C$5:$C$1504=B492)*(Activități!$K$5:$K$1504&lt;&gt;"Da")*ISNUMBER(Activități!$I$5:$I$1504)),1),""))</f>
        <v/>
      </c>
      <c r="S492" s="18" t="str">
        <f>IF(B492="","",SUMIFS(Vânzări!$F$5:$F$2004,Vânzări!$C$5:$C$2004,B492,Vânzări!$B$5:$B$2004,"&gt;="&amp;DATE(AnV,1,1),Vânzări!$B$5:$B$2004,"&lt;="&amp;DATE(AnV,12,31)))</f>
        <v/>
      </c>
      <c r="T492" s="16" t="str">
        <f>IF(B492="","",IFERROR(_xlfn.AGGREGATE(14,6,Vânzări!$B$5:$B$2004/(Vânzări!$C$5:$C$2004=B492),1),""))</f>
        <v/>
      </c>
      <c r="U492" s="17" t="str">
        <f t="shared" si="22"/>
        <v>–</v>
      </c>
      <c r="V492" s="18" t="str">
        <f>IF(B492="","",SUMIFS(Oportunități!$I$5:$I$304,Oportunități!$C$5:$C$304,B492,Oportunități!$G$5:$G$304,"&lt;&gt;Câștigată",Oportunități!$G$5:$G$304,"&lt;&gt;Pierdută"))</f>
        <v/>
      </c>
      <c r="W492" s="19" t="str">
        <f t="shared" si="23"/>
        <v/>
      </c>
    </row>
    <row r="493" spans="2:23" x14ac:dyDescent="0.2">
      <c r="B493" s="22"/>
      <c r="C493" s="23"/>
      <c r="D493" s="22"/>
      <c r="E493" s="21"/>
      <c r="F493" s="21"/>
      <c r="G493" s="21"/>
      <c r="H493" s="20"/>
      <c r="I493" s="21"/>
      <c r="J493" s="21"/>
      <c r="K493" s="21"/>
      <c r="L493" s="22"/>
      <c r="M493" s="21"/>
      <c r="N493" s="22"/>
      <c r="O493" s="15"/>
      <c r="P493" s="16" t="str">
        <f>IF(B493="","",IFERROR(_xlfn.AGGREGATE(14,6,Activități!$B$5:$B$1504/(Activități!$C$5:$C$1504=B493),1),""))</f>
        <v/>
      </c>
      <c r="Q493" s="17" t="str">
        <f t="shared" si="21"/>
        <v/>
      </c>
      <c r="R493" s="16" t="str">
        <f>IF(B493="","",IFERROR(_xlfn.AGGREGATE(15,6,Activități!$I$5:$I$1504/((Activități!$C$5:$C$1504=B493)*(Activități!$K$5:$K$1504&lt;&gt;"Da")*ISNUMBER(Activități!$I$5:$I$1504)),1),""))</f>
        <v/>
      </c>
      <c r="S493" s="18" t="str">
        <f>IF(B493="","",SUMIFS(Vânzări!$F$5:$F$2004,Vânzări!$C$5:$C$2004,B493,Vânzări!$B$5:$B$2004,"&gt;="&amp;DATE(AnV,1,1),Vânzări!$B$5:$B$2004,"&lt;="&amp;DATE(AnV,12,31)))</f>
        <v/>
      </c>
      <c r="T493" s="16" t="str">
        <f>IF(B493="","",IFERROR(_xlfn.AGGREGATE(14,6,Vânzări!$B$5:$B$2004/(Vânzări!$C$5:$C$2004=B493),1),""))</f>
        <v/>
      </c>
      <c r="U493" s="17" t="str">
        <f t="shared" si="22"/>
        <v>–</v>
      </c>
      <c r="V493" s="18" t="str">
        <f>IF(B493="","",SUMIFS(Oportunități!$I$5:$I$304,Oportunități!$C$5:$C$304,B493,Oportunități!$G$5:$G$304,"&lt;&gt;Câștigată",Oportunități!$G$5:$G$304,"&lt;&gt;Pierdută"))</f>
        <v/>
      </c>
      <c r="W493" s="19" t="str">
        <f t="shared" si="23"/>
        <v/>
      </c>
    </row>
    <row r="494" spans="2:23" x14ac:dyDescent="0.2">
      <c r="B494" s="22"/>
      <c r="C494" s="23"/>
      <c r="D494" s="22"/>
      <c r="E494" s="21"/>
      <c r="F494" s="21"/>
      <c r="G494" s="21"/>
      <c r="H494" s="20"/>
      <c r="I494" s="21"/>
      <c r="J494" s="21"/>
      <c r="K494" s="21"/>
      <c r="L494" s="22"/>
      <c r="M494" s="21"/>
      <c r="N494" s="22"/>
      <c r="O494" s="15"/>
      <c r="P494" s="16" t="str">
        <f>IF(B494="","",IFERROR(_xlfn.AGGREGATE(14,6,Activități!$B$5:$B$1504/(Activități!$C$5:$C$1504=B494),1),""))</f>
        <v/>
      </c>
      <c r="Q494" s="17" t="str">
        <f t="shared" si="21"/>
        <v/>
      </c>
      <c r="R494" s="16" t="str">
        <f>IF(B494="","",IFERROR(_xlfn.AGGREGATE(15,6,Activități!$I$5:$I$1504/((Activități!$C$5:$C$1504=B494)*(Activități!$K$5:$K$1504&lt;&gt;"Da")*ISNUMBER(Activități!$I$5:$I$1504)),1),""))</f>
        <v/>
      </c>
      <c r="S494" s="18" t="str">
        <f>IF(B494="","",SUMIFS(Vânzări!$F$5:$F$2004,Vânzări!$C$5:$C$2004,B494,Vânzări!$B$5:$B$2004,"&gt;="&amp;DATE(AnV,1,1),Vânzări!$B$5:$B$2004,"&lt;="&amp;DATE(AnV,12,31)))</f>
        <v/>
      </c>
      <c r="T494" s="16" t="str">
        <f>IF(B494="","",IFERROR(_xlfn.AGGREGATE(14,6,Vânzări!$B$5:$B$2004/(Vânzări!$C$5:$C$2004=B494),1),""))</f>
        <v/>
      </c>
      <c r="U494" s="17" t="str">
        <f t="shared" si="22"/>
        <v>–</v>
      </c>
      <c r="V494" s="18" t="str">
        <f>IF(B494="","",SUMIFS(Oportunități!$I$5:$I$304,Oportunități!$C$5:$C$304,B494,Oportunități!$G$5:$G$304,"&lt;&gt;Câștigată",Oportunități!$G$5:$G$304,"&lt;&gt;Pierdută"))</f>
        <v/>
      </c>
      <c r="W494" s="19" t="str">
        <f t="shared" si="23"/>
        <v/>
      </c>
    </row>
    <row r="495" spans="2:23" x14ac:dyDescent="0.2">
      <c r="B495" s="22"/>
      <c r="C495" s="23"/>
      <c r="D495" s="22"/>
      <c r="E495" s="21"/>
      <c r="F495" s="21"/>
      <c r="G495" s="21"/>
      <c r="H495" s="20"/>
      <c r="I495" s="21"/>
      <c r="J495" s="21"/>
      <c r="K495" s="21"/>
      <c r="L495" s="22"/>
      <c r="M495" s="21"/>
      <c r="N495" s="22"/>
      <c r="O495" s="15"/>
      <c r="P495" s="16" t="str">
        <f>IF(B495="","",IFERROR(_xlfn.AGGREGATE(14,6,Activități!$B$5:$B$1504/(Activități!$C$5:$C$1504=B495),1),""))</f>
        <v/>
      </c>
      <c r="Q495" s="17" t="str">
        <f t="shared" si="21"/>
        <v/>
      </c>
      <c r="R495" s="16" t="str">
        <f>IF(B495="","",IFERROR(_xlfn.AGGREGATE(15,6,Activități!$I$5:$I$1504/((Activități!$C$5:$C$1504=B495)*(Activități!$K$5:$K$1504&lt;&gt;"Da")*ISNUMBER(Activități!$I$5:$I$1504)),1),""))</f>
        <v/>
      </c>
      <c r="S495" s="18" t="str">
        <f>IF(B495="","",SUMIFS(Vânzări!$F$5:$F$2004,Vânzări!$C$5:$C$2004,B495,Vânzări!$B$5:$B$2004,"&gt;="&amp;DATE(AnV,1,1),Vânzări!$B$5:$B$2004,"&lt;="&amp;DATE(AnV,12,31)))</f>
        <v/>
      </c>
      <c r="T495" s="16" t="str">
        <f>IF(B495="","",IFERROR(_xlfn.AGGREGATE(14,6,Vânzări!$B$5:$B$2004/(Vânzări!$C$5:$C$2004=B495),1),""))</f>
        <v/>
      </c>
      <c r="U495" s="17" t="str">
        <f t="shared" si="22"/>
        <v>–</v>
      </c>
      <c r="V495" s="18" t="str">
        <f>IF(B495="","",SUMIFS(Oportunități!$I$5:$I$304,Oportunități!$C$5:$C$304,B495,Oportunități!$G$5:$G$304,"&lt;&gt;Câștigată",Oportunități!$G$5:$G$304,"&lt;&gt;Pierdută"))</f>
        <v/>
      </c>
      <c r="W495" s="19" t="str">
        <f t="shared" si="23"/>
        <v/>
      </c>
    </row>
    <row r="496" spans="2:23" x14ac:dyDescent="0.2">
      <c r="B496" s="22"/>
      <c r="C496" s="23"/>
      <c r="D496" s="22"/>
      <c r="E496" s="21"/>
      <c r="F496" s="21"/>
      <c r="G496" s="21"/>
      <c r="H496" s="20"/>
      <c r="I496" s="21"/>
      <c r="J496" s="21"/>
      <c r="K496" s="21"/>
      <c r="L496" s="22"/>
      <c r="M496" s="21"/>
      <c r="N496" s="22"/>
      <c r="O496" s="15"/>
      <c r="P496" s="16" t="str">
        <f>IF(B496="","",IFERROR(_xlfn.AGGREGATE(14,6,Activități!$B$5:$B$1504/(Activități!$C$5:$C$1504=B496),1),""))</f>
        <v/>
      </c>
      <c r="Q496" s="17" t="str">
        <f t="shared" si="21"/>
        <v/>
      </c>
      <c r="R496" s="16" t="str">
        <f>IF(B496="","",IFERROR(_xlfn.AGGREGATE(15,6,Activități!$I$5:$I$1504/((Activități!$C$5:$C$1504=B496)*(Activități!$K$5:$K$1504&lt;&gt;"Da")*ISNUMBER(Activități!$I$5:$I$1504)),1),""))</f>
        <v/>
      </c>
      <c r="S496" s="18" t="str">
        <f>IF(B496="","",SUMIFS(Vânzări!$F$5:$F$2004,Vânzări!$C$5:$C$2004,B496,Vânzări!$B$5:$B$2004,"&gt;="&amp;DATE(AnV,1,1),Vânzări!$B$5:$B$2004,"&lt;="&amp;DATE(AnV,12,31)))</f>
        <v/>
      </c>
      <c r="T496" s="16" t="str">
        <f>IF(B496="","",IFERROR(_xlfn.AGGREGATE(14,6,Vânzări!$B$5:$B$2004/(Vânzări!$C$5:$C$2004=B496),1),""))</f>
        <v/>
      </c>
      <c r="U496" s="17" t="str">
        <f t="shared" si="22"/>
        <v>–</v>
      </c>
      <c r="V496" s="18" t="str">
        <f>IF(B496="","",SUMIFS(Oportunități!$I$5:$I$304,Oportunități!$C$5:$C$304,B496,Oportunități!$G$5:$G$304,"&lt;&gt;Câștigată",Oportunități!$G$5:$G$304,"&lt;&gt;Pierdută"))</f>
        <v/>
      </c>
      <c r="W496" s="19" t="str">
        <f t="shared" si="23"/>
        <v/>
      </c>
    </row>
    <row r="497" spans="2:23" x14ac:dyDescent="0.2">
      <c r="B497" s="22"/>
      <c r="C497" s="23"/>
      <c r="D497" s="22"/>
      <c r="E497" s="21"/>
      <c r="F497" s="21"/>
      <c r="G497" s="21"/>
      <c r="H497" s="20"/>
      <c r="I497" s="21"/>
      <c r="J497" s="21"/>
      <c r="K497" s="21"/>
      <c r="L497" s="22"/>
      <c r="M497" s="21"/>
      <c r="N497" s="22"/>
      <c r="O497" s="15"/>
      <c r="P497" s="16" t="str">
        <f>IF(B497="","",IFERROR(_xlfn.AGGREGATE(14,6,Activități!$B$5:$B$1504/(Activități!$C$5:$C$1504=B497),1),""))</f>
        <v/>
      </c>
      <c r="Q497" s="17" t="str">
        <f t="shared" si="21"/>
        <v/>
      </c>
      <c r="R497" s="16" t="str">
        <f>IF(B497="","",IFERROR(_xlfn.AGGREGATE(15,6,Activități!$I$5:$I$1504/((Activități!$C$5:$C$1504=B497)*(Activități!$K$5:$K$1504&lt;&gt;"Da")*ISNUMBER(Activități!$I$5:$I$1504)),1),""))</f>
        <v/>
      </c>
      <c r="S497" s="18" t="str">
        <f>IF(B497="","",SUMIFS(Vânzări!$F$5:$F$2004,Vânzări!$C$5:$C$2004,B497,Vânzări!$B$5:$B$2004,"&gt;="&amp;DATE(AnV,1,1),Vânzări!$B$5:$B$2004,"&lt;="&amp;DATE(AnV,12,31)))</f>
        <v/>
      </c>
      <c r="T497" s="16" t="str">
        <f>IF(B497="","",IFERROR(_xlfn.AGGREGATE(14,6,Vânzări!$B$5:$B$2004/(Vânzări!$C$5:$C$2004=B497),1),""))</f>
        <v/>
      </c>
      <c r="U497" s="17" t="str">
        <f t="shared" si="22"/>
        <v>–</v>
      </c>
      <c r="V497" s="18" t="str">
        <f>IF(B497="","",SUMIFS(Oportunități!$I$5:$I$304,Oportunități!$C$5:$C$304,B497,Oportunități!$G$5:$G$304,"&lt;&gt;Câștigată",Oportunități!$G$5:$G$304,"&lt;&gt;Pierdută"))</f>
        <v/>
      </c>
      <c r="W497" s="19" t="str">
        <f t="shared" si="23"/>
        <v/>
      </c>
    </row>
    <row r="498" spans="2:23" x14ac:dyDescent="0.2">
      <c r="B498" s="22"/>
      <c r="C498" s="23"/>
      <c r="D498" s="22"/>
      <c r="E498" s="21"/>
      <c r="F498" s="21"/>
      <c r="G498" s="21"/>
      <c r="H498" s="20"/>
      <c r="I498" s="21"/>
      <c r="J498" s="21"/>
      <c r="K498" s="21"/>
      <c r="L498" s="22"/>
      <c r="M498" s="21"/>
      <c r="N498" s="22"/>
      <c r="O498" s="15"/>
      <c r="P498" s="16" t="str">
        <f>IF(B498="","",IFERROR(_xlfn.AGGREGATE(14,6,Activități!$B$5:$B$1504/(Activități!$C$5:$C$1504=B498),1),""))</f>
        <v/>
      </c>
      <c r="Q498" s="17" t="str">
        <f t="shared" si="21"/>
        <v/>
      </c>
      <c r="R498" s="16" t="str">
        <f>IF(B498="","",IFERROR(_xlfn.AGGREGATE(15,6,Activități!$I$5:$I$1504/((Activități!$C$5:$C$1504=B498)*(Activități!$K$5:$K$1504&lt;&gt;"Da")*ISNUMBER(Activități!$I$5:$I$1504)),1),""))</f>
        <v/>
      </c>
      <c r="S498" s="18" t="str">
        <f>IF(B498="","",SUMIFS(Vânzări!$F$5:$F$2004,Vânzări!$C$5:$C$2004,B498,Vânzări!$B$5:$B$2004,"&gt;="&amp;DATE(AnV,1,1),Vânzări!$B$5:$B$2004,"&lt;="&amp;DATE(AnV,12,31)))</f>
        <v/>
      </c>
      <c r="T498" s="16" t="str">
        <f>IF(B498="","",IFERROR(_xlfn.AGGREGATE(14,6,Vânzări!$B$5:$B$2004/(Vânzări!$C$5:$C$2004=B498),1),""))</f>
        <v/>
      </c>
      <c r="U498" s="17" t="str">
        <f t="shared" si="22"/>
        <v>–</v>
      </c>
      <c r="V498" s="18" t="str">
        <f>IF(B498="","",SUMIFS(Oportunități!$I$5:$I$304,Oportunități!$C$5:$C$304,B498,Oportunități!$G$5:$G$304,"&lt;&gt;Câștigată",Oportunități!$G$5:$G$304,"&lt;&gt;Pierdută"))</f>
        <v/>
      </c>
      <c r="W498" s="19" t="str">
        <f t="shared" si="23"/>
        <v/>
      </c>
    </row>
    <row r="499" spans="2:23" x14ac:dyDescent="0.2">
      <c r="B499" s="22"/>
      <c r="C499" s="23"/>
      <c r="D499" s="22"/>
      <c r="E499" s="21"/>
      <c r="F499" s="21"/>
      <c r="G499" s="21"/>
      <c r="H499" s="20"/>
      <c r="I499" s="21"/>
      <c r="J499" s="21"/>
      <c r="K499" s="21"/>
      <c r="L499" s="22"/>
      <c r="M499" s="21"/>
      <c r="N499" s="22"/>
      <c r="O499" s="15"/>
      <c r="P499" s="16" t="str">
        <f>IF(B499="","",IFERROR(_xlfn.AGGREGATE(14,6,Activități!$B$5:$B$1504/(Activități!$C$5:$C$1504=B499),1),""))</f>
        <v/>
      </c>
      <c r="Q499" s="17" t="str">
        <f t="shared" si="21"/>
        <v/>
      </c>
      <c r="R499" s="16" t="str">
        <f>IF(B499="","",IFERROR(_xlfn.AGGREGATE(15,6,Activități!$I$5:$I$1504/((Activități!$C$5:$C$1504=B499)*(Activități!$K$5:$K$1504&lt;&gt;"Da")*ISNUMBER(Activități!$I$5:$I$1504)),1),""))</f>
        <v/>
      </c>
      <c r="S499" s="18" t="str">
        <f>IF(B499="","",SUMIFS(Vânzări!$F$5:$F$2004,Vânzări!$C$5:$C$2004,B499,Vânzări!$B$5:$B$2004,"&gt;="&amp;DATE(AnV,1,1),Vânzări!$B$5:$B$2004,"&lt;="&amp;DATE(AnV,12,31)))</f>
        <v/>
      </c>
      <c r="T499" s="16" t="str">
        <f>IF(B499="","",IFERROR(_xlfn.AGGREGATE(14,6,Vânzări!$B$5:$B$2004/(Vânzări!$C$5:$C$2004=B499),1),""))</f>
        <v/>
      </c>
      <c r="U499" s="17" t="str">
        <f t="shared" si="22"/>
        <v>–</v>
      </c>
      <c r="V499" s="18" t="str">
        <f>IF(B499="","",SUMIFS(Oportunități!$I$5:$I$304,Oportunități!$C$5:$C$304,B499,Oportunități!$G$5:$G$304,"&lt;&gt;Câștigată",Oportunități!$G$5:$G$304,"&lt;&gt;Pierdută"))</f>
        <v/>
      </c>
      <c r="W499" s="19" t="str">
        <f t="shared" si="23"/>
        <v/>
      </c>
    </row>
    <row r="500" spans="2:23" x14ac:dyDescent="0.2">
      <c r="B500" s="22"/>
      <c r="C500" s="23"/>
      <c r="D500" s="22"/>
      <c r="E500" s="21"/>
      <c r="F500" s="21"/>
      <c r="G500" s="21"/>
      <c r="H500" s="20"/>
      <c r="I500" s="21"/>
      <c r="J500" s="21"/>
      <c r="K500" s="21"/>
      <c r="L500" s="22"/>
      <c r="M500" s="21"/>
      <c r="N500" s="22"/>
      <c r="O500" s="15"/>
      <c r="P500" s="16" t="str">
        <f>IF(B500="","",IFERROR(_xlfn.AGGREGATE(14,6,Activități!$B$5:$B$1504/(Activități!$C$5:$C$1504=B500),1),""))</f>
        <v/>
      </c>
      <c r="Q500" s="17" t="str">
        <f t="shared" si="21"/>
        <v/>
      </c>
      <c r="R500" s="16" t="str">
        <f>IF(B500="","",IFERROR(_xlfn.AGGREGATE(15,6,Activități!$I$5:$I$1504/((Activități!$C$5:$C$1504=B500)*(Activități!$K$5:$K$1504&lt;&gt;"Da")*ISNUMBER(Activități!$I$5:$I$1504)),1),""))</f>
        <v/>
      </c>
      <c r="S500" s="18" t="str">
        <f>IF(B500="","",SUMIFS(Vânzări!$F$5:$F$2004,Vânzări!$C$5:$C$2004,B500,Vânzări!$B$5:$B$2004,"&gt;="&amp;DATE(AnV,1,1),Vânzări!$B$5:$B$2004,"&lt;="&amp;DATE(AnV,12,31)))</f>
        <v/>
      </c>
      <c r="T500" s="16" t="str">
        <f>IF(B500="","",IFERROR(_xlfn.AGGREGATE(14,6,Vânzări!$B$5:$B$2004/(Vânzări!$C$5:$C$2004=B500),1),""))</f>
        <v/>
      </c>
      <c r="U500" s="17" t="str">
        <f t="shared" si="22"/>
        <v>–</v>
      </c>
      <c r="V500" s="18" t="str">
        <f>IF(B500="","",SUMIFS(Oportunități!$I$5:$I$304,Oportunități!$C$5:$C$304,B500,Oportunități!$G$5:$G$304,"&lt;&gt;Câștigată",Oportunități!$G$5:$G$304,"&lt;&gt;Pierdută"))</f>
        <v/>
      </c>
      <c r="W500" s="19" t="str">
        <f t="shared" si="23"/>
        <v/>
      </c>
    </row>
    <row r="501" spans="2:23" x14ac:dyDescent="0.2">
      <c r="B501" s="22"/>
      <c r="C501" s="23"/>
      <c r="D501" s="22"/>
      <c r="E501" s="21"/>
      <c r="F501" s="21"/>
      <c r="G501" s="21"/>
      <c r="H501" s="20"/>
      <c r="I501" s="21"/>
      <c r="J501" s="21"/>
      <c r="K501" s="21"/>
      <c r="L501" s="22"/>
      <c r="M501" s="21"/>
      <c r="N501" s="22"/>
      <c r="O501" s="15"/>
      <c r="P501" s="16" t="str">
        <f>IF(B501="","",IFERROR(_xlfn.AGGREGATE(14,6,Activități!$B$5:$B$1504/(Activități!$C$5:$C$1504=B501),1),""))</f>
        <v/>
      </c>
      <c r="Q501" s="17" t="str">
        <f t="shared" si="21"/>
        <v/>
      </c>
      <c r="R501" s="16" t="str">
        <f>IF(B501="","",IFERROR(_xlfn.AGGREGATE(15,6,Activități!$I$5:$I$1504/((Activități!$C$5:$C$1504=B501)*(Activități!$K$5:$K$1504&lt;&gt;"Da")*ISNUMBER(Activități!$I$5:$I$1504)),1),""))</f>
        <v/>
      </c>
      <c r="S501" s="18" t="str">
        <f>IF(B501="","",SUMIFS(Vânzări!$F$5:$F$2004,Vânzări!$C$5:$C$2004,B501,Vânzări!$B$5:$B$2004,"&gt;="&amp;DATE(AnV,1,1),Vânzări!$B$5:$B$2004,"&lt;="&amp;DATE(AnV,12,31)))</f>
        <v/>
      </c>
      <c r="T501" s="16" t="str">
        <f>IF(B501="","",IFERROR(_xlfn.AGGREGATE(14,6,Vânzări!$B$5:$B$2004/(Vânzări!$C$5:$C$2004=B501),1),""))</f>
        <v/>
      </c>
      <c r="U501" s="17" t="str">
        <f t="shared" si="22"/>
        <v>–</v>
      </c>
      <c r="V501" s="18" t="str">
        <f>IF(B501="","",SUMIFS(Oportunități!$I$5:$I$304,Oportunități!$C$5:$C$304,B501,Oportunități!$G$5:$G$304,"&lt;&gt;Câștigată",Oportunități!$G$5:$G$304,"&lt;&gt;Pierdută"))</f>
        <v/>
      </c>
      <c r="W501" s="19" t="str">
        <f t="shared" si="23"/>
        <v/>
      </c>
    </row>
    <row r="502" spans="2:23" x14ac:dyDescent="0.2">
      <c r="B502" s="22"/>
      <c r="C502" s="23"/>
      <c r="D502" s="22"/>
      <c r="E502" s="21"/>
      <c r="F502" s="21"/>
      <c r="G502" s="21"/>
      <c r="H502" s="20"/>
      <c r="I502" s="21"/>
      <c r="J502" s="21"/>
      <c r="K502" s="21"/>
      <c r="L502" s="22"/>
      <c r="M502" s="21"/>
      <c r="N502" s="22"/>
      <c r="O502" s="15"/>
      <c r="P502" s="16" t="str">
        <f>IF(B502="","",IFERROR(_xlfn.AGGREGATE(14,6,Activități!$B$5:$B$1504/(Activități!$C$5:$C$1504=B502),1),""))</f>
        <v/>
      </c>
      <c r="Q502" s="17" t="str">
        <f t="shared" si="21"/>
        <v/>
      </c>
      <c r="R502" s="16" t="str">
        <f>IF(B502="","",IFERROR(_xlfn.AGGREGATE(15,6,Activități!$I$5:$I$1504/((Activități!$C$5:$C$1504=B502)*(Activități!$K$5:$K$1504&lt;&gt;"Da")*ISNUMBER(Activități!$I$5:$I$1504)),1),""))</f>
        <v/>
      </c>
      <c r="S502" s="18" t="str">
        <f>IF(B502="","",SUMIFS(Vânzări!$F$5:$F$2004,Vânzări!$C$5:$C$2004,B502,Vânzări!$B$5:$B$2004,"&gt;="&amp;DATE(AnV,1,1),Vânzări!$B$5:$B$2004,"&lt;="&amp;DATE(AnV,12,31)))</f>
        <v/>
      </c>
      <c r="T502" s="16" t="str">
        <f>IF(B502="","",IFERROR(_xlfn.AGGREGATE(14,6,Vânzări!$B$5:$B$2004/(Vânzări!$C$5:$C$2004=B502),1),""))</f>
        <v/>
      </c>
      <c r="U502" s="17" t="str">
        <f t="shared" si="22"/>
        <v>–</v>
      </c>
      <c r="V502" s="18" t="str">
        <f>IF(B502="","",SUMIFS(Oportunități!$I$5:$I$304,Oportunități!$C$5:$C$304,B502,Oportunități!$G$5:$G$304,"&lt;&gt;Câștigată",Oportunități!$G$5:$G$304,"&lt;&gt;Pierdută"))</f>
        <v/>
      </c>
      <c r="W502" s="19" t="str">
        <f t="shared" si="23"/>
        <v/>
      </c>
    </row>
    <row r="503" spans="2:23" x14ac:dyDescent="0.2">
      <c r="B503" s="22"/>
      <c r="C503" s="23"/>
      <c r="D503" s="22"/>
      <c r="E503" s="21"/>
      <c r="F503" s="21"/>
      <c r="G503" s="21"/>
      <c r="H503" s="20"/>
      <c r="I503" s="21"/>
      <c r="J503" s="21"/>
      <c r="K503" s="21"/>
      <c r="L503" s="22"/>
      <c r="M503" s="21"/>
      <c r="N503" s="22"/>
      <c r="O503" s="15"/>
      <c r="P503" s="16" t="str">
        <f>IF(B503="","",IFERROR(_xlfn.AGGREGATE(14,6,Activități!$B$5:$B$1504/(Activități!$C$5:$C$1504=B503),1),""))</f>
        <v/>
      </c>
      <c r="Q503" s="17" t="str">
        <f t="shared" si="21"/>
        <v/>
      </c>
      <c r="R503" s="16" t="str">
        <f>IF(B503="","",IFERROR(_xlfn.AGGREGATE(15,6,Activități!$I$5:$I$1504/((Activități!$C$5:$C$1504=B503)*(Activități!$K$5:$K$1504&lt;&gt;"Da")*ISNUMBER(Activități!$I$5:$I$1504)),1),""))</f>
        <v/>
      </c>
      <c r="S503" s="18" t="str">
        <f>IF(B503="","",SUMIFS(Vânzări!$F$5:$F$2004,Vânzări!$C$5:$C$2004,B503,Vânzări!$B$5:$B$2004,"&gt;="&amp;DATE(AnV,1,1),Vânzări!$B$5:$B$2004,"&lt;="&amp;DATE(AnV,12,31)))</f>
        <v/>
      </c>
      <c r="T503" s="16" t="str">
        <f>IF(B503="","",IFERROR(_xlfn.AGGREGATE(14,6,Vânzări!$B$5:$B$2004/(Vânzări!$C$5:$C$2004=B503),1),""))</f>
        <v/>
      </c>
      <c r="U503" s="17" t="str">
        <f t="shared" si="22"/>
        <v>–</v>
      </c>
      <c r="V503" s="18" t="str">
        <f>IF(B503="","",SUMIFS(Oportunități!$I$5:$I$304,Oportunități!$C$5:$C$304,B503,Oportunități!$G$5:$G$304,"&lt;&gt;Câștigată",Oportunități!$G$5:$G$304,"&lt;&gt;Pierdută"))</f>
        <v/>
      </c>
      <c r="W503" s="19" t="str">
        <f t="shared" si="23"/>
        <v/>
      </c>
    </row>
    <row r="504" spans="2:23" x14ac:dyDescent="0.2">
      <c r="B504" s="22"/>
      <c r="C504" s="23"/>
      <c r="D504" s="22"/>
      <c r="E504" s="21"/>
      <c r="F504" s="21"/>
      <c r="G504" s="21"/>
      <c r="H504" s="20"/>
      <c r="I504" s="21"/>
      <c r="J504" s="21"/>
      <c r="K504" s="21"/>
      <c r="L504" s="22"/>
      <c r="M504" s="21"/>
      <c r="N504" s="22"/>
      <c r="O504" s="15"/>
      <c r="P504" s="16" t="str">
        <f>IF(B504="","",IFERROR(_xlfn.AGGREGATE(14,6,Activități!$B$5:$B$1504/(Activități!$C$5:$C$1504=B504),1),""))</f>
        <v/>
      </c>
      <c r="Q504" s="17" t="str">
        <f t="shared" si="21"/>
        <v/>
      </c>
      <c r="R504" s="16" t="str">
        <f>IF(B504="","",IFERROR(_xlfn.AGGREGATE(15,6,Activități!$I$5:$I$1504/((Activități!$C$5:$C$1504=B504)*(Activități!$K$5:$K$1504&lt;&gt;"Da")*ISNUMBER(Activități!$I$5:$I$1504)),1),""))</f>
        <v/>
      </c>
      <c r="S504" s="18" t="str">
        <f>IF(B504="","",SUMIFS(Vânzări!$F$5:$F$2004,Vânzări!$C$5:$C$2004,B504,Vânzări!$B$5:$B$2004,"&gt;="&amp;DATE(AnV,1,1),Vânzări!$B$5:$B$2004,"&lt;="&amp;DATE(AnV,12,31)))</f>
        <v/>
      </c>
      <c r="T504" s="16" t="str">
        <f>IF(B504="","",IFERROR(_xlfn.AGGREGATE(14,6,Vânzări!$B$5:$B$2004/(Vânzări!$C$5:$C$2004=B504),1),""))</f>
        <v/>
      </c>
      <c r="U504" s="17" t="str">
        <f t="shared" si="22"/>
        <v>–</v>
      </c>
      <c r="V504" s="18" t="str">
        <f>IF(B504="","",SUMIFS(Oportunități!$I$5:$I$304,Oportunități!$C$5:$C$304,B504,Oportunități!$G$5:$G$304,"&lt;&gt;Câștigată",Oportunități!$G$5:$G$304,"&lt;&gt;Pierdută"))</f>
        <v/>
      </c>
      <c r="W504" s="19" t="str">
        <f t="shared" si="23"/>
        <v/>
      </c>
    </row>
    <row r="1000" spans="702:702" ht="15" x14ac:dyDescent="0.25">
      <c r="ZZ1000"/>
    </row>
  </sheetData>
  <conditionalFormatting sqref="C5:N504">
    <cfRule type="expression" dxfId="9" priority="4" stopIfTrue="1">
      <formula>$W5&lt;&gt;""</formula>
    </cfRule>
  </conditionalFormatting>
  <conditionalFormatting sqref="R5:R504">
    <cfRule type="expression" dxfId="8" priority="3" stopIfTrue="1">
      <formula>AND(ISNUMBER($R5),$R5&lt;AziC)</formula>
    </cfRule>
  </conditionalFormatting>
  <conditionalFormatting sqref="U5:U504">
    <cfRule type="cellIs" dxfId="7" priority="1" stopIfTrue="1" operator="equal">
      <formula>"A"</formula>
    </cfRule>
    <cfRule type="cellIs" dxfId="6" priority="2" stopIfTrue="1" operator="equal">
      <formula>"B"</formula>
    </cfRule>
  </conditionalFormatting>
  <dataValidations count="4">
    <dataValidation type="list" allowBlank="1" showInputMessage="1" showErrorMessage="1" sqref="J5:J504" xr:uid="{2EE0BA01-1EB4-48FB-8646-EF8C057A5CC1}">
      <formula1>ListaSursa</formula1>
    </dataValidation>
    <dataValidation type="list" allowBlank="1" showInputMessage="1" showErrorMessage="1" sqref="K5:K504" xr:uid="{179EE12B-9943-4830-B1FC-820196095866}">
      <formula1>ListaResp</formula1>
    </dataValidation>
    <dataValidation type="list" allowBlank="1" showInputMessage="1" showErrorMessage="1" sqref="L5:L504" xr:uid="{5945403E-C63E-464F-8C8A-17E0B5B8643D}">
      <formula1>ListaTipC</formula1>
    </dataValidation>
    <dataValidation type="list" allowBlank="1" showInputMessage="1" showErrorMessage="1" sqref="N5:N504" xr:uid="{CC52248C-4C0A-4C0C-9F50-FF3B699DD618}">
      <formula1>ListaDaNu</formula1>
    </dataValidation>
  </dataValidations>
  <pageMargins left="0.7" right="0.7" top="0.75" bottom="0.75" header="0.3" footer="0.3"/>
  <ignoredErrors>
    <ignoredError sqref="D5:D104 G5:G10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6EC31-5F38-43E6-9D0F-5EE0B134EFB4}">
  <dimension ref="B1:M1504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" sqref="B1"/>
    </sheetView>
  </sheetViews>
  <sheetFormatPr baseColWidth="10" defaultRowHeight="12.75" x14ac:dyDescent="0.2"/>
  <cols>
    <col min="1" max="1" width="2.7109375" style="1" customWidth="1"/>
    <col min="2" max="2" width="10.7109375" style="1" customWidth="1"/>
    <col min="3" max="3" width="8.7109375" style="1" customWidth="1"/>
    <col min="4" max="4" width="18.7109375" style="1" customWidth="1"/>
    <col min="5" max="5" width="11.7109375" style="1" customWidth="1"/>
    <col min="6" max="6" width="34.7109375" style="1" customWidth="1"/>
    <col min="7" max="7" width="26.7109375" style="1" customWidth="1"/>
    <col min="8" max="8" width="28.7109375" style="1" customWidth="1"/>
    <col min="9" max="9" width="11.7109375" style="1" customWidth="1"/>
    <col min="10" max="10" width="12.7109375" style="1" customWidth="1"/>
    <col min="11" max="11" width="8.7109375" style="1" customWidth="1"/>
    <col min="12" max="12" width="12.7109375" style="1" customWidth="1"/>
    <col min="13" max="13" width="26.7109375" style="1" customWidth="1"/>
    <col min="14" max="16384" width="11.42578125" style="1"/>
  </cols>
  <sheetData>
    <row r="1" spans="2:13" ht="21" x14ac:dyDescent="0.35">
      <c r="B1" s="2" t="s">
        <v>127</v>
      </c>
    </row>
    <row r="2" spans="2:13" x14ac:dyDescent="0.2">
      <c r="B2" s="3" t="s">
        <v>128</v>
      </c>
    </row>
    <row r="4" spans="2:13" ht="30" customHeight="1" x14ac:dyDescent="0.2"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8" t="s">
        <v>135</v>
      </c>
      <c r="I4" s="8" t="s">
        <v>136</v>
      </c>
      <c r="J4" s="8" t="s">
        <v>51</v>
      </c>
      <c r="K4" s="8" t="s">
        <v>137</v>
      </c>
      <c r="L4" s="8" t="s">
        <v>138</v>
      </c>
      <c r="M4" s="8" t="s">
        <v>139</v>
      </c>
    </row>
    <row r="5" spans="2:13" ht="25.5" x14ac:dyDescent="0.2">
      <c r="B5" s="15">
        <f>DATE(2026,8,20)</f>
        <v>46254</v>
      </c>
      <c r="C5" s="22" t="s">
        <v>101</v>
      </c>
      <c r="D5" s="24" t="str">
        <f>IF(C5="","",IFERROR(INDEX(Clienți!$C$5:$C$504,MATCH(C5,Clienți!$B$5:$B$504,0)),""))</f>
        <v>Hotel Prahova SRL</v>
      </c>
      <c r="E5" s="22" t="s">
        <v>23</v>
      </c>
      <c r="F5" s="20" t="s">
        <v>140</v>
      </c>
      <c r="G5" s="20" t="s">
        <v>141</v>
      </c>
      <c r="H5" s="20" t="s">
        <v>142</v>
      </c>
      <c r="I5" s="15">
        <f>DATE(2026,8,27)</f>
        <v>46261</v>
      </c>
      <c r="J5" s="21" t="s">
        <v>30</v>
      </c>
      <c r="K5" s="22" t="s">
        <v>33</v>
      </c>
      <c r="L5" s="25" t="str">
        <f t="shared" ref="L5:L68" si="0">IF(B5="","",IF(K5="Da","Realizat",IF(H5="","Fără pas următor",IF(NOT(ISNUMBER(I5)),"Fără dată",IF(I5&lt;AziC,"Întârziat",IF(I5=AziC,"Azi","Planificat"))))))</f>
        <v>Realizat</v>
      </c>
      <c r="M5" s="19" t="str">
        <f t="shared" ref="M5:M68" si="1">IF(AND(B5="",C5=""),"",TRIM(IF(D5="","Cod de client inexistent. ","")&amp;IF(F5="","Notează ce s-a discutat. ","")&amp;IF(AND(H5&lt;&gt;"",NOT(ISNUMBER(I5))),"Pasul următor nu are dată. ","")&amp;IF(AND(ISNUMBER(I5),ISNUMBER(B5),I5&lt;B5),"Data pasului e înaintea contactului. ","")))</f>
        <v/>
      </c>
    </row>
    <row r="6" spans="2:13" x14ac:dyDescent="0.2">
      <c r="B6" s="15">
        <f>DATE(2026,8,27)</f>
        <v>46261</v>
      </c>
      <c r="C6" s="22" t="s">
        <v>101</v>
      </c>
      <c r="D6" s="24" t="str">
        <f>IF(C6="","",IFERROR(INDEX(Clienți!$C$5:$C$504,MATCH(C6,Clienți!$B$5:$B$504,0)),""))</f>
        <v>Hotel Prahova SRL</v>
      </c>
      <c r="E6" s="22" t="s">
        <v>22</v>
      </c>
      <c r="F6" s="20" t="s">
        <v>143</v>
      </c>
      <c r="G6" s="20" t="s">
        <v>144</v>
      </c>
      <c r="H6" s="20" t="s">
        <v>145</v>
      </c>
      <c r="I6" s="15">
        <f>DATE(2026,9,15)</f>
        <v>46280</v>
      </c>
      <c r="J6" s="21" t="s">
        <v>30</v>
      </c>
      <c r="K6" s="22"/>
      <c r="L6" s="25" t="str">
        <f t="shared" ca="1" si="0"/>
        <v>Întârziat</v>
      </c>
      <c r="M6" s="19" t="str">
        <f t="shared" si="1"/>
        <v/>
      </c>
    </row>
    <row r="7" spans="2:13" ht="25.5" x14ac:dyDescent="0.2">
      <c r="B7" s="15">
        <f>DATE(2026,9,15)</f>
        <v>46280</v>
      </c>
      <c r="C7" s="22" t="s">
        <v>109</v>
      </c>
      <c r="D7" s="24" t="str">
        <f>IF(C7="","",IFERROR(INDEX(Clienți!$C$5:$C$504,MATCH(C7,Clienți!$B$5:$B$504,0)),""))</f>
        <v>Primăria Comunei Bucov</v>
      </c>
      <c r="E7" s="22" t="s">
        <v>21</v>
      </c>
      <c r="F7" s="20" t="s">
        <v>146</v>
      </c>
      <c r="G7" s="20" t="s">
        <v>147</v>
      </c>
      <c r="H7" s="20" t="s">
        <v>148</v>
      </c>
      <c r="I7" s="15">
        <f>DATE(2026,10,30)</f>
        <v>46325</v>
      </c>
      <c r="J7" s="21" t="s">
        <v>31</v>
      </c>
      <c r="K7" s="22"/>
      <c r="L7" s="25" t="str">
        <f t="shared" ca="1" si="0"/>
        <v>Planificat</v>
      </c>
      <c r="M7" s="19" t="str">
        <f t="shared" si="1"/>
        <v/>
      </c>
    </row>
    <row r="8" spans="2:13" ht="25.5" x14ac:dyDescent="0.2">
      <c r="B8" s="15">
        <f>DATE(2026,9,22)</f>
        <v>46287</v>
      </c>
      <c r="C8" s="22" t="s">
        <v>79</v>
      </c>
      <c r="D8" s="24" t="str">
        <f>IF(C8="","",IFERROR(INDEX(Clienți!$C$5:$C$504,MATCH(C8,Clienți!$B$5:$B$504,0)),""))</f>
        <v>Casa Verde SRL</v>
      </c>
      <c r="E8" s="22" t="s">
        <v>26</v>
      </c>
      <c r="F8" s="20" t="s">
        <v>149</v>
      </c>
      <c r="G8" s="20" t="s">
        <v>150</v>
      </c>
      <c r="H8" s="20" t="s">
        <v>151</v>
      </c>
      <c r="I8" s="15">
        <f>DATE(2026,10,12)</f>
        <v>46307</v>
      </c>
      <c r="J8" s="21" t="s">
        <v>29</v>
      </c>
      <c r="K8" s="22" t="s">
        <v>33</v>
      </c>
      <c r="L8" s="25" t="str">
        <f t="shared" si="0"/>
        <v>Realizat</v>
      </c>
      <c r="M8" s="19" t="str">
        <f t="shared" si="1"/>
        <v/>
      </c>
    </row>
    <row r="9" spans="2:13" x14ac:dyDescent="0.2">
      <c r="B9" s="15">
        <f>DATE(2026,9,29)</f>
        <v>46294</v>
      </c>
      <c r="C9" s="22" t="s">
        <v>63</v>
      </c>
      <c r="D9" s="24" t="str">
        <f>IF(C9="","",IFERROR(INDEX(Clienți!$C$5:$C$504,MATCH(C9,Clienți!$B$5:$B$504,0)),""))</f>
        <v>Exemplu Construct SRL</v>
      </c>
      <c r="E9" s="22" t="s">
        <v>25</v>
      </c>
      <c r="F9" s="20" t="s">
        <v>152</v>
      </c>
      <c r="G9" s="20" t="s">
        <v>153</v>
      </c>
      <c r="H9" s="20" t="s">
        <v>154</v>
      </c>
      <c r="I9" s="15">
        <f>DATE(2026,10,1)</f>
        <v>46296</v>
      </c>
      <c r="J9" s="21" t="s">
        <v>29</v>
      </c>
      <c r="K9" s="22" t="s">
        <v>33</v>
      </c>
      <c r="L9" s="25" t="str">
        <f t="shared" si="0"/>
        <v>Realizat</v>
      </c>
      <c r="M9" s="19" t="str">
        <f t="shared" si="1"/>
        <v/>
      </c>
    </row>
    <row r="10" spans="2:13" ht="25.5" x14ac:dyDescent="0.2">
      <c r="B10" s="15">
        <f>DATE(2026,10,1)</f>
        <v>46296</v>
      </c>
      <c r="C10" s="22" t="s">
        <v>71</v>
      </c>
      <c r="D10" s="24" t="str">
        <f>IF(C10="","",IFERROR(INDEX(Clienți!$C$5:$C$504,MATCH(C10,Clienți!$B$5:$B$504,0)),""))</f>
        <v>Electro Plus SRL</v>
      </c>
      <c r="E10" s="22" t="s">
        <v>23</v>
      </c>
      <c r="F10" s="20" t="s">
        <v>155</v>
      </c>
      <c r="G10" s="20" t="s">
        <v>156</v>
      </c>
      <c r="H10" s="20" t="s">
        <v>157</v>
      </c>
      <c r="I10" s="15">
        <f>DATE(2026,10,9)</f>
        <v>46304</v>
      </c>
      <c r="J10" s="21" t="s">
        <v>30</v>
      </c>
      <c r="K10" s="22"/>
      <c r="L10" s="25" t="str">
        <f t="shared" ca="1" si="0"/>
        <v>Întârziat</v>
      </c>
      <c r="M10" s="19" t="str">
        <f t="shared" si="1"/>
        <v/>
      </c>
    </row>
    <row r="11" spans="2:13" ht="25.5" x14ac:dyDescent="0.2">
      <c r="B11" s="15">
        <f>DATE(2026,10,2)</f>
        <v>46297</v>
      </c>
      <c r="C11" s="22" t="s">
        <v>116</v>
      </c>
      <c r="D11" s="24" t="str">
        <f>IF(C11="","",IFERROR(INDEX(Clienți!$C$5:$C$504,MATCH(C11,Clienți!$B$5:$B$504,0)),""))</f>
        <v>Office Center Ploiești SRL</v>
      </c>
      <c r="E11" s="22" t="s">
        <v>23</v>
      </c>
      <c r="F11" s="20" t="s">
        <v>158</v>
      </c>
      <c r="G11" s="20" t="s">
        <v>159</v>
      </c>
      <c r="H11" s="20" t="s">
        <v>160</v>
      </c>
      <c r="I11" s="15">
        <f>DATE(2026,10,31)</f>
        <v>46326</v>
      </c>
      <c r="J11" s="21" t="s">
        <v>31</v>
      </c>
      <c r="K11" s="22"/>
      <c r="L11" s="25" t="str">
        <f t="shared" ca="1" si="0"/>
        <v>Planificat</v>
      </c>
      <c r="M11" s="19" t="str">
        <f t="shared" si="1"/>
        <v/>
      </c>
    </row>
    <row r="12" spans="2:13" ht="25.5" x14ac:dyDescent="0.2">
      <c r="B12" s="15">
        <f>DATE(2026,10,5)</f>
        <v>46300</v>
      </c>
      <c r="C12" s="22" t="s">
        <v>88</v>
      </c>
      <c r="D12" s="24" t="str">
        <f>IF(C12="","",IFERROR(INDEX(Clienți!$C$5:$C$504,MATCH(C12,Clienți!$B$5:$B$504,0)),""))</f>
        <v>Montaj Expert SRL</v>
      </c>
      <c r="E12" s="22" t="s">
        <v>21</v>
      </c>
      <c r="F12" s="20" t="s">
        <v>161</v>
      </c>
      <c r="G12" s="20" t="s">
        <v>162</v>
      </c>
      <c r="H12" s="20" t="s">
        <v>163</v>
      </c>
      <c r="I12" s="15">
        <f>DATE(2026,10,14)</f>
        <v>46309</v>
      </c>
      <c r="J12" s="21" t="s">
        <v>30</v>
      </c>
      <c r="K12" s="22"/>
      <c r="L12" s="25" t="str">
        <f t="shared" ca="1" si="0"/>
        <v>Azi</v>
      </c>
      <c r="M12" s="19" t="str">
        <f t="shared" si="1"/>
        <v/>
      </c>
    </row>
    <row r="13" spans="2:13" ht="25.5" x14ac:dyDescent="0.2">
      <c r="B13" s="15">
        <f>DATE(2026,10,7)</f>
        <v>46302</v>
      </c>
      <c r="C13" s="22" t="s">
        <v>63</v>
      </c>
      <c r="D13" s="24" t="str">
        <f>IF(C13="","",IFERROR(INDEX(Clienți!$C$5:$C$504,MATCH(C13,Clienți!$B$5:$B$504,0)),""))</f>
        <v>Exemplu Construct SRL</v>
      </c>
      <c r="E13" s="22" t="s">
        <v>21</v>
      </c>
      <c r="F13" s="20" t="s">
        <v>164</v>
      </c>
      <c r="G13" s="20" t="s">
        <v>165</v>
      </c>
      <c r="H13" s="20" t="s">
        <v>166</v>
      </c>
      <c r="I13" s="15">
        <f>DATE(2026,10,12)</f>
        <v>46307</v>
      </c>
      <c r="J13" s="21" t="s">
        <v>29</v>
      </c>
      <c r="K13" s="22" t="s">
        <v>33</v>
      </c>
      <c r="L13" s="25" t="str">
        <f t="shared" si="0"/>
        <v>Realizat</v>
      </c>
      <c r="M13" s="19" t="str">
        <f t="shared" si="1"/>
        <v/>
      </c>
    </row>
    <row r="14" spans="2:13" ht="25.5" x14ac:dyDescent="0.2">
      <c r="B14" s="15">
        <f>DATE(2026,10,12)</f>
        <v>46307</v>
      </c>
      <c r="C14" s="22" t="s">
        <v>63</v>
      </c>
      <c r="D14" s="24" t="str">
        <f>IF(C14="","",IFERROR(INDEX(Clienți!$C$5:$C$504,MATCH(C14,Clienți!$B$5:$B$504,0)),""))</f>
        <v>Exemplu Construct SRL</v>
      </c>
      <c r="E14" s="22" t="s">
        <v>22</v>
      </c>
      <c r="F14" s="20" t="s">
        <v>167</v>
      </c>
      <c r="G14" s="20" t="s">
        <v>168</v>
      </c>
      <c r="H14" s="20" t="s">
        <v>169</v>
      </c>
      <c r="I14" s="15">
        <f>DATE(2026,10,16)</f>
        <v>46311</v>
      </c>
      <c r="J14" s="21" t="s">
        <v>29</v>
      </c>
      <c r="K14" s="22"/>
      <c r="L14" s="25" t="str">
        <f t="shared" ca="1" si="0"/>
        <v>Planificat</v>
      </c>
      <c r="M14" s="19" t="str">
        <f t="shared" si="1"/>
        <v/>
      </c>
    </row>
    <row r="15" spans="2:13" x14ac:dyDescent="0.2">
      <c r="B15" s="15">
        <f>DATE(2026,10,12)</f>
        <v>46307</v>
      </c>
      <c r="C15" s="22" t="s">
        <v>93</v>
      </c>
      <c r="D15" s="24" t="str">
        <f>IF(C15="","",IFERROR(INDEX(Clienți!$C$5:$C$504,MATCH(C15,Clienți!$B$5:$B$504,0)),""))</f>
        <v>Instal Rapid SRL</v>
      </c>
      <c r="E15" s="22" t="s">
        <v>21</v>
      </c>
      <c r="F15" s="20" t="s">
        <v>170</v>
      </c>
      <c r="G15" s="20" t="s">
        <v>171</v>
      </c>
      <c r="H15" s="20"/>
      <c r="I15" s="15"/>
      <c r="J15" s="21" t="s">
        <v>29</v>
      </c>
      <c r="K15" s="22"/>
      <c r="L15" s="25" t="str">
        <f t="shared" si="0"/>
        <v>Fără pas următor</v>
      </c>
      <c r="M15" s="19" t="str">
        <f t="shared" si="1"/>
        <v/>
      </c>
    </row>
    <row r="16" spans="2:13" x14ac:dyDescent="0.2">
      <c r="B16" s="15"/>
      <c r="C16" s="22"/>
      <c r="D16" s="24" t="str">
        <f>IF(C16="","",IFERROR(INDEX(Clienți!$C$5:$C$504,MATCH(C16,Clienți!$B$5:$B$504,0)),""))</f>
        <v/>
      </c>
      <c r="E16" s="22"/>
      <c r="F16" s="20"/>
      <c r="G16" s="20"/>
      <c r="H16" s="20"/>
      <c r="I16" s="15"/>
      <c r="J16" s="21"/>
      <c r="K16" s="22"/>
      <c r="L16" s="25" t="str">
        <f t="shared" si="0"/>
        <v/>
      </c>
      <c r="M16" s="19" t="str">
        <f t="shared" si="1"/>
        <v/>
      </c>
    </row>
    <row r="17" spans="2:13" x14ac:dyDescent="0.2">
      <c r="B17" s="15"/>
      <c r="C17" s="22"/>
      <c r="D17" s="24" t="str">
        <f>IF(C17="","",IFERROR(INDEX(Clienți!$C$5:$C$504,MATCH(C17,Clienți!$B$5:$B$504,0)),""))</f>
        <v/>
      </c>
      <c r="E17" s="22"/>
      <c r="F17" s="20"/>
      <c r="G17" s="20"/>
      <c r="H17" s="20"/>
      <c r="I17" s="15"/>
      <c r="J17" s="21"/>
      <c r="K17" s="22"/>
      <c r="L17" s="25" t="str">
        <f t="shared" si="0"/>
        <v/>
      </c>
      <c r="M17" s="19" t="str">
        <f t="shared" si="1"/>
        <v/>
      </c>
    </row>
    <row r="18" spans="2:13" x14ac:dyDescent="0.2">
      <c r="B18" s="15"/>
      <c r="C18" s="22"/>
      <c r="D18" s="24" t="str">
        <f>IF(C18="","",IFERROR(INDEX(Clienți!$C$5:$C$504,MATCH(C18,Clienți!$B$5:$B$504,0)),""))</f>
        <v/>
      </c>
      <c r="E18" s="22"/>
      <c r="F18" s="20"/>
      <c r="G18" s="20"/>
      <c r="H18" s="20"/>
      <c r="I18" s="15"/>
      <c r="J18" s="21"/>
      <c r="K18" s="22"/>
      <c r="L18" s="25" t="str">
        <f t="shared" si="0"/>
        <v/>
      </c>
      <c r="M18" s="19" t="str">
        <f t="shared" si="1"/>
        <v/>
      </c>
    </row>
    <row r="19" spans="2:13" x14ac:dyDescent="0.2">
      <c r="B19" s="15"/>
      <c r="C19" s="22"/>
      <c r="D19" s="24" t="str">
        <f>IF(C19="","",IFERROR(INDEX(Clienți!$C$5:$C$504,MATCH(C19,Clienți!$B$5:$B$504,0)),""))</f>
        <v/>
      </c>
      <c r="E19" s="22"/>
      <c r="F19" s="20"/>
      <c r="G19" s="20"/>
      <c r="H19" s="20"/>
      <c r="I19" s="15"/>
      <c r="J19" s="21"/>
      <c r="K19" s="22"/>
      <c r="L19" s="25" t="str">
        <f t="shared" si="0"/>
        <v/>
      </c>
      <c r="M19" s="19" t="str">
        <f t="shared" si="1"/>
        <v/>
      </c>
    </row>
    <row r="20" spans="2:13" x14ac:dyDescent="0.2">
      <c r="B20" s="15"/>
      <c r="C20" s="22"/>
      <c r="D20" s="24" t="str">
        <f>IF(C20="","",IFERROR(INDEX(Clienți!$C$5:$C$504,MATCH(C20,Clienți!$B$5:$B$504,0)),""))</f>
        <v/>
      </c>
      <c r="E20" s="22"/>
      <c r="F20" s="20"/>
      <c r="G20" s="20"/>
      <c r="H20" s="20"/>
      <c r="I20" s="15"/>
      <c r="J20" s="21"/>
      <c r="K20" s="22"/>
      <c r="L20" s="25" t="str">
        <f t="shared" si="0"/>
        <v/>
      </c>
      <c r="M20" s="19" t="str">
        <f t="shared" si="1"/>
        <v/>
      </c>
    </row>
    <row r="21" spans="2:13" x14ac:dyDescent="0.2">
      <c r="B21" s="15"/>
      <c r="C21" s="22"/>
      <c r="D21" s="24" t="str">
        <f>IF(C21="","",IFERROR(INDEX(Clienți!$C$5:$C$504,MATCH(C21,Clienți!$B$5:$B$504,0)),""))</f>
        <v/>
      </c>
      <c r="E21" s="22"/>
      <c r="F21" s="20"/>
      <c r="G21" s="20"/>
      <c r="H21" s="20"/>
      <c r="I21" s="15"/>
      <c r="J21" s="21"/>
      <c r="K21" s="22"/>
      <c r="L21" s="25" t="str">
        <f t="shared" si="0"/>
        <v/>
      </c>
      <c r="M21" s="19" t="str">
        <f t="shared" si="1"/>
        <v/>
      </c>
    </row>
    <row r="22" spans="2:13" x14ac:dyDescent="0.2">
      <c r="B22" s="15"/>
      <c r="C22" s="22"/>
      <c r="D22" s="24" t="str">
        <f>IF(C22="","",IFERROR(INDEX(Clienți!$C$5:$C$504,MATCH(C22,Clienți!$B$5:$B$504,0)),""))</f>
        <v/>
      </c>
      <c r="E22" s="22"/>
      <c r="F22" s="20"/>
      <c r="G22" s="20"/>
      <c r="H22" s="20"/>
      <c r="I22" s="15"/>
      <c r="J22" s="21"/>
      <c r="K22" s="22"/>
      <c r="L22" s="25" t="str">
        <f t="shared" si="0"/>
        <v/>
      </c>
      <c r="M22" s="19" t="str">
        <f t="shared" si="1"/>
        <v/>
      </c>
    </row>
    <row r="23" spans="2:13" x14ac:dyDescent="0.2">
      <c r="B23" s="15"/>
      <c r="C23" s="22"/>
      <c r="D23" s="24" t="str">
        <f>IF(C23="","",IFERROR(INDEX(Clienți!$C$5:$C$504,MATCH(C23,Clienți!$B$5:$B$504,0)),""))</f>
        <v/>
      </c>
      <c r="E23" s="22"/>
      <c r="F23" s="20"/>
      <c r="G23" s="20"/>
      <c r="H23" s="20"/>
      <c r="I23" s="15"/>
      <c r="J23" s="21"/>
      <c r="K23" s="22"/>
      <c r="L23" s="25" t="str">
        <f t="shared" si="0"/>
        <v/>
      </c>
      <c r="M23" s="19" t="str">
        <f t="shared" si="1"/>
        <v/>
      </c>
    </row>
    <row r="24" spans="2:13" x14ac:dyDescent="0.2">
      <c r="B24" s="15"/>
      <c r="C24" s="22"/>
      <c r="D24" s="24" t="str">
        <f>IF(C24="","",IFERROR(INDEX(Clienți!$C$5:$C$504,MATCH(C24,Clienți!$B$5:$B$504,0)),""))</f>
        <v/>
      </c>
      <c r="E24" s="22"/>
      <c r="F24" s="20"/>
      <c r="G24" s="20"/>
      <c r="H24" s="20"/>
      <c r="I24" s="15"/>
      <c r="J24" s="21"/>
      <c r="K24" s="22"/>
      <c r="L24" s="25" t="str">
        <f t="shared" si="0"/>
        <v/>
      </c>
      <c r="M24" s="19" t="str">
        <f t="shared" si="1"/>
        <v/>
      </c>
    </row>
    <row r="25" spans="2:13" x14ac:dyDescent="0.2">
      <c r="B25" s="15"/>
      <c r="C25" s="22"/>
      <c r="D25" s="24" t="str">
        <f>IF(C25="","",IFERROR(INDEX(Clienți!$C$5:$C$504,MATCH(C25,Clienți!$B$5:$B$504,0)),""))</f>
        <v/>
      </c>
      <c r="E25" s="22"/>
      <c r="F25" s="20"/>
      <c r="G25" s="20"/>
      <c r="H25" s="20"/>
      <c r="I25" s="15"/>
      <c r="J25" s="21"/>
      <c r="K25" s="22"/>
      <c r="L25" s="25" t="str">
        <f t="shared" si="0"/>
        <v/>
      </c>
      <c r="M25" s="19" t="str">
        <f t="shared" si="1"/>
        <v/>
      </c>
    </row>
    <row r="26" spans="2:13" x14ac:dyDescent="0.2">
      <c r="B26" s="15"/>
      <c r="C26" s="22"/>
      <c r="D26" s="24" t="str">
        <f>IF(C26="","",IFERROR(INDEX(Clienți!$C$5:$C$504,MATCH(C26,Clienți!$B$5:$B$504,0)),""))</f>
        <v/>
      </c>
      <c r="E26" s="22"/>
      <c r="F26" s="20"/>
      <c r="G26" s="20"/>
      <c r="H26" s="20"/>
      <c r="I26" s="15"/>
      <c r="J26" s="21"/>
      <c r="K26" s="22"/>
      <c r="L26" s="25" t="str">
        <f t="shared" si="0"/>
        <v/>
      </c>
      <c r="M26" s="19" t="str">
        <f t="shared" si="1"/>
        <v/>
      </c>
    </row>
    <row r="27" spans="2:13" x14ac:dyDescent="0.2">
      <c r="B27" s="15"/>
      <c r="C27" s="22"/>
      <c r="D27" s="24" t="str">
        <f>IF(C27="","",IFERROR(INDEX(Clienți!$C$5:$C$504,MATCH(C27,Clienți!$B$5:$B$504,0)),""))</f>
        <v/>
      </c>
      <c r="E27" s="22"/>
      <c r="F27" s="20"/>
      <c r="G27" s="20"/>
      <c r="H27" s="20"/>
      <c r="I27" s="15"/>
      <c r="J27" s="21"/>
      <c r="K27" s="22"/>
      <c r="L27" s="25" t="str">
        <f t="shared" si="0"/>
        <v/>
      </c>
      <c r="M27" s="19" t="str">
        <f t="shared" si="1"/>
        <v/>
      </c>
    </row>
    <row r="28" spans="2:13" x14ac:dyDescent="0.2">
      <c r="B28" s="15"/>
      <c r="C28" s="22"/>
      <c r="D28" s="24" t="str">
        <f>IF(C28="","",IFERROR(INDEX(Clienți!$C$5:$C$504,MATCH(C28,Clienți!$B$5:$B$504,0)),""))</f>
        <v/>
      </c>
      <c r="E28" s="22"/>
      <c r="F28" s="20"/>
      <c r="G28" s="20"/>
      <c r="H28" s="20"/>
      <c r="I28" s="15"/>
      <c r="J28" s="21"/>
      <c r="K28" s="22"/>
      <c r="L28" s="25" t="str">
        <f t="shared" si="0"/>
        <v/>
      </c>
      <c r="M28" s="19" t="str">
        <f t="shared" si="1"/>
        <v/>
      </c>
    </row>
    <row r="29" spans="2:13" x14ac:dyDescent="0.2">
      <c r="B29" s="15"/>
      <c r="C29" s="22"/>
      <c r="D29" s="24" t="str">
        <f>IF(C29="","",IFERROR(INDEX(Clienți!$C$5:$C$504,MATCH(C29,Clienți!$B$5:$B$504,0)),""))</f>
        <v/>
      </c>
      <c r="E29" s="22"/>
      <c r="F29" s="20"/>
      <c r="G29" s="20"/>
      <c r="H29" s="20"/>
      <c r="I29" s="15"/>
      <c r="J29" s="21"/>
      <c r="K29" s="22"/>
      <c r="L29" s="25" t="str">
        <f t="shared" si="0"/>
        <v/>
      </c>
      <c r="M29" s="19" t="str">
        <f t="shared" si="1"/>
        <v/>
      </c>
    </row>
    <row r="30" spans="2:13" x14ac:dyDescent="0.2">
      <c r="B30" s="15"/>
      <c r="C30" s="22"/>
      <c r="D30" s="24" t="str">
        <f>IF(C30="","",IFERROR(INDEX(Clienți!$C$5:$C$504,MATCH(C30,Clienți!$B$5:$B$504,0)),""))</f>
        <v/>
      </c>
      <c r="E30" s="22"/>
      <c r="F30" s="20"/>
      <c r="G30" s="20"/>
      <c r="H30" s="20"/>
      <c r="I30" s="15"/>
      <c r="J30" s="21"/>
      <c r="K30" s="22"/>
      <c r="L30" s="25" t="str">
        <f t="shared" si="0"/>
        <v/>
      </c>
      <c r="M30" s="19" t="str">
        <f t="shared" si="1"/>
        <v/>
      </c>
    </row>
    <row r="31" spans="2:13" x14ac:dyDescent="0.2">
      <c r="B31" s="15"/>
      <c r="C31" s="22"/>
      <c r="D31" s="24" t="str">
        <f>IF(C31="","",IFERROR(INDEX(Clienți!$C$5:$C$504,MATCH(C31,Clienți!$B$5:$B$504,0)),""))</f>
        <v/>
      </c>
      <c r="E31" s="22"/>
      <c r="F31" s="20"/>
      <c r="G31" s="20"/>
      <c r="H31" s="20"/>
      <c r="I31" s="15"/>
      <c r="J31" s="21"/>
      <c r="K31" s="22"/>
      <c r="L31" s="25" t="str">
        <f t="shared" si="0"/>
        <v/>
      </c>
      <c r="M31" s="19" t="str">
        <f t="shared" si="1"/>
        <v/>
      </c>
    </row>
    <row r="32" spans="2:13" x14ac:dyDescent="0.2">
      <c r="B32" s="15"/>
      <c r="C32" s="22"/>
      <c r="D32" s="24" t="str">
        <f>IF(C32="","",IFERROR(INDEX(Clienți!$C$5:$C$504,MATCH(C32,Clienți!$B$5:$B$504,0)),""))</f>
        <v/>
      </c>
      <c r="E32" s="22"/>
      <c r="F32" s="20"/>
      <c r="G32" s="20"/>
      <c r="H32" s="20"/>
      <c r="I32" s="15"/>
      <c r="J32" s="21"/>
      <c r="K32" s="22"/>
      <c r="L32" s="25" t="str">
        <f t="shared" si="0"/>
        <v/>
      </c>
      <c r="M32" s="19" t="str">
        <f t="shared" si="1"/>
        <v/>
      </c>
    </row>
    <row r="33" spans="2:13" x14ac:dyDescent="0.2">
      <c r="B33" s="15"/>
      <c r="C33" s="22"/>
      <c r="D33" s="24" t="str">
        <f>IF(C33="","",IFERROR(INDEX(Clienți!$C$5:$C$504,MATCH(C33,Clienți!$B$5:$B$504,0)),""))</f>
        <v/>
      </c>
      <c r="E33" s="22"/>
      <c r="F33" s="20"/>
      <c r="G33" s="20"/>
      <c r="H33" s="20"/>
      <c r="I33" s="15"/>
      <c r="J33" s="21"/>
      <c r="K33" s="22"/>
      <c r="L33" s="25" t="str">
        <f t="shared" si="0"/>
        <v/>
      </c>
      <c r="M33" s="19" t="str">
        <f t="shared" si="1"/>
        <v/>
      </c>
    </row>
    <row r="34" spans="2:13" x14ac:dyDescent="0.2">
      <c r="B34" s="15"/>
      <c r="C34" s="22"/>
      <c r="D34" s="24" t="str">
        <f>IF(C34="","",IFERROR(INDEX(Clienți!$C$5:$C$504,MATCH(C34,Clienți!$B$5:$B$504,0)),""))</f>
        <v/>
      </c>
      <c r="E34" s="22"/>
      <c r="F34" s="20"/>
      <c r="G34" s="20"/>
      <c r="H34" s="20"/>
      <c r="I34" s="15"/>
      <c r="J34" s="21"/>
      <c r="K34" s="22"/>
      <c r="L34" s="25" t="str">
        <f t="shared" si="0"/>
        <v/>
      </c>
      <c r="M34" s="19" t="str">
        <f t="shared" si="1"/>
        <v/>
      </c>
    </row>
    <row r="35" spans="2:13" x14ac:dyDescent="0.2">
      <c r="B35" s="15"/>
      <c r="C35" s="22"/>
      <c r="D35" s="24" t="str">
        <f>IF(C35="","",IFERROR(INDEX(Clienți!$C$5:$C$504,MATCH(C35,Clienți!$B$5:$B$504,0)),""))</f>
        <v/>
      </c>
      <c r="E35" s="22"/>
      <c r="F35" s="20"/>
      <c r="G35" s="20"/>
      <c r="H35" s="20"/>
      <c r="I35" s="15"/>
      <c r="J35" s="21"/>
      <c r="K35" s="22"/>
      <c r="L35" s="25" t="str">
        <f t="shared" si="0"/>
        <v/>
      </c>
      <c r="M35" s="19" t="str">
        <f t="shared" si="1"/>
        <v/>
      </c>
    </row>
    <row r="36" spans="2:13" x14ac:dyDescent="0.2">
      <c r="B36" s="15"/>
      <c r="C36" s="22"/>
      <c r="D36" s="24" t="str">
        <f>IF(C36="","",IFERROR(INDEX(Clienți!$C$5:$C$504,MATCH(C36,Clienți!$B$5:$B$504,0)),""))</f>
        <v/>
      </c>
      <c r="E36" s="22"/>
      <c r="F36" s="20"/>
      <c r="G36" s="20"/>
      <c r="H36" s="20"/>
      <c r="I36" s="15"/>
      <c r="J36" s="21"/>
      <c r="K36" s="22"/>
      <c r="L36" s="25" t="str">
        <f t="shared" si="0"/>
        <v/>
      </c>
      <c r="M36" s="19" t="str">
        <f t="shared" si="1"/>
        <v/>
      </c>
    </row>
    <row r="37" spans="2:13" x14ac:dyDescent="0.2">
      <c r="B37" s="15"/>
      <c r="C37" s="22"/>
      <c r="D37" s="24" t="str">
        <f>IF(C37="","",IFERROR(INDEX(Clienți!$C$5:$C$504,MATCH(C37,Clienți!$B$5:$B$504,0)),""))</f>
        <v/>
      </c>
      <c r="E37" s="22"/>
      <c r="F37" s="20"/>
      <c r="G37" s="20"/>
      <c r="H37" s="20"/>
      <c r="I37" s="15"/>
      <c r="J37" s="21"/>
      <c r="K37" s="22"/>
      <c r="L37" s="25" t="str">
        <f t="shared" si="0"/>
        <v/>
      </c>
      <c r="M37" s="19" t="str">
        <f t="shared" si="1"/>
        <v/>
      </c>
    </row>
    <row r="38" spans="2:13" x14ac:dyDescent="0.2">
      <c r="B38" s="15"/>
      <c r="C38" s="22"/>
      <c r="D38" s="24" t="str">
        <f>IF(C38="","",IFERROR(INDEX(Clienți!$C$5:$C$504,MATCH(C38,Clienți!$B$5:$B$504,0)),""))</f>
        <v/>
      </c>
      <c r="E38" s="22"/>
      <c r="F38" s="20"/>
      <c r="G38" s="20"/>
      <c r="H38" s="20"/>
      <c r="I38" s="15"/>
      <c r="J38" s="21"/>
      <c r="K38" s="22"/>
      <c r="L38" s="25" t="str">
        <f t="shared" si="0"/>
        <v/>
      </c>
      <c r="M38" s="19" t="str">
        <f t="shared" si="1"/>
        <v/>
      </c>
    </row>
    <row r="39" spans="2:13" x14ac:dyDescent="0.2">
      <c r="B39" s="15"/>
      <c r="C39" s="22"/>
      <c r="D39" s="24" t="str">
        <f>IF(C39="","",IFERROR(INDEX(Clienți!$C$5:$C$504,MATCH(C39,Clienți!$B$5:$B$504,0)),""))</f>
        <v/>
      </c>
      <c r="E39" s="22"/>
      <c r="F39" s="20"/>
      <c r="G39" s="20"/>
      <c r="H39" s="20"/>
      <c r="I39" s="15"/>
      <c r="J39" s="21"/>
      <c r="K39" s="22"/>
      <c r="L39" s="25" t="str">
        <f t="shared" si="0"/>
        <v/>
      </c>
      <c r="M39" s="19" t="str">
        <f t="shared" si="1"/>
        <v/>
      </c>
    </row>
    <row r="40" spans="2:13" x14ac:dyDescent="0.2">
      <c r="B40" s="15"/>
      <c r="C40" s="22"/>
      <c r="D40" s="24" t="str">
        <f>IF(C40="","",IFERROR(INDEX(Clienți!$C$5:$C$504,MATCH(C40,Clienți!$B$5:$B$504,0)),""))</f>
        <v/>
      </c>
      <c r="E40" s="22"/>
      <c r="F40" s="20"/>
      <c r="G40" s="20"/>
      <c r="H40" s="20"/>
      <c r="I40" s="15"/>
      <c r="J40" s="21"/>
      <c r="K40" s="22"/>
      <c r="L40" s="25" t="str">
        <f t="shared" si="0"/>
        <v/>
      </c>
      <c r="M40" s="19" t="str">
        <f t="shared" si="1"/>
        <v/>
      </c>
    </row>
    <row r="41" spans="2:13" x14ac:dyDescent="0.2">
      <c r="B41" s="15"/>
      <c r="C41" s="22"/>
      <c r="D41" s="24" t="str">
        <f>IF(C41="","",IFERROR(INDEX(Clienți!$C$5:$C$504,MATCH(C41,Clienți!$B$5:$B$504,0)),""))</f>
        <v/>
      </c>
      <c r="E41" s="22"/>
      <c r="F41" s="20"/>
      <c r="G41" s="20"/>
      <c r="H41" s="20"/>
      <c r="I41" s="15"/>
      <c r="J41" s="21"/>
      <c r="K41" s="22"/>
      <c r="L41" s="25" t="str">
        <f t="shared" si="0"/>
        <v/>
      </c>
      <c r="M41" s="19" t="str">
        <f t="shared" si="1"/>
        <v/>
      </c>
    </row>
    <row r="42" spans="2:13" x14ac:dyDescent="0.2">
      <c r="B42" s="15"/>
      <c r="C42" s="22"/>
      <c r="D42" s="24" t="str">
        <f>IF(C42="","",IFERROR(INDEX(Clienți!$C$5:$C$504,MATCH(C42,Clienți!$B$5:$B$504,0)),""))</f>
        <v/>
      </c>
      <c r="E42" s="22"/>
      <c r="F42" s="20"/>
      <c r="G42" s="20"/>
      <c r="H42" s="20"/>
      <c r="I42" s="15"/>
      <c r="J42" s="21"/>
      <c r="K42" s="22"/>
      <c r="L42" s="25" t="str">
        <f t="shared" si="0"/>
        <v/>
      </c>
      <c r="M42" s="19" t="str">
        <f t="shared" si="1"/>
        <v/>
      </c>
    </row>
    <row r="43" spans="2:13" x14ac:dyDescent="0.2">
      <c r="B43" s="15"/>
      <c r="C43" s="22"/>
      <c r="D43" s="24" t="str">
        <f>IF(C43="","",IFERROR(INDEX(Clienți!$C$5:$C$504,MATCH(C43,Clienți!$B$5:$B$504,0)),""))</f>
        <v/>
      </c>
      <c r="E43" s="22"/>
      <c r="F43" s="20"/>
      <c r="G43" s="20"/>
      <c r="H43" s="20"/>
      <c r="I43" s="15"/>
      <c r="J43" s="21"/>
      <c r="K43" s="22"/>
      <c r="L43" s="25" t="str">
        <f t="shared" si="0"/>
        <v/>
      </c>
      <c r="M43" s="19" t="str">
        <f t="shared" si="1"/>
        <v/>
      </c>
    </row>
    <row r="44" spans="2:13" x14ac:dyDescent="0.2">
      <c r="B44" s="15"/>
      <c r="C44" s="22"/>
      <c r="D44" s="24" t="str">
        <f>IF(C44="","",IFERROR(INDEX(Clienți!$C$5:$C$504,MATCH(C44,Clienți!$B$5:$B$504,0)),""))</f>
        <v/>
      </c>
      <c r="E44" s="22"/>
      <c r="F44" s="20"/>
      <c r="G44" s="20"/>
      <c r="H44" s="20"/>
      <c r="I44" s="15"/>
      <c r="J44" s="21"/>
      <c r="K44" s="22"/>
      <c r="L44" s="25" t="str">
        <f t="shared" si="0"/>
        <v/>
      </c>
      <c r="M44" s="19" t="str">
        <f t="shared" si="1"/>
        <v/>
      </c>
    </row>
    <row r="45" spans="2:13" x14ac:dyDescent="0.2">
      <c r="B45" s="15"/>
      <c r="C45" s="22"/>
      <c r="D45" s="24" t="str">
        <f>IF(C45="","",IFERROR(INDEX(Clienți!$C$5:$C$504,MATCH(C45,Clienți!$B$5:$B$504,0)),""))</f>
        <v/>
      </c>
      <c r="E45" s="22"/>
      <c r="F45" s="20"/>
      <c r="G45" s="20"/>
      <c r="H45" s="20"/>
      <c r="I45" s="15"/>
      <c r="J45" s="21"/>
      <c r="K45" s="22"/>
      <c r="L45" s="25" t="str">
        <f t="shared" si="0"/>
        <v/>
      </c>
      <c r="M45" s="19" t="str">
        <f t="shared" si="1"/>
        <v/>
      </c>
    </row>
    <row r="46" spans="2:13" x14ac:dyDescent="0.2">
      <c r="B46" s="15"/>
      <c r="C46" s="22"/>
      <c r="D46" s="24" t="str">
        <f>IF(C46="","",IFERROR(INDEX(Clienți!$C$5:$C$504,MATCH(C46,Clienți!$B$5:$B$504,0)),""))</f>
        <v/>
      </c>
      <c r="E46" s="22"/>
      <c r="F46" s="20"/>
      <c r="G46" s="20"/>
      <c r="H46" s="20"/>
      <c r="I46" s="15"/>
      <c r="J46" s="21"/>
      <c r="K46" s="22"/>
      <c r="L46" s="25" t="str">
        <f t="shared" si="0"/>
        <v/>
      </c>
      <c r="M46" s="19" t="str">
        <f t="shared" si="1"/>
        <v/>
      </c>
    </row>
    <row r="47" spans="2:13" x14ac:dyDescent="0.2">
      <c r="B47" s="15"/>
      <c r="C47" s="22"/>
      <c r="D47" s="24" t="str">
        <f>IF(C47="","",IFERROR(INDEX(Clienți!$C$5:$C$504,MATCH(C47,Clienți!$B$5:$B$504,0)),""))</f>
        <v/>
      </c>
      <c r="E47" s="22"/>
      <c r="F47" s="20"/>
      <c r="G47" s="20"/>
      <c r="H47" s="20"/>
      <c r="I47" s="15"/>
      <c r="J47" s="21"/>
      <c r="K47" s="22"/>
      <c r="L47" s="25" t="str">
        <f t="shared" si="0"/>
        <v/>
      </c>
      <c r="M47" s="19" t="str">
        <f t="shared" si="1"/>
        <v/>
      </c>
    </row>
    <row r="48" spans="2:13" x14ac:dyDescent="0.2">
      <c r="B48" s="15"/>
      <c r="C48" s="22"/>
      <c r="D48" s="24" t="str">
        <f>IF(C48="","",IFERROR(INDEX(Clienți!$C$5:$C$504,MATCH(C48,Clienți!$B$5:$B$504,0)),""))</f>
        <v/>
      </c>
      <c r="E48" s="22"/>
      <c r="F48" s="20"/>
      <c r="G48" s="20"/>
      <c r="H48" s="20"/>
      <c r="I48" s="15"/>
      <c r="J48" s="21"/>
      <c r="K48" s="22"/>
      <c r="L48" s="25" t="str">
        <f t="shared" si="0"/>
        <v/>
      </c>
      <c r="M48" s="19" t="str">
        <f t="shared" si="1"/>
        <v/>
      </c>
    </row>
    <row r="49" spans="2:13" x14ac:dyDescent="0.2">
      <c r="B49" s="15"/>
      <c r="C49" s="22"/>
      <c r="D49" s="24" t="str">
        <f>IF(C49="","",IFERROR(INDEX(Clienți!$C$5:$C$504,MATCH(C49,Clienți!$B$5:$B$504,0)),""))</f>
        <v/>
      </c>
      <c r="E49" s="22"/>
      <c r="F49" s="20"/>
      <c r="G49" s="20"/>
      <c r="H49" s="20"/>
      <c r="I49" s="15"/>
      <c r="J49" s="21"/>
      <c r="K49" s="22"/>
      <c r="L49" s="25" t="str">
        <f t="shared" si="0"/>
        <v/>
      </c>
      <c r="M49" s="19" t="str">
        <f t="shared" si="1"/>
        <v/>
      </c>
    </row>
    <row r="50" spans="2:13" x14ac:dyDescent="0.2">
      <c r="B50" s="15"/>
      <c r="C50" s="22"/>
      <c r="D50" s="24" t="str">
        <f>IF(C50="","",IFERROR(INDEX(Clienți!$C$5:$C$504,MATCH(C50,Clienți!$B$5:$B$504,0)),""))</f>
        <v/>
      </c>
      <c r="E50" s="22"/>
      <c r="F50" s="20"/>
      <c r="G50" s="20"/>
      <c r="H50" s="20"/>
      <c r="I50" s="15"/>
      <c r="J50" s="21"/>
      <c r="K50" s="22"/>
      <c r="L50" s="25" t="str">
        <f t="shared" si="0"/>
        <v/>
      </c>
      <c r="M50" s="19" t="str">
        <f t="shared" si="1"/>
        <v/>
      </c>
    </row>
    <row r="51" spans="2:13" x14ac:dyDescent="0.2">
      <c r="B51" s="15"/>
      <c r="C51" s="22"/>
      <c r="D51" s="24" t="str">
        <f>IF(C51="","",IFERROR(INDEX(Clienți!$C$5:$C$504,MATCH(C51,Clienți!$B$5:$B$504,0)),""))</f>
        <v/>
      </c>
      <c r="E51" s="22"/>
      <c r="F51" s="20"/>
      <c r="G51" s="20"/>
      <c r="H51" s="20"/>
      <c r="I51" s="15"/>
      <c r="J51" s="21"/>
      <c r="K51" s="22"/>
      <c r="L51" s="25" t="str">
        <f t="shared" si="0"/>
        <v/>
      </c>
      <c r="M51" s="19" t="str">
        <f t="shared" si="1"/>
        <v/>
      </c>
    </row>
    <row r="52" spans="2:13" x14ac:dyDescent="0.2">
      <c r="B52" s="15"/>
      <c r="C52" s="22"/>
      <c r="D52" s="24" t="str">
        <f>IF(C52="","",IFERROR(INDEX(Clienți!$C$5:$C$504,MATCH(C52,Clienți!$B$5:$B$504,0)),""))</f>
        <v/>
      </c>
      <c r="E52" s="22"/>
      <c r="F52" s="20"/>
      <c r="G52" s="20"/>
      <c r="H52" s="20"/>
      <c r="I52" s="15"/>
      <c r="J52" s="21"/>
      <c r="K52" s="22"/>
      <c r="L52" s="25" t="str">
        <f t="shared" si="0"/>
        <v/>
      </c>
      <c r="M52" s="19" t="str">
        <f t="shared" si="1"/>
        <v/>
      </c>
    </row>
    <row r="53" spans="2:13" x14ac:dyDescent="0.2">
      <c r="B53" s="15"/>
      <c r="C53" s="22"/>
      <c r="D53" s="24" t="str">
        <f>IF(C53="","",IFERROR(INDEX(Clienți!$C$5:$C$504,MATCH(C53,Clienți!$B$5:$B$504,0)),""))</f>
        <v/>
      </c>
      <c r="E53" s="22"/>
      <c r="F53" s="20"/>
      <c r="G53" s="20"/>
      <c r="H53" s="20"/>
      <c r="I53" s="15"/>
      <c r="J53" s="21"/>
      <c r="K53" s="22"/>
      <c r="L53" s="25" t="str">
        <f t="shared" si="0"/>
        <v/>
      </c>
      <c r="M53" s="19" t="str">
        <f t="shared" si="1"/>
        <v/>
      </c>
    </row>
    <row r="54" spans="2:13" x14ac:dyDescent="0.2">
      <c r="B54" s="15"/>
      <c r="C54" s="22"/>
      <c r="D54" s="24" t="str">
        <f>IF(C54="","",IFERROR(INDEX(Clienți!$C$5:$C$504,MATCH(C54,Clienți!$B$5:$B$504,0)),""))</f>
        <v/>
      </c>
      <c r="E54" s="22"/>
      <c r="F54" s="20"/>
      <c r="G54" s="20"/>
      <c r="H54" s="20"/>
      <c r="I54" s="15"/>
      <c r="J54" s="21"/>
      <c r="K54" s="22"/>
      <c r="L54" s="25" t="str">
        <f t="shared" si="0"/>
        <v/>
      </c>
      <c r="M54" s="19" t="str">
        <f t="shared" si="1"/>
        <v/>
      </c>
    </row>
    <row r="55" spans="2:13" x14ac:dyDescent="0.2">
      <c r="B55" s="15"/>
      <c r="C55" s="22"/>
      <c r="D55" s="24" t="str">
        <f>IF(C55="","",IFERROR(INDEX(Clienți!$C$5:$C$504,MATCH(C55,Clienți!$B$5:$B$504,0)),""))</f>
        <v/>
      </c>
      <c r="E55" s="22"/>
      <c r="F55" s="20"/>
      <c r="G55" s="20"/>
      <c r="H55" s="20"/>
      <c r="I55" s="15"/>
      <c r="J55" s="21"/>
      <c r="K55" s="22"/>
      <c r="L55" s="25" t="str">
        <f t="shared" si="0"/>
        <v/>
      </c>
      <c r="M55" s="19" t="str">
        <f t="shared" si="1"/>
        <v/>
      </c>
    </row>
    <row r="56" spans="2:13" x14ac:dyDescent="0.2">
      <c r="B56" s="15"/>
      <c r="C56" s="22"/>
      <c r="D56" s="24" t="str">
        <f>IF(C56="","",IFERROR(INDEX(Clienți!$C$5:$C$504,MATCH(C56,Clienți!$B$5:$B$504,0)),""))</f>
        <v/>
      </c>
      <c r="E56" s="22"/>
      <c r="F56" s="20"/>
      <c r="G56" s="20"/>
      <c r="H56" s="20"/>
      <c r="I56" s="15"/>
      <c r="J56" s="21"/>
      <c r="K56" s="22"/>
      <c r="L56" s="25" t="str">
        <f t="shared" si="0"/>
        <v/>
      </c>
      <c r="M56" s="19" t="str">
        <f t="shared" si="1"/>
        <v/>
      </c>
    </row>
    <row r="57" spans="2:13" x14ac:dyDescent="0.2">
      <c r="B57" s="15"/>
      <c r="C57" s="22"/>
      <c r="D57" s="24" t="str">
        <f>IF(C57="","",IFERROR(INDEX(Clienți!$C$5:$C$504,MATCH(C57,Clienți!$B$5:$B$504,0)),""))</f>
        <v/>
      </c>
      <c r="E57" s="22"/>
      <c r="F57" s="20"/>
      <c r="G57" s="20"/>
      <c r="H57" s="20"/>
      <c r="I57" s="15"/>
      <c r="J57" s="21"/>
      <c r="K57" s="22"/>
      <c r="L57" s="25" t="str">
        <f t="shared" si="0"/>
        <v/>
      </c>
      <c r="M57" s="19" t="str">
        <f t="shared" si="1"/>
        <v/>
      </c>
    </row>
    <row r="58" spans="2:13" x14ac:dyDescent="0.2">
      <c r="B58" s="15"/>
      <c r="C58" s="22"/>
      <c r="D58" s="24" t="str">
        <f>IF(C58="","",IFERROR(INDEX(Clienți!$C$5:$C$504,MATCH(C58,Clienți!$B$5:$B$504,0)),""))</f>
        <v/>
      </c>
      <c r="E58" s="22"/>
      <c r="F58" s="20"/>
      <c r="G58" s="20"/>
      <c r="H58" s="20"/>
      <c r="I58" s="15"/>
      <c r="J58" s="21"/>
      <c r="K58" s="22"/>
      <c r="L58" s="25" t="str">
        <f t="shared" si="0"/>
        <v/>
      </c>
      <c r="M58" s="19" t="str">
        <f t="shared" si="1"/>
        <v/>
      </c>
    </row>
    <row r="59" spans="2:13" x14ac:dyDescent="0.2">
      <c r="B59" s="15"/>
      <c r="C59" s="22"/>
      <c r="D59" s="24" t="str">
        <f>IF(C59="","",IFERROR(INDEX(Clienți!$C$5:$C$504,MATCH(C59,Clienți!$B$5:$B$504,0)),""))</f>
        <v/>
      </c>
      <c r="E59" s="22"/>
      <c r="F59" s="20"/>
      <c r="G59" s="20"/>
      <c r="H59" s="20"/>
      <c r="I59" s="15"/>
      <c r="J59" s="21"/>
      <c r="K59" s="22"/>
      <c r="L59" s="25" t="str">
        <f t="shared" si="0"/>
        <v/>
      </c>
      <c r="M59" s="19" t="str">
        <f t="shared" si="1"/>
        <v/>
      </c>
    </row>
    <row r="60" spans="2:13" x14ac:dyDescent="0.2">
      <c r="B60" s="15"/>
      <c r="C60" s="22"/>
      <c r="D60" s="24" t="str">
        <f>IF(C60="","",IFERROR(INDEX(Clienți!$C$5:$C$504,MATCH(C60,Clienți!$B$5:$B$504,0)),""))</f>
        <v/>
      </c>
      <c r="E60" s="22"/>
      <c r="F60" s="20"/>
      <c r="G60" s="20"/>
      <c r="H60" s="20"/>
      <c r="I60" s="15"/>
      <c r="J60" s="21"/>
      <c r="K60" s="22"/>
      <c r="L60" s="25" t="str">
        <f t="shared" si="0"/>
        <v/>
      </c>
      <c r="M60" s="19" t="str">
        <f t="shared" si="1"/>
        <v/>
      </c>
    </row>
    <row r="61" spans="2:13" x14ac:dyDescent="0.2">
      <c r="B61" s="15"/>
      <c r="C61" s="22"/>
      <c r="D61" s="24" t="str">
        <f>IF(C61="","",IFERROR(INDEX(Clienți!$C$5:$C$504,MATCH(C61,Clienți!$B$5:$B$504,0)),""))</f>
        <v/>
      </c>
      <c r="E61" s="22"/>
      <c r="F61" s="20"/>
      <c r="G61" s="20"/>
      <c r="H61" s="20"/>
      <c r="I61" s="15"/>
      <c r="J61" s="21"/>
      <c r="K61" s="22"/>
      <c r="L61" s="25" t="str">
        <f t="shared" si="0"/>
        <v/>
      </c>
      <c r="M61" s="19" t="str">
        <f t="shared" si="1"/>
        <v/>
      </c>
    </row>
    <row r="62" spans="2:13" x14ac:dyDescent="0.2">
      <c r="B62" s="15"/>
      <c r="C62" s="22"/>
      <c r="D62" s="24" t="str">
        <f>IF(C62="","",IFERROR(INDEX(Clienți!$C$5:$C$504,MATCH(C62,Clienți!$B$5:$B$504,0)),""))</f>
        <v/>
      </c>
      <c r="E62" s="22"/>
      <c r="F62" s="20"/>
      <c r="G62" s="20"/>
      <c r="H62" s="20"/>
      <c r="I62" s="15"/>
      <c r="J62" s="21"/>
      <c r="K62" s="22"/>
      <c r="L62" s="25" t="str">
        <f t="shared" si="0"/>
        <v/>
      </c>
      <c r="M62" s="19" t="str">
        <f t="shared" si="1"/>
        <v/>
      </c>
    </row>
    <row r="63" spans="2:13" x14ac:dyDescent="0.2">
      <c r="B63" s="15"/>
      <c r="C63" s="22"/>
      <c r="D63" s="24" t="str">
        <f>IF(C63="","",IFERROR(INDEX(Clienți!$C$5:$C$504,MATCH(C63,Clienți!$B$5:$B$504,0)),""))</f>
        <v/>
      </c>
      <c r="E63" s="22"/>
      <c r="F63" s="20"/>
      <c r="G63" s="20"/>
      <c r="H63" s="20"/>
      <c r="I63" s="15"/>
      <c r="J63" s="21"/>
      <c r="K63" s="22"/>
      <c r="L63" s="25" t="str">
        <f t="shared" si="0"/>
        <v/>
      </c>
      <c r="M63" s="19" t="str">
        <f t="shared" si="1"/>
        <v/>
      </c>
    </row>
    <row r="64" spans="2:13" x14ac:dyDescent="0.2">
      <c r="B64" s="15"/>
      <c r="C64" s="22"/>
      <c r="D64" s="24" t="str">
        <f>IF(C64="","",IFERROR(INDEX(Clienți!$C$5:$C$504,MATCH(C64,Clienți!$B$5:$B$504,0)),""))</f>
        <v/>
      </c>
      <c r="E64" s="22"/>
      <c r="F64" s="20"/>
      <c r="G64" s="20"/>
      <c r="H64" s="20"/>
      <c r="I64" s="15"/>
      <c r="J64" s="21"/>
      <c r="K64" s="22"/>
      <c r="L64" s="25" t="str">
        <f t="shared" si="0"/>
        <v/>
      </c>
      <c r="M64" s="19" t="str">
        <f t="shared" si="1"/>
        <v/>
      </c>
    </row>
    <row r="65" spans="2:13" x14ac:dyDescent="0.2">
      <c r="B65" s="15"/>
      <c r="C65" s="22"/>
      <c r="D65" s="24" t="str">
        <f>IF(C65="","",IFERROR(INDEX(Clienți!$C$5:$C$504,MATCH(C65,Clienți!$B$5:$B$504,0)),""))</f>
        <v/>
      </c>
      <c r="E65" s="22"/>
      <c r="F65" s="20"/>
      <c r="G65" s="20"/>
      <c r="H65" s="20"/>
      <c r="I65" s="15"/>
      <c r="J65" s="21"/>
      <c r="K65" s="22"/>
      <c r="L65" s="25" t="str">
        <f t="shared" si="0"/>
        <v/>
      </c>
      <c r="M65" s="19" t="str">
        <f t="shared" si="1"/>
        <v/>
      </c>
    </row>
    <row r="66" spans="2:13" x14ac:dyDescent="0.2">
      <c r="B66" s="15"/>
      <c r="C66" s="22"/>
      <c r="D66" s="24" t="str">
        <f>IF(C66="","",IFERROR(INDEX(Clienți!$C$5:$C$504,MATCH(C66,Clienți!$B$5:$B$504,0)),""))</f>
        <v/>
      </c>
      <c r="E66" s="22"/>
      <c r="F66" s="20"/>
      <c r="G66" s="20"/>
      <c r="H66" s="20"/>
      <c r="I66" s="15"/>
      <c r="J66" s="21"/>
      <c r="K66" s="22"/>
      <c r="L66" s="25" t="str">
        <f t="shared" si="0"/>
        <v/>
      </c>
      <c r="M66" s="19" t="str">
        <f t="shared" si="1"/>
        <v/>
      </c>
    </row>
    <row r="67" spans="2:13" x14ac:dyDescent="0.2">
      <c r="B67" s="15"/>
      <c r="C67" s="22"/>
      <c r="D67" s="24" t="str">
        <f>IF(C67="","",IFERROR(INDEX(Clienți!$C$5:$C$504,MATCH(C67,Clienți!$B$5:$B$504,0)),""))</f>
        <v/>
      </c>
      <c r="E67" s="22"/>
      <c r="F67" s="20"/>
      <c r="G67" s="20"/>
      <c r="H67" s="20"/>
      <c r="I67" s="15"/>
      <c r="J67" s="21"/>
      <c r="K67" s="22"/>
      <c r="L67" s="25" t="str">
        <f t="shared" si="0"/>
        <v/>
      </c>
      <c r="M67" s="19" t="str">
        <f t="shared" si="1"/>
        <v/>
      </c>
    </row>
    <row r="68" spans="2:13" x14ac:dyDescent="0.2">
      <c r="B68" s="15"/>
      <c r="C68" s="22"/>
      <c r="D68" s="24" t="str">
        <f>IF(C68="","",IFERROR(INDEX(Clienți!$C$5:$C$504,MATCH(C68,Clienți!$B$5:$B$504,0)),""))</f>
        <v/>
      </c>
      <c r="E68" s="22"/>
      <c r="F68" s="20"/>
      <c r="G68" s="20"/>
      <c r="H68" s="20"/>
      <c r="I68" s="15"/>
      <c r="J68" s="21"/>
      <c r="K68" s="22"/>
      <c r="L68" s="25" t="str">
        <f t="shared" si="0"/>
        <v/>
      </c>
      <c r="M68" s="19" t="str">
        <f t="shared" si="1"/>
        <v/>
      </c>
    </row>
    <row r="69" spans="2:13" x14ac:dyDescent="0.2">
      <c r="B69" s="15"/>
      <c r="C69" s="22"/>
      <c r="D69" s="24" t="str">
        <f>IF(C69="","",IFERROR(INDEX(Clienți!$C$5:$C$504,MATCH(C69,Clienți!$B$5:$B$504,0)),""))</f>
        <v/>
      </c>
      <c r="E69" s="22"/>
      <c r="F69" s="20"/>
      <c r="G69" s="20"/>
      <c r="H69" s="20"/>
      <c r="I69" s="15"/>
      <c r="J69" s="21"/>
      <c r="K69" s="22"/>
      <c r="L69" s="25" t="str">
        <f t="shared" ref="L69:L132" si="2">IF(B69="","",IF(K69="Da","Realizat",IF(H69="","Fără pas următor",IF(NOT(ISNUMBER(I69)),"Fără dată",IF(I69&lt;AziC,"Întârziat",IF(I69=AziC,"Azi","Planificat"))))))</f>
        <v/>
      </c>
      <c r="M69" s="19" t="str">
        <f t="shared" ref="M69:M132" si="3">IF(AND(B69="",C69=""),"",TRIM(IF(D69="","Cod de client inexistent. ","")&amp;IF(F69="","Notează ce s-a discutat. ","")&amp;IF(AND(H69&lt;&gt;"",NOT(ISNUMBER(I69))),"Pasul următor nu are dată. ","")&amp;IF(AND(ISNUMBER(I69),ISNUMBER(B69),I69&lt;B69),"Data pasului e înaintea contactului. ","")))</f>
        <v/>
      </c>
    </row>
    <row r="70" spans="2:13" x14ac:dyDescent="0.2">
      <c r="B70" s="15"/>
      <c r="C70" s="22"/>
      <c r="D70" s="24" t="str">
        <f>IF(C70="","",IFERROR(INDEX(Clienți!$C$5:$C$504,MATCH(C70,Clienți!$B$5:$B$504,0)),""))</f>
        <v/>
      </c>
      <c r="E70" s="22"/>
      <c r="F70" s="20"/>
      <c r="G70" s="20"/>
      <c r="H70" s="20"/>
      <c r="I70" s="15"/>
      <c r="J70" s="21"/>
      <c r="K70" s="22"/>
      <c r="L70" s="25" t="str">
        <f t="shared" si="2"/>
        <v/>
      </c>
      <c r="M70" s="19" t="str">
        <f t="shared" si="3"/>
        <v/>
      </c>
    </row>
    <row r="71" spans="2:13" x14ac:dyDescent="0.2">
      <c r="B71" s="15"/>
      <c r="C71" s="22"/>
      <c r="D71" s="24" t="str">
        <f>IF(C71="","",IFERROR(INDEX(Clienți!$C$5:$C$504,MATCH(C71,Clienți!$B$5:$B$504,0)),""))</f>
        <v/>
      </c>
      <c r="E71" s="22"/>
      <c r="F71" s="20"/>
      <c r="G71" s="20"/>
      <c r="H71" s="20"/>
      <c r="I71" s="15"/>
      <c r="J71" s="21"/>
      <c r="K71" s="22"/>
      <c r="L71" s="25" t="str">
        <f t="shared" si="2"/>
        <v/>
      </c>
      <c r="M71" s="19" t="str">
        <f t="shared" si="3"/>
        <v/>
      </c>
    </row>
    <row r="72" spans="2:13" x14ac:dyDescent="0.2">
      <c r="B72" s="15"/>
      <c r="C72" s="22"/>
      <c r="D72" s="24" t="str">
        <f>IF(C72="","",IFERROR(INDEX(Clienți!$C$5:$C$504,MATCH(C72,Clienți!$B$5:$B$504,0)),""))</f>
        <v/>
      </c>
      <c r="E72" s="22"/>
      <c r="F72" s="20"/>
      <c r="G72" s="20"/>
      <c r="H72" s="20"/>
      <c r="I72" s="15"/>
      <c r="J72" s="21"/>
      <c r="K72" s="22"/>
      <c r="L72" s="25" t="str">
        <f t="shared" si="2"/>
        <v/>
      </c>
      <c r="M72" s="19" t="str">
        <f t="shared" si="3"/>
        <v/>
      </c>
    </row>
    <row r="73" spans="2:13" x14ac:dyDescent="0.2">
      <c r="B73" s="15"/>
      <c r="C73" s="22"/>
      <c r="D73" s="24" t="str">
        <f>IF(C73="","",IFERROR(INDEX(Clienți!$C$5:$C$504,MATCH(C73,Clienți!$B$5:$B$504,0)),""))</f>
        <v/>
      </c>
      <c r="E73" s="22"/>
      <c r="F73" s="20"/>
      <c r="G73" s="20"/>
      <c r="H73" s="20"/>
      <c r="I73" s="15"/>
      <c r="J73" s="21"/>
      <c r="K73" s="22"/>
      <c r="L73" s="25" t="str">
        <f t="shared" si="2"/>
        <v/>
      </c>
      <c r="M73" s="19" t="str">
        <f t="shared" si="3"/>
        <v/>
      </c>
    </row>
    <row r="74" spans="2:13" x14ac:dyDescent="0.2">
      <c r="B74" s="15"/>
      <c r="C74" s="22"/>
      <c r="D74" s="24" t="str">
        <f>IF(C74="","",IFERROR(INDEX(Clienți!$C$5:$C$504,MATCH(C74,Clienți!$B$5:$B$504,0)),""))</f>
        <v/>
      </c>
      <c r="E74" s="22"/>
      <c r="F74" s="20"/>
      <c r="G74" s="20"/>
      <c r="H74" s="20"/>
      <c r="I74" s="15"/>
      <c r="J74" s="21"/>
      <c r="K74" s="22"/>
      <c r="L74" s="25" t="str">
        <f t="shared" si="2"/>
        <v/>
      </c>
      <c r="M74" s="19" t="str">
        <f t="shared" si="3"/>
        <v/>
      </c>
    </row>
    <row r="75" spans="2:13" x14ac:dyDescent="0.2">
      <c r="B75" s="15"/>
      <c r="C75" s="22"/>
      <c r="D75" s="24" t="str">
        <f>IF(C75="","",IFERROR(INDEX(Clienți!$C$5:$C$504,MATCH(C75,Clienți!$B$5:$B$504,0)),""))</f>
        <v/>
      </c>
      <c r="E75" s="22"/>
      <c r="F75" s="20"/>
      <c r="G75" s="20"/>
      <c r="H75" s="20"/>
      <c r="I75" s="15"/>
      <c r="J75" s="21"/>
      <c r="K75" s="22"/>
      <c r="L75" s="25" t="str">
        <f t="shared" si="2"/>
        <v/>
      </c>
      <c r="M75" s="19" t="str">
        <f t="shared" si="3"/>
        <v/>
      </c>
    </row>
    <row r="76" spans="2:13" x14ac:dyDescent="0.2">
      <c r="B76" s="15"/>
      <c r="C76" s="22"/>
      <c r="D76" s="24" t="str">
        <f>IF(C76="","",IFERROR(INDEX(Clienți!$C$5:$C$504,MATCH(C76,Clienți!$B$5:$B$504,0)),""))</f>
        <v/>
      </c>
      <c r="E76" s="22"/>
      <c r="F76" s="20"/>
      <c r="G76" s="20"/>
      <c r="H76" s="20"/>
      <c r="I76" s="15"/>
      <c r="J76" s="21"/>
      <c r="K76" s="22"/>
      <c r="L76" s="25" t="str">
        <f t="shared" si="2"/>
        <v/>
      </c>
      <c r="M76" s="19" t="str">
        <f t="shared" si="3"/>
        <v/>
      </c>
    </row>
    <row r="77" spans="2:13" x14ac:dyDescent="0.2">
      <c r="B77" s="15"/>
      <c r="C77" s="22"/>
      <c r="D77" s="24" t="str">
        <f>IF(C77="","",IFERROR(INDEX(Clienți!$C$5:$C$504,MATCH(C77,Clienți!$B$5:$B$504,0)),""))</f>
        <v/>
      </c>
      <c r="E77" s="22"/>
      <c r="F77" s="20"/>
      <c r="G77" s="20"/>
      <c r="H77" s="20"/>
      <c r="I77" s="15"/>
      <c r="J77" s="21"/>
      <c r="K77" s="22"/>
      <c r="L77" s="25" t="str">
        <f t="shared" si="2"/>
        <v/>
      </c>
      <c r="M77" s="19" t="str">
        <f t="shared" si="3"/>
        <v/>
      </c>
    </row>
    <row r="78" spans="2:13" x14ac:dyDescent="0.2">
      <c r="B78" s="15"/>
      <c r="C78" s="22"/>
      <c r="D78" s="24" t="str">
        <f>IF(C78="","",IFERROR(INDEX(Clienți!$C$5:$C$504,MATCH(C78,Clienți!$B$5:$B$504,0)),""))</f>
        <v/>
      </c>
      <c r="E78" s="22"/>
      <c r="F78" s="20"/>
      <c r="G78" s="20"/>
      <c r="H78" s="20"/>
      <c r="I78" s="15"/>
      <c r="J78" s="21"/>
      <c r="K78" s="22"/>
      <c r="L78" s="25" t="str">
        <f t="shared" si="2"/>
        <v/>
      </c>
      <c r="M78" s="19" t="str">
        <f t="shared" si="3"/>
        <v/>
      </c>
    </row>
    <row r="79" spans="2:13" x14ac:dyDescent="0.2">
      <c r="B79" s="15"/>
      <c r="C79" s="22"/>
      <c r="D79" s="24" t="str">
        <f>IF(C79="","",IFERROR(INDEX(Clienți!$C$5:$C$504,MATCH(C79,Clienți!$B$5:$B$504,0)),""))</f>
        <v/>
      </c>
      <c r="E79" s="22"/>
      <c r="F79" s="20"/>
      <c r="G79" s="20"/>
      <c r="H79" s="20"/>
      <c r="I79" s="15"/>
      <c r="J79" s="21"/>
      <c r="K79" s="22"/>
      <c r="L79" s="25" t="str">
        <f t="shared" si="2"/>
        <v/>
      </c>
      <c r="M79" s="19" t="str">
        <f t="shared" si="3"/>
        <v/>
      </c>
    </row>
    <row r="80" spans="2:13" x14ac:dyDescent="0.2">
      <c r="B80" s="15"/>
      <c r="C80" s="22"/>
      <c r="D80" s="24" t="str">
        <f>IF(C80="","",IFERROR(INDEX(Clienți!$C$5:$C$504,MATCH(C80,Clienți!$B$5:$B$504,0)),""))</f>
        <v/>
      </c>
      <c r="E80" s="22"/>
      <c r="F80" s="20"/>
      <c r="G80" s="20"/>
      <c r="H80" s="20"/>
      <c r="I80" s="15"/>
      <c r="J80" s="21"/>
      <c r="K80" s="22"/>
      <c r="L80" s="25" t="str">
        <f t="shared" si="2"/>
        <v/>
      </c>
      <c r="M80" s="19" t="str">
        <f t="shared" si="3"/>
        <v/>
      </c>
    </row>
    <row r="81" spans="2:13" x14ac:dyDescent="0.2">
      <c r="B81" s="15"/>
      <c r="C81" s="22"/>
      <c r="D81" s="24" t="str">
        <f>IF(C81="","",IFERROR(INDEX(Clienți!$C$5:$C$504,MATCH(C81,Clienți!$B$5:$B$504,0)),""))</f>
        <v/>
      </c>
      <c r="E81" s="22"/>
      <c r="F81" s="20"/>
      <c r="G81" s="20"/>
      <c r="H81" s="20"/>
      <c r="I81" s="15"/>
      <c r="J81" s="21"/>
      <c r="K81" s="22"/>
      <c r="L81" s="25" t="str">
        <f t="shared" si="2"/>
        <v/>
      </c>
      <c r="M81" s="19" t="str">
        <f t="shared" si="3"/>
        <v/>
      </c>
    </row>
    <row r="82" spans="2:13" x14ac:dyDescent="0.2">
      <c r="B82" s="15"/>
      <c r="C82" s="22"/>
      <c r="D82" s="24" t="str">
        <f>IF(C82="","",IFERROR(INDEX(Clienți!$C$5:$C$504,MATCH(C82,Clienți!$B$5:$B$504,0)),""))</f>
        <v/>
      </c>
      <c r="E82" s="22"/>
      <c r="F82" s="20"/>
      <c r="G82" s="20"/>
      <c r="H82" s="20"/>
      <c r="I82" s="15"/>
      <c r="J82" s="21"/>
      <c r="K82" s="22"/>
      <c r="L82" s="25" t="str">
        <f t="shared" si="2"/>
        <v/>
      </c>
      <c r="M82" s="19" t="str">
        <f t="shared" si="3"/>
        <v/>
      </c>
    </row>
    <row r="83" spans="2:13" x14ac:dyDescent="0.2">
      <c r="B83" s="15"/>
      <c r="C83" s="22"/>
      <c r="D83" s="24" t="str">
        <f>IF(C83="","",IFERROR(INDEX(Clienți!$C$5:$C$504,MATCH(C83,Clienți!$B$5:$B$504,0)),""))</f>
        <v/>
      </c>
      <c r="E83" s="22"/>
      <c r="F83" s="20"/>
      <c r="G83" s="20"/>
      <c r="H83" s="20"/>
      <c r="I83" s="15"/>
      <c r="J83" s="21"/>
      <c r="K83" s="22"/>
      <c r="L83" s="25" t="str">
        <f t="shared" si="2"/>
        <v/>
      </c>
      <c r="M83" s="19" t="str">
        <f t="shared" si="3"/>
        <v/>
      </c>
    </row>
    <row r="84" spans="2:13" x14ac:dyDescent="0.2">
      <c r="B84" s="15"/>
      <c r="C84" s="22"/>
      <c r="D84" s="24" t="str">
        <f>IF(C84="","",IFERROR(INDEX(Clienți!$C$5:$C$504,MATCH(C84,Clienți!$B$5:$B$504,0)),""))</f>
        <v/>
      </c>
      <c r="E84" s="22"/>
      <c r="F84" s="20"/>
      <c r="G84" s="20"/>
      <c r="H84" s="20"/>
      <c r="I84" s="15"/>
      <c r="J84" s="21"/>
      <c r="K84" s="22"/>
      <c r="L84" s="25" t="str">
        <f t="shared" si="2"/>
        <v/>
      </c>
      <c r="M84" s="19" t="str">
        <f t="shared" si="3"/>
        <v/>
      </c>
    </row>
    <row r="85" spans="2:13" x14ac:dyDescent="0.2">
      <c r="B85" s="15"/>
      <c r="C85" s="22"/>
      <c r="D85" s="24" t="str">
        <f>IF(C85="","",IFERROR(INDEX(Clienți!$C$5:$C$504,MATCH(C85,Clienți!$B$5:$B$504,0)),""))</f>
        <v/>
      </c>
      <c r="E85" s="22"/>
      <c r="F85" s="20"/>
      <c r="G85" s="20"/>
      <c r="H85" s="20"/>
      <c r="I85" s="15"/>
      <c r="J85" s="21"/>
      <c r="K85" s="22"/>
      <c r="L85" s="25" t="str">
        <f t="shared" si="2"/>
        <v/>
      </c>
      <c r="M85" s="19" t="str">
        <f t="shared" si="3"/>
        <v/>
      </c>
    </row>
    <row r="86" spans="2:13" x14ac:dyDescent="0.2">
      <c r="B86" s="15"/>
      <c r="C86" s="22"/>
      <c r="D86" s="24" t="str">
        <f>IF(C86="","",IFERROR(INDEX(Clienți!$C$5:$C$504,MATCH(C86,Clienți!$B$5:$B$504,0)),""))</f>
        <v/>
      </c>
      <c r="E86" s="22"/>
      <c r="F86" s="20"/>
      <c r="G86" s="20"/>
      <c r="H86" s="20"/>
      <c r="I86" s="15"/>
      <c r="J86" s="21"/>
      <c r="K86" s="22"/>
      <c r="L86" s="25" t="str">
        <f t="shared" si="2"/>
        <v/>
      </c>
      <c r="M86" s="19" t="str">
        <f t="shared" si="3"/>
        <v/>
      </c>
    </row>
    <row r="87" spans="2:13" x14ac:dyDescent="0.2">
      <c r="B87" s="15"/>
      <c r="C87" s="22"/>
      <c r="D87" s="24" t="str">
        <f>IF(C87="","",IFERROR(INDEX(Clienți!$C$5:$C$504,MATCH(C87,Clienți!$B$5:$B$504,0)),""))</f>
        <v/>
      </c>
      <c r="E87" s="22"/>
      <c r="F87" s="20"/>
      <c r="G87" s="20"/>
      <c r="H87" s="20"/>
      <c r="I87" s="15"/>
      <c r="J87" s="21"/>
      <c r="K87" s="22"/>
      <c r="L87" s="25" t="str">
        <f t="shared" si="2"/>
        <v/>
      </c>
      <c r="M87" s="19" t="str">
        <f t="shared" si="3"/>
        <v/>
      </c>
    </row>
    <row r="88" spans="2:13" x14ac:dyDescent="0.2">
      <c r="B88" s="15"/>
      <c r="C88" s="22"/>
      <c r="D88" s="24" t="str">
        <f>IF(C88="","",IFERROR(INDEX(Clienți!$C$5:$C$504,MATCH(C88,Clienți!$B$5:$B$504,0)),""))</f>
        <v/>
      </c>
      <c r="E88" s="22"/>
      <c r="F88" s="20"/>
      <c r="G88" s="20"/>
      <c r="H88" s="20"/>
      <c r="I88" s="15"/>
      <c r="J88" s="21"/>
      <c r="K88" s="22"/>
      <c r="L88" s="25" t="str">
        <f t="shared" si="2"/>
        <v/>
      </c>
      <c r="M88" s="19" t="str">
        <f t="shared" si="3"/>
        <v/>
      </c>
    </row>
    <row r="89" spans="2:13" x14ac:dyDescent="0.2">
      <c r="B89" s="15"/>
      <c r="C89" s="22"/>
      <c r="D89" s="24" t="str">
        <f>IF(C89="","",IFERROR(INDEX(Clienți!$C$5:$C$504,MATCH(C89,Clienți!$B$5:$B$504,0)),""))</f>
        <v/>
      </c>
      <c r="E89" s="22"/>
      <c r="F89" s="20"/>
      <c r="G89" s="20"/>
      <c r="H89" s="20"/>
      <c r="I89" s="15"/>
      <c r="J89" s="21"/>
      <c r="K89" s="22"/>
      <c r="L89" s="25" t="str">
        <f t="shared" si="2"/>
        <v/>
      </c>
      <c r="M89" s="19" t="str">
        <f t="shared" si="3"/>
        <v/>
      </c>
    </row>
    <row r="90" spans="2:13" x14ac:dyDescent="0.2">
      <c r="B90" s="15"/>
      <c r="C90" s="22"/>
      <c r="D90" s="24" t="str">
        <f>IF(C90="","",IFERROR(INDEX(Clienți!$C$5:$C$504,MATCH(C90,Clienți!$B$5:$B$504,0)),""))</f>
        <v/>
      </c>
      <c r="E90" s="22"/>
      <c r="F90" s="20"/>
      <c r="G90" s="20"/>
      <c r="H90" s="20"/>
      <c r="I90" s="15"/>
      <c r="J90" s="21"/>
      <c r="K90" s="22"/>
      <c r="L90" s="25" t="str">
        <f t="shared" si="2"/>
        <v/>
      </c>
      <c r="M90" s="19" t="str">
        <f t="shared" si="3"/>
        <v/>
      </c>
    </row>
    <row r="91" spans="2:13" x14ac:dyDescent="0.2">
      <c r="B91" s="15"/>
      <c r="C91" s="22"/>
      <c r="D91" s="24" t="str">
        <f>IF(C91="","",IFERROR(INDEX(Clienți!$C$5:$C$504,MATCH(C91,Clienți!$B$5:$B$504,0)),""))</f>
        <v/>
      </c>
      <c r="E91" s="22"/>
      <c r="F91" s="20"/>
      <c r="G91" s="20"/>
      <c r="H91" s="20"/>
      <c r="I91" s="15"/>
      <c r="J91" s="21"/>
      <c r="K91" s="22"/>
      <c r="L91" s="25" t="str">
        <f t="shared" si="2"/>
        <v/>
      </c>
      <c r="M91" s="19" t="str">
        <f t="shared" si="3"/>
        <v/>
      </c>
    </row>
    <row r="92" spans="2:13" x14ac:dyDescent="0.2">
      <c r="B92" s="15"/>
      <c r="C92" s="22"/>
      <c r="D92" s="24" t="str">
        <f>IF(C92="","",IFERROR(INDEX(Clienți!$C$5:$C$504,MATCH(C92,Clienți!$B$5:$B$504,0)),""))</f>
        <v/>
      </c>
      <c r="E92" s="22"/>
      <c r="F92" s="20"/>
      <c r="G92" s="20"/>
      <c r="H92" s="20"/>
      <c r="I92" s="15"/>
      <c r="J92" s="21"/>
      <c r="K92" s="22"/>
      <c r="L92" s="25" t="str">
        <f t="shared" si="2"/>
        <v/>
      </c>
      <c r="M92" s="19" t="str">
        <f t="shared" si="3"/>
        <v/>
      </c>
    </row>
    <row r="93" spans="2:13" x14ac:dyDescent="0.2">
      <c r="B93" s="15"/>
      <c r="C93" s="22"/>
      <c r="D93" s="24" t="str">
        <f>IF(C93="","",IFERROR(INDEX(Clienți!$C$5:$C$504,MATCH(C93,Clienți!$B$5:$B$504,0)),""))</f>
        <v/>
      </c>
      <c r="E93" s="22"/>
      <c r="F93" s="20"/>
      <c r="G93" s="20"/>
      <c r="H93" s="20"/>
      <c r="I93" s="15"/>
      <c r="J93" s="21"/>
      <c r="K93" s="22"/>
      <c r="L93" s="25" t="str">
        <f t="shared" si="2"/>
        <v/>
      </c>
      <c r="M93" s="19" t="str">
        <f t="shared" si="3"/>
        <v/>
      </c>
    </row>
    <row r="94" spans="2:13" x14ac:dyDescent="0.2">
      <c r="B94" s="15"/>
      <c r="C94" s="22"/>
      <c r="D94" s="24" t="str">
        <f>IF(C94="","",IFERROR(INDEX(Clienți!$C$5:$C$504,MATCH(C94,Clienți!$B$5:$B$504,0)),""))</f>
        <v/>
      </c>
      <c r="E94" s="22"/>
      <c r="F94" s="20"/>
      <c r="G94" s="20"/>
      <c r="H94" s="20"/>
      <c r="I94" s="15"/>
      <c r="J94" s="21"/>
      <c r="K94" s="22"/>
      <c r="L94" s="25" t="str">
        <f t="shared" si="2"/>
        <v/>
      </c>
      <c r="M94" s="19" t="str">
        <f t="shared" si="3"/>
        <v/>
      </c>
    </row>
    <row r="95" spans="2:13" x14ac:dyDescent="0.2">
      <c r="B95" s="15"/>
      <c r="C95" s="22"/>
      <c r="D95" s="24" t="str">
        <f>IF(C95="","",IFERROR(INDEX(Clienți!$C$5:$C$504,MATCH(C95,Clienți!$B$5:$B$504,0)),""))</f>
        <v/>
      </c>
      <c r="E95" s="22"/>
      <c r="F95" s="20"/>
      <c r="G95" s="20"/>
      <c r="H95" s="20"/>
      <c r="I95" s="15"/>
      <c r="J95" s="21"/>
      <c r="K95" s="22"/>
      <c r="L95" s="25" t="str">
        <f t="shared" si="2"/>
        <v/>
      </c>
      <c r="M95" s="19" t="str">
        <f t="shared" si="3"/>
        <v/>
      </c>
    </row>
    <row r="96" spans="2:13" x14ac:dyDescent="0.2">
      <c r="B96" s="15"/>
      <c r="C96" s="22"/>
      <c r="D96" s="24" t="str">
        <f>IF(C96="","",IFERROR(INDEX(Clienți!$C$5:$C$504,MATCH(C96,Clienți!$B$5:$B$504,0)),""))</f>
        <v/>
      </c>
      <c r="E96" s="22"/>
      <c r="F96" s="20"/>
      <c r="G96" s="20"/>
      <c r="H96" s="20"/>
      <c r="I96" s="15"/>
      <c r="J96" s="21"/>
      <c r="K96" s="22"/>
      <c r="L96" s="25" t="str">
        <f t="shared" si="2"/>
        <v/>
      </c>
      <c r="M96" s="19" t="str">
        <f t="shared" si="3"/>
        <v/>
      </c>
    </row>
    <row r="97" spans="2:13" x14ac:dyDescent="0.2">
      <c r="B97" s="15"/>
      <c r="C97" s="22"/>
      <c r="D97" s="24" t="str">
        <f>IF(C97="","",IFERROR(INDEX(Clienți!$C$5:$C$504,MATCH(C97,Clienți!$B$5:$B$504,0)),""))</f>
        <v/>
      </c>
      <c r="E97" s="22"/>
      <c r="F97" s="20"/>
      <c r="G97" s="20"/>
      <c r="H97" s="20"/>
      <c r="I97" s="15"/>
      <c r="J97" s="21"/>
      <c r="K97" s="22"/>
      <c r="L97" s="25" t="str">
        <f t="shared" si="2"/>
        <v/>
      </c>
      <c r="M97" s="19" t="str">
        <f t="shared" si="3"/>
        <v/>
      </c>
    </row>
    <row r="98" spans="2:13" x14ac:dyDescent="0.2">
      <c r="B98" s="15"/>
      <c r="C98" s="22"/>
      <c r="D98" s="24" t="str">
        <f>IF(C98="","",IFERROR(INDEX(Clienți!$C$5:$C$504,MATCH(C98,Clienți!$B$5:$B$504,0)),""))</f>
        <v/>
      </c>
      <c r="E98" s="22"/>
      <c r="F98" s="20"/>
      <c r="G98" s="20"/>
      <c r="H98" s="20"/>
      <c r="I98" s="15"/>
      <c r="J98" s="21"/>
      <c r="K98" s="22"/>
      <c r="L98" s="25" t="str">
        <f t="shared" si="2"/>
        <v/>
      </c>
      <c r="M98" s="19" t="str">
        <f t="shared" si="3"/>
        <v/>
      </c>
    </row>
    <row r="99" spans="2:13" x14ac:dyDescent="0.2">
      <c r="B99" s="15"/>
      <c r="C99" s="22"/>
      <c r="D99" s="24" t="str">
        <f>IF(C99="","",IFERROR(INDEX(Clienți!$C$5:$C$504,MATCH(C99,Clienți!$B$5:$B$504,0)),""))</f>
        <v/>
      </c>
      <c r="E99" s="22"/>
      <c r="F99" s="20"/>
      <c r="G99" s="20"/>
      <c r="H99" s="20"/>
      <c r="I99" s="15"/>
      <c r="J99" s="21"/>
      <c r="K99" s="22"/>
      <c r="L99" s="25" t="str">
        <f t="shared" si="2"/>
        <v/>
      </c>
      <c r="M99" s="19" t="str">
        <f t="shared" si="3"/>
        <v/>
      </c>
    </row>
    <row r="100" spans="2:13" x14ac:dyDescent="0.2">
      <c r="B100" s="15"/>
      <c r="C100" s="22"/>
      <c r="D100" s="24" t="str">
        <f>IF(C100="","",IFERROR(INDEX(Clienți!$C$5:$C$504,MATCH(C100,Clienți!$B$5:$B$504,0)),""))</f>
        <v/>
      </c>
      <c r="E100" s="22"/>
      <c r="F100" s="20"/>
      <c r="G100" s="20"/>
      <c r="H100" s="20"/>
      <c r="I100" s="15"/>
      <c r="J100" s="21"/>
      <c r="K100" s="22"/>
      <c r="L100" s="25" t="str">
        <f t="shared" si="2"/>
        <v/>
      </c>
      <c r="M100" s="19" t="str">
        <f t="shared" si="3"/>
        <v/>
      </c>
    </row>
    <row r="101" spans="2:13" x14ac:dyDescent="0.2">
      <c r="B101" s="15"/>
      <c r="C101" s="22"/>
      <c r="D101" s="24" t="str">
        <f>IF(C101="","",IFERROR(INDEX(Clienți!$C$5:$C$504,MATCH(C101,Clienți!$B$5:$B$504,0)),""))</f>
        <v/>
      </c>
      <c r="E101" s="22"/>
      <c r="F101" s="20"/>
      <c r="G101" s="20"/>
      <c r="H101" s="20"/>
      <c r="I101" s="15"/>
      <c r="J101" s="21"/>
      <c r="K101" s="22"/>
      <c r="L101" s="25" t="str">
        <f t="shared" si="2"/>
        <v/>
      </c>
      <c r="M101" s="19" t="str">
        <f t="shared" si="3"/>
        <v/>
      </c>
    </row>
    <row r="102" spans="2:13" x14ac:dyDescent="0.2">
      <c r="B102" s="15"/>
      <c r="C102" s="22"/>
      <c r="D102" s="24" t="str">
        <f>IF(C102="","",IFERROR(INDEX(Clienți!$C$5:$C$504,MATCH(C102,Clienți!$B$5:$B$504,0)),""))</f>
        <v/>
      </c>
      <c r="E102" s="22"/>
      <c r="F102" s="20"/>
      <c r="G102" s="20"/>
      <c r="H102" s="20"/>
      <c r="I102" s="15"/>
      <c r="J102" s="21"/>
      <c r="K102" s="22"/>
      <c r="L102" s="25" t="str">
        <f t="shared" si="2"/>
        <v/>
      </c>
      <c r="M102" s="19" t="str">
        <f t="shared" si="3"/>
        <v/>
      </c>
    </row>
    <row r="103" spans="2:13" x14ac:dyDescent="0.2">
      <c r="B103" s="15"/>
      <c r="C103" s="22"/>
      <c r="D103" s="24" t="str">
        <f>IF(C103="","",IFERROR(INDEX(Clienți!$C$5:$C$504,MATCH(C103,Clienți!$B$5:$B$504,0)),""))</f>
        <v/>
      </c>
      <c r="E103" s="22"/>
      <c r="F103" s="20"/>
      <c r="G103" s="20"/>
      <c r="H103" s="20"/>
      <c r="I103" s="15"/>
      <c r="J103" s="21"/>
      <c r="K103" s="22"/>
      <c r="L103" s="25" t="str">
        <f t="shared" si="2"/>
        <v/>
      </c>
      <c r="M103" s="19" t="str">
        <f t="shared" si="3"/>
        <v/>
      </c>
    </row>
    <row r="104" spans="2:13" x14ac:dyDescent="0.2">
      <c r="B104" s="15"/>
      <c r="C104" s="22"/>
      <c r="D104" s="24" t="str">
        <f>IF(C104="","",IFERROR(INDEX(Clienți!$C$5:$C$504,MATCH(C104,Clienți!$B$5:$B$504,0)),""))</f>
        <v/>
      </c>
      <c r="E104" s="22"/>
      <c r="F104" s="20"/>
      <c r="G104" s="20"/>
      <c r="H104" s="20"/>
      <c r="I104" s="15"/>
      <c r="J104" s="21"/>
      <c r="K104" s="22"/>
      <c r="L104" s="25" t="str">
        <f t="shared" si="2"/>
        <v/>
      </c>
      <c r="M104" s="19" t="str">
        <f t="shared" si="3"/>
        <v/>
      </c>
    </row>
    <row r="105" spans="2:13" x14ac:dyDescent="0.2">
      <c r="B105" s="15"/>
      <c r="C105" s="22"/>
      <c r="D105" s="24" t="str">
        <f>IF(C105="","",IFERROR(INDEX(Clienți!$C$5:$C$504,MATCH(C105,Clienți!$B$5:$B$504,0)),""))</f>
        <v/>
      </c>
      <c r="E105" s="22"/>
      <c r="F105" s="20"/>
      <c r="G105" s="20"/>
      <c r="H105" s="20"/>
      <c r="I105" s="15"/>
      <c r="J105" s="21"/>
      <c r="K105" s="22"/>
      <c r="L105" s="25" t="str">
        <f t="shared" si="2"/>
        <v/>
      </c>
      <c r="M105" s="19" t="str">
        <f t="shared" si="3"/>
        <v/>
      </c>
    </row>
    <row r="106" spans="2:13" x14ac:dyDescent="0.2">
      <c r="B106" s="15"/>
      <c r="C106" s="22"/>
      <c r="D106" s="24" t="str">
        <f>IF(C106="","",IFERROR(INDEX(Clienți!$C$5:$C$504,MATCH(C106,Clienți!$B$5:$B$504,0)),""))</f>
        <v/>
      </c>
      <c r="E106" s="22"/>
      <c r="F106" s="20"/>
      <c r="G106" s="20"/>
      <c r="H106" s="20"/>
      <c r="I106" s="15"/>
      <c r="J106" s="21"/>
      <c r="K106" s="22"/>
      <c r="L106" s="25" t="str">
        <f t="shared" si="2"/>
        <v/>
      </c>
      <c r="M106" s="19" t="str">
        <f t="shared" si="3"/>
        <v/>
      </c>
    </row>
    <row r="107" spans="2:13" x14ac:dyDescent="0.2">
      <c r="B107" s="15"/>
      <c r="C107" s="22"/>
      <c r="D107" s="24" t="str">
        <f>IF(C107="","",IFERROR(INDEX(Clienți!$C$5:$C$504,MATCH(C107,Clienți!$B$5:$B$504,0)),""))</f>
        <v/>
      </c>
      <c r="E107" s="22"/>
      <c r="F107" s="20"/>
      <c r="G107" s="20"/>
      <c r="H107" s="20"/>
      <c r="I107" s="15"/>
      <c r="J107" s="21"/>
      <c r="K107" s="22"/>
      <c r="L107" s="25" t="str">
        <f t="shared" si="2"/>
        <v/>
      </c>
      <c r="M107" s="19" t="str">
        <f t="shared" si="3"/>
        <v/>
      </c>
    </row>
    <row r="108" spans="2:13" x14ac:dyDescent="0.2">
      <c r="B108" s="15"/>
      <c r="C108" s="22"/>
      <c r="D108" s="24" t="str">
        <f>IF(C108="","",IFERROR(INDEX(Clienți!$C$5:$C$504,MATCH(C108,Clienți!$B$5:$B$504,0)),""))</f>
        <v/>
      </c>
      <c r="E108" s="22"/>
      <c r="F108" s="20"/>
      <c r="G108" s="20"/>
      <c r="H108" s="20"/>
      <c r="I108" s="15"/>
      <c r="J108" s="21"/>
      <c r="K108" s="22"/>
      <c r="L108" s="25" t="str">
        <f t="shared" si="2"/>
        <v/>
      </c>
      <c r="M108" s="19" t="str">
        <f t="shared" si="3"/>
        <v/>
      </c>
    </row>
    <row r="109" spans="2:13" x14ac:dyDescent="0.2">
      <c r="B109" s="15"/>
      <c r="C109" s="22"/>
      <c r="D109" s="24" t="str">
        <f>IF(C109="","",IFERROR(INDEX(Clienți!$C$5:$C$504,MATCH(C109,Clienți!$B$5:$B$504,0)),""))</f>
        <v/>
      </c>
      <c r="E109" s="22"/>
      <c r="F109" s="20"/>
      <c r="G109" s="20"/>
      <c r="H109" s="20"/>
      <c r="I109" s="15"/>
      <c r="J109" s="21"/>
      <c r="K109" s="22"/>
      <c r="L109" s="25" t="str">
        <f t="shared" si="2"/>
        <v/>
      </c>
      <c r="M109" s="19" t="str">
        <f t="shared" si="3"/>
        <v/>
      </c>
    </row>
    <row r="110" spans="2:13" x14ac:dyDescent="0.2">
      <c r="B110" s="15"/>
      <c r="C110" s="22"/>
      <c r="D110" s="24" t="str">
        <f>IF(C110="","",IFERROR(INDEX(Clienți!$C$5:$C$504,MATCH(C110,Clienți!$B$5:$B$504,0)),""))</f>
        <v/>
      </c>
      <c r="E110" s="22"/>
      <c r="F110" s="20"/>
      <c r="G110" s="20"/>
      <c r="H110" s="20"/>
      <c r="I110" s="15"/>
      <c r="J110" s="21"/>
      <c r="K110" s="22"/>
      <c r="L110" s="25" t="str">
        <f t="shared" si="2"/>
        <v/>
      </c>
      <c r="M110" s="19" t="str">
        <f t="shared" si="3"/>
        <v/>
      </c>
    </row>
    <row r="111" spans="2:13" x14ac:dyDescent="0.2">
      <c r="B111" s="15"/>
      <c r="C111" s="22"/>
      <c r="D111" s="24" t="str">
        <f>IF(C111="","",IFERROR(INDEX(Clienți!$C$5:$C$504,MATCH(C111,Clienți!$B$5:$B$504,0)),""))</f>
        <v/>
      </c>
      <c r="E111" s="22"/>
      <c r="F111" s="20"/>
      <c r="G111" s="20"/>
      <c r="H111" s="20"/>
      <c r="I111" s="15"/>
      <c r="J111" s="21"/>
      <c r="K111" s="22"/>
      <c r="L111" s="25" t="str">
        <f t="shared" si="2"/>
        <v/>
      </c>
      <c r="M111" s="19" t="str">
        <f t="shared" si="3"/>
        <v/>
      </c>
    </row>
    <row r="112" spans="2:13" x14ac:dyDescent="0.2">
      <c r="B112" s="15"/>
      <c r="C112" s="22"/>
      <c r="D112" s="24" t="str">
        <f>IF(C112="","",IFERROR(INDEX(Clienți!$C$5:$C$504,MATCH(C112,Clienți!$B$5:$B$504,0)),""))</f>
        <v/>
      </c>
      <c r="E112" s="22"/>
      <c r="F112" s="20"/>
      <c r="G112" s="20"/>
      <c r="H112" s="20"/>
      <c r="I112" s="15"/>
      <c r="J112" s="21"/>
      <c r="K112" s="22"/>
      <c r="L112" s="25" t="str">
        <f t="shared" si="2"/>
        <v/>
      </c>
      <c r="M112" s="19" t="str">
        <f t="shared" si="3"/>
        <v/>
      </c>
    </row>
    <row r="113" spans="2:13" x14ac:dyDescent="0.2">
      <c r="B113" s="15"/>
      <c r="C113" s="22"/>
      <c r="D113" s="24" t="str">
        <f>IF(C113="","",IFERROR(INDEX(Clienți!$C$5:$C$504,MATCH(C113,Clienți!$B$5:$B$504,0)),""))</f>
        <v/>
      </c>
      <c r="E113" s="22"/>
      <c r="F113" s="20"/>
      <c r="G113" s="20"/>
      <c r="H113" s="20"/>
      <c r="I113" s="15"/>
      <c r="J113" s="21"/>
      <c r="K113" s="22"/>
      <c r="L113" s="25" t="str">
        <f t="shared" si="2"/>
        <v/>
      </c>
      <c r="M113" s="19" t="str">
        <f t="shared" si="3"/>
        <v/>
      </c>
    </row>
    <row r="114" spans="2:13" x14ac:dyDescent="0.2">
      <c r="B114" s="15"/>
      <c r="C114" s="22"/>
      <c r="D114" s="24" t="str">
        <f>IF(C114="","",IFERROR(INDEX(Clienți!$C$5:$C$504,MATCH(C114,Clienți!$B$5:$B$504,0)),""))</f>
        <v/>
      </c>
      <c r="E114" s="22"/>
      <c r="F114" s="20"/>
      <c r="G114" s="20"/>
      <c r="H114" s="20"/>
      <c r="I114" s="15"/>
      <c r="J114" s="21"/>
      <c r="K114" s="22"/>
      <c r="L114" s="25" t="str">
        <f t="shared" si="2"/>
        <v/>
      </c>
      <c r="M114" s="19" t="str">
        <f t="shared" si="3"/>
        <v/>
      </c>
    </row>
    <row r="115" spans="2:13" x14ac:dyDescent="0.2">
      <c r="B115" s="15"/>
      <c r="C115" s="22"/>
      <c r="D115" s="24" t="str">
        <f>IF(C115="","",IFERROR(INDEX(Clienți!$C$5:$C$504,MATCH(C115,Clienți!$B$5:$B$504,0)),""))</f>
        <v/>
      </c>
      <c r="E115" s="22"/>
      <c r="F115" s="20"/>
      <c r="G115" s="20"/>
      <c r="H115" s="20"/>
      <c r="I115" s="15"/>
      <c r="J115" s="21"/>
      <c r="K115" s="22"/>
      <c r="L115" s="25" t="str">
        <f t="shared" si="2"/>
        <v/>
      </c>
      <c r="M115" s="19" t="str">
        <f t="shared" si="3"/>
        <v/>
      </c>
    </row>
    <row r="116" spans="2:13" x14ac:dyDescent="0.2">
      <c r="B116" s="15"/>
      <c r="C116" s="22"/>
      <c r="D116" s="24" t="str">
        <f>IF(C116="","",IFERROR(INDEX(Clienți!$C$5:$C$504,MATCH(C116,Clienți!$B$5:$B$504,0)),""))</f>
        <v/>
      </c>
      <c r="E116" s="22"/>
      <c r="F116" s="20"/>
      <c r="G116" s="20"/>
      <c r="H116" s="20"/>
      <c r="I116" s="15"/>
      <c r="J116" s="21"/>
      <c r="K116" s="22"/>
      <c r="L116" s="25" t="str">
        <f t="shared" si="2"/>
        <v/>
      </c>
      <c r="M116" s="19" t="str">
        <f t="shared" si="3"/>
        <v/>
      </c>
    </row>
    <row r="117" spans="2:13" x14ac:dyDescent="0.2">
      <c r="B117" s="15"/>
      <c r="C117" s="22"/>
      <c r="D117" s="24" t="str">
        <f>IF(C117="","",IFERROR(INDEX(Clienți!$C$5:$C$504,MATCH(C117,Clienți!$B$5:$B$504,0)),""))</f>
        <v/>
      </c>
      <c r="E117" s="22"/>
      <c r="F117" s="20"/>
      <c r="G117" s="20"/>
      <c r="H117" s="20"/>
      <c r="I117" s="15"/>
      <c r="J117" s="21"/>
      <c r="K117" s="22"/>
      <c r="L117" s="25" t="str">
        <f t="shared" si="2"/>
        <v/>
      </c>
      <c r="M117" s="19" t="str">
        <f t="shared" si="3"/>
        <v/>
      </c>
    </row>
    <row r="118" spans="2:13" x14ac:dyDescent="0.2">
      <c r="B118" s="15"/>
      <c r="C118" s="22"/>
      <c r="D118" s="24" t="str">
        <f>IF(C118="","",IFERROR(INDEX(Clienți!$C$5:$C$504,MATCH(C118,Clienți!$B$5:$B$504,0)),""))</f>
        <v/>
      </c>
      <c r="E118" s="22"/>
      <c r="F118" s="20"/>
      <c r="G118" s="20"/>
      <c r="H118" s="20"/>
      <c r="I118" s="15"/>
      <c r="J118" s="21"/>
      <c r="K118" s="22"/>
      <c r="L118" s="25" t="str">
        <f t="shared" si="2"/>
        <v/>
      </c>
      <c r="M118" s="19" t="str">
        <f t="shared" si="3"/>
        <v/>
      </c>
    </row>
    <row r="119" spans="2:13" x14ac:dyDescent="0.2">
      <c r="B119" s="15"/>
      <c r="C119" s="22"/>
      <c r="D119" s="24" t="str">
        <f>IF(C119="","",IFERROR(INDEX(Clienți!$C$5:$C$504,MATCH(C119,Clienți!$B$5:$B$504,0)),""))</f>
        <v/>
      </c>
      <c r="E119" s="22"/>
      <c r="F119" s="20"/>
      <c r="G119" s="20"/>
      <c r="H119" s="20"/>
      <c r="I119" s="15"/>
      <c r="J119" s="21"/>
      <c r="K119" s="22"/>
      <c r="L119" s="25" t="str">
        <f t="shared" si="2"/>
        <v/>
      </c>
      <c r="M119" s="19" t="str">
        <f t="shared" si="3"/>
        <v/>
      </c>
    </row>
    <row r="120" spans="2:13" x14ac:dyDescent="0.2">
      <c r="B120" s="15"/>
      <c r="C120" s="22"/>
      <c r="D120" s="24" t="str">
        <f>IF(C120="","",IFERROR(INDEX(Clienți!$C$5:$C$504,MATCH(C120,Clienți!$B$5:$B$504,0)),""))</f>
        <v/>
      </c>
      <c r="E120" s="22"/>
      <c r="F120" s="20"/>
      <c r="G120" s="20"/>
      <c r="H120" s="20"/>
      <c r="I120" s="15"/>
      <c r="J120" s="21"/>
      <c r="K120" s="22"/>
      <c r="L120" s="25" t="str">
        <f t="shared" si="2"/>
        <v/>
      </c>
      <c r="M120" s="19" t="str">
        <f t="shared" si="3"/>
        <v/>
      </c>
    </row>
    <row r="121" spans="2:13" x14ac:dyDescent="0.2">
      <c r="B121" s="15"/>
      <c r="C121" s="22"/>
      <c r="D121" s="24" t="str">
        <f>IF(C121="","",IFERROR(INDEX(Clienți!$C$5:$C$504,MATCH(C121,Clienți!$B$5:$B$504,0)),""))</f>
        <v/>
      </c>
      <c r="E121" s="22"/>
      <c r="F121" s="20"/>
      <c r="G121" s="20"/>
      <c r="H121" s="20"/>
      <c r="I121" s="15"/>
      <c r="J121" s="21"/>
      <c r="K121" s="22"/>
      <c r="L121" s="25" t="str">
        <f t="shared" si="2"/>
        <v/>
      </c>
      <c r="M121" s="19" t="str">
        <f t="shared" si="3"/>
        <v/>
      </c>
    </row>
    <row r="122" spans="2:13" x14ac:dyDescent="0.2">
      <c r="B122" s="15"/>
      <c r="C122" s="22"/>
      <c r="D122" s="24" t="str">
        <f>IF(C122="","",IFERROR(INDEX(Clienți!$C$5:$C$504,MATCH(C122,Clienți!$B$5:$B$504,0)),""))</f>
        <v/>
      </c>
      <c r="E122" s="22"/>
      <c r="F122" s="20"/>
      <c r="G122" s="20"/>
      <c r="H122" s="20"/>
      <c r="I122" s="15"/>
      <c r="J122" s="21"/>
      <c r="K122" s="22"/>
      <c r="L122" s="25" t="str">
        <f t="shared" si="2"/>
        <v/>
      </c>
      <c r="M122" s="19" t="str">
        <f t="shared" si="3"/>
        <v/>
      </c>
    </row>
    <row r="123" spans="2:13" x14ac:dyDescent="0.2">
      <c r="B123" s="15"/>
      <c r="C123" s="22"/>
      <c r="D123" s="24" t="str">
        <f>IF(C123="","",IFERROR(INDEX(Clienți!$C$5:$C$504,MATCH(C123,Clienți!$B$5:$B$504,0)),""))</f>
        <v/>
      </c>
      <c r="E123" s="22"/>
      <c r="F123" s="20"/>
      <c r="G123" s="20"/>
      <c r="H123" s="20"/>
      <c r="I123" s="15"/>
      <c r="J123" s="21"/>
      <c r="K123" s="22"/>
      <c r="L123" s="25" t="str">
        <f t="shared" si="2"/>
        <v/>
      </c>
      <c r="M123" s="19" t="str">
        <f t="shared" si="3"/>
        <v/>
      </c>
    </row>
    <row r="124" spans="2:13" x14ac:dyDescent="0.2">
      <c r="B124" s="15"/>
      <c r="C124" s="22"/>
      <c r="D124" s="24" t="str">
        <f>IF(C124="","",IFERROR(INDEX(Clienți!$C$5:$C$504,MATCH(C124,Clienți!$B$5:$B$504,0)),""))</f>
        <v/>
      </c>
      <c r="E124" s="22"/>
      <c r="F124" s="20"/>
      <c r="G124" s="20"/>
      <c r="H124" s="20"/>
      <c r="I124" s="15"/>
      <c r="J124" s="21"/>
      <c r="K124" s="22"/>
      <c r="L124" s="25" t="str">
        <f t="shared" si="2"/>
        <v/>
      </c>
      <c r="M124" s="19" t="str">
        <f t="shared" si="3"/>
        <v/>
      </c>
    </row>
    <row r="125" spans="2:13" x14ac:dyDescent="0.2">
      <c r="B125" s="15"/>
      <c r="C125" s="22"/>
      <c r="D125" s="24" t="str">
        <f>IF(C125="","",IFERROR(INDEX(Clienți!$C$5:$C$504,MATCH(C125,Clienți!$B$5:$B$504,0)),""))</f>
        <v/>
      </c>
      <c r="E125" s="22"/>
      <c r="F125" s="20"/>
      <c r="G125" s="20"/>
      <c r="H125" s="20"/>
      <c r="I125" s="15"/>
      <c r="J125" s="21"/>
      <c r="K125" s="22"/>
      <c r="L125" s="25" t="str">
        <f t="shared" si="2"/>
        <v/>
      </c>
      <c r="M125" s="19" t="str">
        <f t="shared" si="3"/>
        <v/>
      </c>
    </row>
    <row r="126" spans="2:13" x14ac:dyDescent="0.2">
      <c r="B126" s="15"/>
      <c r="C126" s="22"/>
      <c r="D126" s="24" t="str">
        <f>IF(C126="","",IFERROR(INDEX(Clienți!$C$5:$C$504,MATCH(C126,Clienți!$B$5:$B$504,0)),""))</f>
        <v/>
      </c>
      <c r="E126" s="22"/>
      <c r="F126" s="20"/>
      <c r="G126" s="20"/>
      <c r="H126" s="20"/>
      <c r="I126" s="15"/>
      <c r="J126" s="21"/>
      <c r="K126" s="22"/>
      <c r="L126" s="25" t="str">
        <f t="shared" si="2"/>
        <v/>
      </c>
      <c r="M126" s="19" t="str">
        <f t="shared" si="3"/>
        <v/>
      </c>
    </row>
    <row r="127" spans="2:13" x14ac:dyDescent="0.2">
      <c r="B127" s="15"/>
      <c r="C127" s="22"/>
      <c r="D127" s="24" t="str">
        <f>IF(C127="","",IFERROR(INDEX(Clienți!$C$5:$C$504,MATCH(C127,Clienți!$B$5:$B$504,0)),""))</f>
        <v/>
      </c>
      <c r="E127" s="22"/>
      <c r="F127" s="20"/>
      <c r="G127" s="20"/>
      <c r="H127" s="20"/>
      <c r="I127" s="15"/>
      <c r="J127" s="21"/>
      <c r="K127" s="22"/>
      <c r="L127" s="25" t="str">
        <f t="shared" si="2"/>
        <v/>
      </c>
      <c r="M127" s="19" t="str">
        <f t="shared" si="3"/>
        <v/>
      </c>
    </row>
    <row r="128" spans="2:13" x14ac:dyDescent="0.2">
      <c r="B128" s="15"/>
      <c r="C128" s="22"/>
      <c r="D128" s="24" t="str">
        <f>IF(C128="","",IFERROR(INDEX(Clienți!$C$5:$C$504,MATCH(C128,Clienți!$B$5:$B$504,0)),""))</f>
        <v/>
      </c>
      <c r="E128" s="22"/>
      <c r="F128" s="20"/>
      <c r="G128" s="20"/>
      <c r="H128" s="20"/>
      <c r="I128" s="15"/>
      <c r="J128" s="21"/>
      <c r="K128" s="22"/>
      <c r="L128" s="25" t="str">
        <f t="shared" si="2"/>
        <v/>
      </c>
      <c r="M128" s="19" t="str">
        <f t="shared" si="3"/>
        <v/>
      </c>
    </row>
    <row r="129" spans="2:13" x14ac:dyDescent="0.2">
      <c r="B129" s="15"/>
      <c r="C129" s="22"/>
      <c r="D129" s="24" t="str">
        <f>IF(C129="","",IFERROR(INDEX(Clienți!$C$5:$C$504,MATCH(C129,Clienți!$B$5:$B$504,0)),""))</f>
        <v/>
      </c>
      <c r="E129" s="22"/>
      <c r="F129" s="20"/>
      <c r="G129" s="20"/>
      <c r="H129" s="20"/>
      <c r="I129" s="15"/>
      <c r="J129" s="21"/>
      <c r="K129" s="22"/>
      <c r="L129" s="25" t="str">
        <f t="shared" si="2"/>
        <v/>
      </c>
      <c r="M129" s="19" t="str">
        <f t="shared" si="3"/>
        <v/>
      </c>
    </row>
    <row r="130" spans="2:13" x14ac:dyDescent="0.2">
      <c r="B130" s="15"/>
      <c r="C130" s="22"/>
      <c r="D130" s="24" t="str">
        <f>IF(C130="","",IFERROR(INDEX(Clienți!$C$5:$C$504,MATCH(C130,Clienți!$B$5:$B$504,0)),""))</f>
        <v/>
      </c>
      <c r="E130" s="22"/>
      <c r="F130" s="20"/>
      <c r="G130" s="20"/>
      <c r="H130" s="20"/>
      <c r="I130" s="15"/>
      <c r="J130" s="21"/>
      <c r="K130" s="22"/>
      <c r="L130" s="25" t="str">
        <f t="shared" si="2"/>
        <v/>
      </c>
      <c r="M130" s="19" t="str">
        <f t="shared" si="3"/>
        <v/>
      </c>
    </row>
    <row r="131" spans="2:13" x14ac:dyDescent="0.2">
      <c r="B131" s="15"/>
      <c r="C131" s="22"/>
      <c r="D131" s="24" t="str">
        <f>IF(C131="","",IFERROR(INDEX(Clienți!$C$5:$C$504,MATCH(C131,Clienți!$B$5:$B$504,0)),""))</f>
        <v/>
      </c>
      <c r="E131" s="22"/>
      <c r="F131" s="20"/>
      <c r="G131" s="20"/>
      <c r="H131" s="20"/>
      <c r="I131" s="15"/>
      <c r="J131" s="21"/>
      <c r="K131" s="22"/>
      <c r="L131" s="25" t="str">
        <f t="shared" si="2"/>
        <v/>
      </c>
      <c r="M131" s="19" t="str">
        <f t="shared" si="3"/>
        <v/>
      </c>
    </row>
    <row r="132" spans="2:13" x14ac:dyDescent="0.2">
      <c r="B132" s="15"/>
      <c r="C132" s="22"/>
      <c r="D132" s="24" t="str">
        <f>IF(C132="","",IFERROR(INDEX(Clienți!$C$5:$C$504,MATCH(C132,Clienți!$B$5:$B$504,0)),""))</f>
        <v/>
      </c>
      <c r="E132" s="22"/>
      <c r="F132" s="20"/>
      <c r="G132" s="20"/>
      <c r="H132" s="20"/>
      <c r="I132" s="15"/>
      <c r="J132" s="21"/>
      <c r="K132" s="22"/>
      <c r="L132" s="25" t="str">
        <f t="shared" si="2"/>
        <v/>
      </c>
      <c r="M132" s="19" t="str">
        <f t="shared" si="3"/>
        <v/>
      </c>
    </row>
    <row r="133" spans="2:13" x14ac:dyDescent="0.2">
      <c r="B133" s="15"/>
      <c r="C133" s="22"/>
      <c r="D133" s="24" t="str">
        <f>IF(C133="","",IFERROR(INDEX(Clienți!$C$5:$C$504,MATCH(C133,Clienți!$B$5:$B$504,0)),""))</f>
        <v/>
      </c>
      <c r="E133" s="22"/>
      <c r="F133" s="20"/>
      <c r="G133" s="20"/>
      <c r="H133" s="20"/>
      <c r="I133" s="15"/>
      <c r="J133" s="21"/>
      <c r="K133" s="22"/>
      <c r="L133" s="25" t="str">
        <f t="shared" ref="L133:L196" si="4">IF(B133="","",IF(K133="Da","Realizat",IF(H133="","Fără pas următor",IF(NOT(ISNUMBER(I133)),"Fără dată",IF(I133&lt;AziC,"Întârziat",IF(I133=AziC,"Azi","Planificat"))))))</f>
        <v/>
      </c>
      <c r="M133" s="19" t="str">
        <f t="shared" ref="M133:M196" si="5">IF(AND(B133="",C133=""),"",TRIM(IF(D133="","Cod de client inexistent. ","")&amp;IF(F133="","Notează ce s-a discutat. ","")&amp;IF(AND(H133&lt;&gt;"",NOT(ISNUMBER(I133))),"Pasul următor nu are dată. ","")&amp;IF(AND(ISNUMBER(I133),ISNUMBER(B133),I133&lt;B133),"Data pasului e înaintea contactului. ","")))</f>
        <v/>
      </c>
    </row>
    <row r="134" spans="2:13" x14ac:dyDescent="0.2">
      <c r="B134" s="15"/>
      <c r="C134" s="22"/>
      <c r="D134" s="24" t="str">
        <f>IF(C134="","",IFERROR(INDEX(Clienți!$C$5:$C$504,MATCH(C134,Clienți!$B$5:$B$504,0)),""))</f>
        <v/>
      </c>
      <c r="E134" s="22"/>
      <c r="F134" s="20"/>
      <c r="G134" s="20"/>
      <c r="H134" s="20"/>
      <c r="I134" s="15"/>
      <c r="J134" s="21"/>
      <c r="K134" s="22"/>
      <c r="L134" s="25" t="str">
        <f t="shared" si="4"/>
        <v/>
      </c>
      <c r="M134" s="19" t="str">
        <f t="shared" si="5"/>
        <v/>
      </c>
    </row>
    <row r="135" spans="2:13" x14ac:dyDescent="0.2">
      <c r="B135" s="15"/>
      <c r="C135" s="22"/>
      <c r="D135" s="24" t="str">
        <f>IF(C135="","",IFERROR(INDEX(Clienți!$C$5:$C$504,MATCH(C135,Clienți!$B$5:$B$504,0)),""))</f>
        <v/>
      </c>
      <c r="E135" s="22"/>
      <c r="F135" s="20"/>
      <c r="G135" s="20"/>
      <c r="H135" s="20"/>
      <c r="I135" s="15"/>
      <c r="J135" s="21"/>
      <c r="K135" s="22"/>
      <c r="L135" s="25" t="str">
        <f t="shared" si="4"/>
        <v/>
      </c>
      <c r="M135" s="19" t="str">
        <f t="shared" si="5"/>
        <v/>
      </c>
    </row>
    <row r="136" spans="2:13" x14ac:dyDescent="0.2">
      <c r="B136" s="15"/>
      <c r="C136" s="22"/>
      <c r="D136" s="24" t="str">
        <f>IF(C136="","",IFERROR(INDEX(Clienți!$C$5:$C$504,MATCH(C136,Clienți!$B$5:$B$504,0)),""))</f>
        <v/>
      </c>
      <c r="E136" s="22"/>
      <c r="F136" s="20"/>
      <c r="G136" s="20"/>
      <c r="H136" s="20"/>
      <c r="I136" s="15"/>
      <c r="J136" s="21"/>
      <c r="K136" s="22"/>
      <c r="L136" s="25" t="str">
        <f t="shared" si="4"/>
        <v/>
      </c>
      <c r="M136" s="19" t="str">
        <f t="shared" si="5"/>
        <v/>
      </c>
    </row>
    <row r="137" spans="2:13" x14ac:dyDescent="0.2">
      <c r="B137" s="15"/>
      <c r="C137" s="22"/>
      <c r="D137" s="24" t="str">
        <f>IF(C137="","",IFERROR(INDEX(Clienți!$C$5:$C$504,MATCH(C137,Clienți!$B$5:$B$504,0)),""))</f>
        <v/>
      </c>
      <c r="E137" s="22"/>
      <c r="F137" s="20"/>
      <c r="G137" s="20"/>
      <c r="H137" s="20"/>
      <c r="I137" s="15"/>
      <c r="J137" s="21"/>
      <c r="K137" s="22"/>
      <c r="L137" s="25" t="str">
        <f t="shared" si="4"/>
        <v/>
      </c>
      <c r="M137" s="19" t="str">
        <f t="shared" si="5"/>
        <v/>
      </c>
    </row>
    <row r="138" spans="2:13" x14ac:dyDescent="0.2">
      <c r="B138" s="15"/>
      <c r="C138" s="22"/>
      <c r="D138" s="24" t="str">
        <f>IF(C138="","",IFERROR(INDEX(Clienți!$C$5:$C$504,MATCH(C138,Clienți!$B$5:$B$504,0)),""))</f>
        <v/>
      </c>
      <c r="E138" s="22"/>
      <c r="F138" s="20"/>
      <c r="G138" s="20"/>
      <c r="H138" s="20"/>
      <c r="I138" s="15"/>
      <c r="J138" s="21"/>
      <c r="K138" s="22"/>
      <c r="L138" s="25" t="str">
        <f t="shared" si="4"/>
        <v/>
      </c>
      <c r="M138" s="19" t="str">
        <f t="shared" si="5"/>
        <v/>
      </c>
    </row>
    <row r="139" spans="2:13" x14ac:dyDescent="0.2">
      <c r="B139" s="15"/>
      <c r="C139" s="22"/>
      <c r="D139" s="24" t="str">
        <f>IF(C139="","",IFERROR(INDEX(Clienți!$C$5:$C$504,MATCH(C139,Clienți!$B$5:$B$504,0)),""))</f>
        <v/>
      </c>
      <c r="E139" s="22"/>
      <c r="F139" s="20"/>
      <c r="G139" s="20"/>
      <c r="H139" s="20"/>
      <c r="I139" s="15"/>
      <c r="J139" s="21"/>
      <c r="K139" s="22"/>
      <c r="L139" s="25" t="str">
        <f t="shared" si="4"/>
        <v/>
      </c>
      <c r="M139" s="19" t="str">
        <f t="shared" si="5"/>
        <v/>
      </c>
    </row>
    <row r="140" spans="2:13" x14ac:dyDescent="0.2">
      <c r="B140" s="15"/>
      <c r="C140" s="22"/>
      <c r="D140" s="24" t="str">
        <f>IF(C140="","",IFERROR(INDEX(Clienți!$C$5:$C$504,MATCH(C140,Clienți!$B$5:$B$504,0)),""))</f>
        <v/>
      </c>
      <c r="E140" s="22"/>
      <c r="F140" s="20"/>
      <c r="G140" s="20"/>
      <c r="H140" s="20"/>
      <c r="I140" s="15"/>
      <c r="J140" s="21"/>
      <c r="K140" s="22"/>
      <c r="L140" s="25" t="str">
        <f t="shared" si="4"/>
        <v/>
      </c>
      <c r="M140" s="19" t="str">
        <f t="shared" si="5"/>
        <v/>
      </c>
    </row>
    <row r="141" spans="2:13" x14ac:dyDescent="0.2">
      <c r="B141" s="15"/>
      <c r="C141" s="22"/>
      <c r="D141" s="24" t="str">
        <f>IF(C141="","",IFERROR(INDEX(Clienți!$C$5:$C$504,MATCH(C141,Clienți!$B$5:$B$504,0)),""))</f>
        <v/>
      </c>
      <c r="E141" s="22"/>
      <c r="F141" s="20"/>
      <c r="G141" s="20"/>
      <c r="H141" s="20"/>
      <c r="I141" s="15"/>
      <c r="J141" s="21"/>
      <c r="K141" s="22"/>
      <c r="L141" s="25" t="str">
        <f t="shared" si="4"/>
        <v/>
      </c>
      <c r="M141" s="19" t="str">
        <f t="shared" si="5"/>
        <v/>
      </c>
    </row>
    <row r="142" spans="2:13" x14ac:dyDescent="0.2">
      <c r="B142" s="15"/>
      <c r="C142" s="22"/>
      <c r="D142" s="24" t="str">
        <f>IF(C142="","",IFERROR(INDEX(Clienți!$C$5:$C$504,MATCH(C142,Clienți!$B$5:$B$504,0)),""))</f>
        <v/>
      </c>
      <c r="E142" s="22"/>
      <c r="F142" s="20"/>
      <c r="G142" s="20"/>
      <c r="H142" s="20"/>
      <c r="I142" s="15"/>
      <c r="J142" s="21"/>
      <c r="K142" s="22"/>
      <c r="L142" s="25" t="str">
        <f t="shared" si="4"/>
        <v/>
      </c>
      <c r="M142" s="19" t="str">
        <f t="shared" si="5"/>
        <v/>
      </c>
    </row>
    <row r="143" spans="2:13" x14ac:dyDescent="0.2">
      <c r="B143" s="15"/>
      <c r="C143" s="22"/>
      <c r="D143" s="24" t="str">
        <f>IF(C143="","",IFERROR(INDEX(Clienți!$C$5:$C$504,MATCH(C143,Clienți!$B$5:$B$504,0)),""))</f>
        <v/>
      </c>
      <c r="E143" s="22"/>
      <c r="F143" s="20"/>
      <c r="G143" s="20"/>
      <c r="H143" s="20"/>
      <c r="I143" s="15"/>
      <c r="J143" s="21"/>
      <c r="K143" s="22"/>
      <c r="L143" s="25" t="str">
        <f t="shared" si="4"/>
        <v/>
      </c>
      <c r="M143" s="19" t="str">
        <f t="shared" si="5"/>
        <v/>
      </c>
    </row>
    <row r="144" spans="2:13" x14ac:dyDescent="0.2">
      <c r="B144" s="15"/>
      <c r="C144" s="22"/>
      <c r="D144" s="24" t="str">
        <f>IF(C144="","",IFERROR(INDEX(Clienți!$C$5:$C$504,MATCH(C144,Clienți!$B$5:$B$504,0)),""))</f>
        <v/>
      </c>
      <c r="E144" s="22"/>
      <c r="F144" s="20"/>
      <c r="G144" s="20"/>
      <c r="H144" s="20"/>
      <c r="I144" s="15"/>
      <c r="J144" s="21"/>
      <c r="K144" s="22"/>
      <c r="L144" s="25" t="str">
        <f t="shared" si="4"/>
        <v/>
      </c>
      <c r="M144" s="19" t="str">
        <f t="shared" si="5"/>
        <v/>
      </c>
    </row>
    <row r="145" spans="2:13" x14ac:dyDescent="0.2">
      <c r="B145" s="15"/>
      <c r="C145" s="22"/>
      <c r="D145" s="24" t="str">
        <f>IF(C145="","",IFERROR(INDEX(Clienți!$C$5:$C$504,MATCH(C145,Clienți!$B$5:$B$504,0)),""))</f>
        <v/>
      </c>
      <c r="E145" s="22"/>
      <c r="F145" s="20"/>
      <c r="G145" s="20"/>
      <c r="H145" s="20"/>
      <c r="I145" s="15"/>
      <c r="J145" s="21"/>
      <c r="K145" s="22"/>
      <c r="L145" s="25" t="str">
        <f t="shared" si="4"/>
        <v/>
      </c>
      <c r="M145" s="19" t="str">
        <f t="shared" si="5"/>
        <v/>
      </c>
    </row>
    <row r="146" spans="2:13" x14ac:dyDescent="0.2">
      <c r="B146" s="15"/>
      <c r="C146" s="22"/>
      <c r="D146" s="24" t="str">
        <f>IF(C146="","",IFERROR(INDEX(Clienți!$C$5:$C$504,MATCH(C146,Clienți!$B$5:$B$504,0)),""))</f>
        <v/>
      </c>
      <c r="E146" s="22"/>
      <c r="F146" s="20"/>
      <c r="G146" s="20"/>
      <c r="H146" s="20"/>
      <c r="I146" s="15"/>
      <c r="J146" s="21"/>
      <c r="K146" s="22"/>
      <c r="L146" s="25" t="str">
        <f t="shared" si="4"/>
        <v/>
      </c>
      <c r="M146" s="19" t="str">
        <f t="shared" si="5"/>
        <v/>
      </c>
    </row>
    <row r="147" spans="2:13" x14ac:dyDescent="0.2">
      <c r="B147" s="15"/>
      <c r="C147" s="22"/>
      <c r="D147" s="24" t="str">
        <f>IF(C147="","",IFERROR(INDEX(Clienți!$C$5:$C$504,MATCH(C147,Clienți!$B$5:$B$504,0)),""))</f>
        <v/>
      </c>
      <c r="E147" s="22"/>
      <c r="F147" s="20"/>
      <c r="G147" s="20"/>
      <c r="H147" s="20"/>
      <c r="I147" s="15"/>
      <c r="J147" s="21"/>
      <c r="K147" s="22"/>
      <c r="L147" s="25" t="str">
        <f t="shared" si="4"/>
        <v/>
      </c>
      <c r="M147" s="19" t="str">
        <f t="shared" si="5"/>
        <v/>
      </c>
    </row>
    <row r="148" spans="2:13" x14ac:dyDescent="0.2">
      <c r="B148" s="15"/>
      <c r="C148" s="22"/>
      <c r="D148" s="24" t="str">
        <f>IF(C148="","",IFERROR(INDEX(Clienți!$C$5:$C$504,MATCH(C148,Clienți!$B$5:$B$504,0)),""))</f>
        <v/>
      </c>
      <c r="E148" s="22"/>
      <c r="F148" s="20"/>
      <c r="G148" s="20"/>
      <c r="H148" s="20"/>
      <c r="I148" s="15"/>
      <c r="J148" s="21"/>
      <c r="K148" s="22"/>
      <c r="L148" s="25" t="str">
        <f t="shared" si="4"/>
        <v/>
      </c>
      <c r="M148" s="19" t="str">
        <f t="shared" si="5"/>
        <v/>
      </c>
    </row>
    <row r="149" spans="2:13" x14ac:dyDescent="0.2">
      <c r="B149" s="15"/>
      <c r="C149" s="22"/>
      <c r="D149" s="24" t="str">
        <f>IF(C149="","",IFERROR(INDEX(Clienți!$C$5:$C$504,MATCH(C149,Clienți!$B$5:$B$504,0)),""))</f>
        <v/>
      </c>
      <c r="E149" s="22"/>
      <c r="F149" s="20"/>
      <c r="G149" s="20"/>
      <c r="H149" s="20"/>
      <c r="I149" s="15"/>
      <c r="J149" s="21"/>
      <c r="K149" s="22"/>
      <c r="L149" s="25" t="str">
        <f t="shared" si="4"/>
        <v/>
      </c>
      <c r="M149" s="19" t="str">
        <f t="shared" si="5"/>
        <v/>
      </c>
    </row>
    <row r="150" spans="2:13" x14ac:dyDescent="0.2">
      <c r="B150" s="15"/>
      <c r="C150" s="22"/>
      <c r="D150" s="24" t="str">
        <f>IF(C150="","",IFERROR(INDEX(Clienți!$C$5:$C$504,MATCH(C150,Clienți!$B$5:$B$504,0)),""))</f>
        <v/>
      </c>
      <c r="E150" s="22"/>
      <c r="F150" s="20"/>
      <c r="G150" s="20"/>
      <c r="H150" s="20"/>
      <c r="I150" s="15"/>
      <c r="J150" s="21"/>
      <c r="K150" s="22"/>
      <c r="L150" s="25" t="str">
        <f t="shared" si="4"/>
        <v/>
      </c>
      <c r="M150" s="19" t="str">
        <f t="shared" si="5"/>
        <v/>
      </c>
    </row>
    <row r="151" spans="2:13" x14ac:dyDescent="0.2">
      <c r="B151" s="15"/>
      <c r="C151" s="22"/>
      <c r="D151" s="24" t="str">
        <f>IF(C151="","",IFERROR(INDEX(Clienți!$C$5:$C$504,MATCH(C151,Clienți!$B$5:$B$504,0)),""))</f>
        <v/>
      </c>
      <c r="E151" s="22"/>
      <c r="F151" s="20"/>
      <c r="G151" s="20"/>
      <c r="H151" s="20"/>
      <c r="I151" s="15"/>
      <c r="J151" s="21"/>
      <c r="K151" s="22"/>
      <c r="L151" s="25" t="str">
        <f t="shared" si="4"/>
        <v/>
      </c>
      <c r="M151" s="19" t="str">
        <f t="shared" si="5"/>
        <v/>
      </c>
    </row>
    <row r="152" spans="2:13" x14ac:dyDescent="0.2">
      <c r="B152" s="15"/>
      <c r="C152" s="22"/>
      <c r="D152" s="24" t="str">
        <f>IF(C152="","",IFERROR(INDEX(Clienți!$C$5:$C$504,MATCH(C152,Clienți!$B$5:$B$504,0)),""))</f>
        <v/>
      </c>
      <c r="E152" s="22"/>
      <c r="F152" s="20"/>
      <c r="G152" s="20"/>
      <c r="H152" s="20"/>
      <c r="I152" s="15"/>
      <c r="J152" s="21"/>
      <c r="K152" s="22"/>
      <c r="L152" s="25" t="str">
        <f t="shared" si="4"/>
        <v/>
      </c>
      <c r="M152" s="19" t="str">
        <f t="shared" si="5"/>
        <v/>
      </c>
    </row>
    <row r="153" spans="2:13" x14ac:dyDescent="0.2">
      <c r="B153" s="15"/>
      <c r="C153" s="22"/>
      <c r="D153" s="24" t="str">
        <f>IF(C153="","",IFERROR(INDEX(Clienți!$C$5:$C$504,MATCH(C153,Clienți!$B$5:$B$504,0)),""))</f>
        <v/>
      </c>
      <c r="E153" s="22"/>
      <c r="F153" s="20"/>
      <c r="G153" s="20"/>
      <c r="H153" s="20"/>
      <c r="I153" s="15"/>
      <c r="J153" s="21"/>
      <c r="K153" s="22"/>
      <c r="L153" s="25" t="str">
        <f t="shared" si="4"/>
        <v/>
      </c>
      <c r="M153" s="19" t="str">
        <f t="shared" si="5"/>
        <v/>
      </c>
    </row>
    <row r="154" spans="2:13" x14ac:dyDescent="0.2">
      <c r="B154" s="15"/>
      <c r="C154" s="22"/>
      <c r="D154" s="24" t="str">
        <f>IF(C154="","",IFERROR(INDEX(Clienți!$C$5:$C$504,MATCH(C154,Clienți!$B$5:$B$504,0)),""))</f>
        <v/>
      </c>
      <c r="E154" s="22"/>
      <c r="F154" s="20"/>
      <c r="G154" s="20"/>
      <c r="H154" s="20"/>
      <c r="I154" s="15"/>
      <c r="J154" s="21"/>
      <c r="K154" s="22"/>
      <c r="L154" s="25" t="str">
        <f t="shared" si="4"/>
        <v/>
      </c>
      <c r="M154" s="19" t="str">
        <f t="shared" si="5"/>
        <v/>
      </c>
    </row>
    <row r="155" spans="2:13" x14ac:dyDescent="0.2">
      <c r="B155" s="15"/>
      <c r="C155" s="22"/>
      <c r="D155" s="24" t="str">
        <f>IF(C155="","",IFERROR(INDEX(Clienți!$C$5:$C$504,MATCH(C155,Clienți!$B$5:$B$504,0)),""))</f>
        <v/>
      </c>
      <c r="E155" s="22"/>
      <c r="F155" s="20"/>
      <c r="G155" s="20"/>
      <c r="H155" s="20"/>
      <c r="I155" s="15"/>
      <c r="J155" s="21"/>
      <c r="K155" s="22"/>
      <c r="L155" s="25" t="str">
        <f t="shared" si="4"/>
        <v/>
      </c>
      <c r="M155" s="19" t="str">
        <f t="shared" si="5"/>
        <v/>
      </c>
    </row>
    <row r="156" spans="2:13" x14ac:dyDescent="0.2">
      <c r="B156" s="15"/>
      <c r="C156" s="22"/>
      <c r="D156" s="24" t="str">
        <f>IF(C156="","",IFERROR(INDEX(Clienți!$C$5:$C$504,MATCH(C156,Clienți!$B$5:$B$504,0)),""))</f>
        <v/>
      </c>
      <c r="E156" s="22"/>
      <c r="F156" s="20"/>
      <c r="G156" s="20"/>
      <c r="H156" s="20"/>
      <c r="I156" s="15"/>
      <c r="J156" s="21"/>
      <c r="K156" s="22"/>
      <c r="L156" s="25" t="str">
        <f t="shared" si="4"/>
        <v/>
      </c>
      <c r="M156" s="19" t="str">
        <f t="shared" si="5"/>
        <v/>
      </c>
    </row>
    <row r="157" spans="2:13" x14ac:dyDescent="0.2">
      <c r="B157" s="15"/>
      <c r="C157" s="22"/>
      <c r="D157" s="24" t="str">
        <f>IF(C157="","",IFERROR(INDEX(Clienți!$C$5:$C$504,MATCH(C157,Clienți!$B$5:$B$504,0)),""))</f>
        <v/>
      </c>
      <c r="E157" s="22"/>
      <c r="F157" s="20"/>
      <c r="G157" s="20"/>
      <c r="H157" s="20"/>
      <c r="I157" s="15"/>
      <c r="J157" s="21"/>
      <c r="K157" s="22"/>
      <c r="L157" s="25" t="str">
        <f t="shared" si="4"/>
        <v/>
      </c>
      <c r="M157" s="19" t="str">
        <f t="shared" si="5"/>
        <v/>
      </c>
    </row>
    <row r="158" spans="2:13" x14ac:dyDescent="0.2">
      <c r="B158" s="15"/>
      <c r="C158" s="22"/>
      <c r="D158" s="24" t="str">
        <f>IF(C158="","",IFERROR(INDEX(Clienți!$C$5:$C$504,MATCH(C158,Clienți!$B$5:$B$504,0)),""))</f>
        <v/>
      </c>
      <c r="E158" s="22"/>
      <c r="F158" s="20"/>
      <c r="G158" s="20"/>
      <c r="H158" s="20"/>
      <c r="I158" s="15"/>
      <c r="J158" s="21"/>
      <c r="K158" s="22"/>
      <c r="L158" s="25" t="str">
        <f t="shared" si="4"/>
        <v/>
      </c>
      <c r="M158" s="19" t="str">
        <f t="shared" si="5"/>
        <v/>
      </c>
    </row>
    <row r="159" spans="2:13" x14ac:dyDescent="0.2">
      <c r="B159" s="15"/>
      <c r="C159" s="22"/>
      <c r="D159" s="24" t="str">
        <f>IF(C159="","",IFERROR(INDEX(Clienți!$C$5:$C$504,MATCH(C159,Clienți!$B$5:$B$504,0)),""))</f>
        <v/>
      </c>
      <c r="E159" s="22"/>
      <c r="F159" s="20"/>
      <c r="G159" s="20"/>
      <c r="H159" s="20"/>
      <c r="I159" s="15"/>
      <c r="J159" s="21"/>
      <c r="K159" s="22"/>
      <c r="L159" s="25" t="str">
        <f t="shared" si="4"/>
        <v/>
      </c>
      <c r="M159" s="19" t="str">
        <f t="shared" si="5"/>
        <v/>
      </c>
    </row>
    <row r="160" spans="2:13" x14ac:dyDescent="0.2">
      <c r="B160" s="15"/>
      <c r="C160" s="22"/>
      <c r="D160" s="24" t="str">
        <f>IF(C160="","",IFERROR(INDEX(Clienți!$C$5:$C$504,MATCH(C160,Clienți!$B$5:$B$504,0)),""))</f>
        <v/>
      </c>
      <c r="E160" s="22"/>
      <c r="F160" s="20"/>
      <c r="G160" s="20"/>
      <c r="H160" s="20"/>
      <c r="I160" s="15"/>
      <c r="J160" s="21"/>
      <c r="K160" s="22"/>
      <c r="L160" s="25" t="str">
        <f t="shared" si="4"/>
        <v/>
      </c>
      <c r="M160" s="19" t="str">
        <f t="shared" si="5"/>
        <v/>
      </c>
    </row>
    <row r="161" spans="2:13" x14ac:dyDescent="0.2">
      <c r="B161" s="15"/>
      <c r="C161" s="22"/>
      <c r="D161" s="24" t="str">
        <f>IF(C161="","",IFERROR(INDEX(Clienți!$C$5:$C$504,MATCH(C161,Clienți!$B$5:$B$504,0)),""))</f>
        <v/>
      </c>
      <c r="E161" s="22"/>
      <c r="F161" s="20"/>
      <c r="G161" s="20"/>
      <c r="H161" s="20"/>
      <c r="I161" s="15"/>
      <c r="J161" s="21"/>
      <c r="K161" s="22"/>
      <c r="L161" s="25" t="str">
        <f t="shared" si="4"/>
        <v/>
      </c>
      <c r="M161" s="19" t="str">
        <f t="shared" si="5"/>
        <v/>
      </c>
    </row>
    <row r="162" spans="2:13" x14ac:dyDescent="0.2">
      <c r="B162" s="15"/>
      <c r="C162" s="22"/>
      <c r="D162" s="24" t="str">
        <f>IF(C162="","",IFERROR(INDEX(Clienți!$C$5:$C$504,MATCH(C162,Clienți!$B$5:$B$504,0)),""))</f>
        <v/>
      </c>
      <c r="E162" s="22"/>
      <c r="F162" s="20"/>
      <c r="G162" s="20"/>
      <c r="H162" s="20"/>
      <c r="I162" s="15"/>
      <c r="J162" s="21"/>
      <c r="K162" s="22"/>
      <c r="L162" s="25" t="str">
        <f t="shared" si="4"/>
        <v/>
      </c>
      <c r="M162" s="19" t="str">
        <f t="shared" si="5"/>
        <v/>
      </c>
    </row>
    <row r="163" spans="2:13" x14ac:dyDescent="0.2">
      <c r="B163" s="15"/>
      <c r="C163" s="22"/>
      <c r="D163" s="24" t="str">
        <f>IF(C163="","",IFERROR(INDEX(Clienți!$C$5:$C$504,MATCH(C163,Clienți!$B$5:$B$504,0)),""))</f>
        <v/>
      </c>
      <c r="E163" s="22"/>
      <c r="F163" s="20"/>
      <c r="G163" s="20"/>
      <c r="H163" s="20"/>
      <c r="I163" s="15"/>
      <c r="J163" s="21"/>
      <c r="K163" s="22"/>
      <c r="L163" s="25" t="str">
        <f t="shared" si="4"/>
        <v/>
      </c>
      <c r="M163" s="19" t="str">
        <f t="shared" si="5"/>
        <v/>
      </c>
    </row>
    <row r="164" spans="2:13" x14ac:dyDescent="0.2">
      <c r="B164" s="15"/>
      <c r="C164" s="22"/>
      <c r="D164" s="24" t="str">
        <f>IF(C164="","",IFERROR(INDEX(Clienți!$C$5:$C$504,MATCH(C164,Clienți!$B$5:$B$504,0)),""))</f>
        <v/>
      </c>
      <c r="E164" s="22"/>
      <c r="F164" s="20"/>
      <c r="G164" s="20"/>
      <c r="H164" s="20"/>
      <c r="I164" s="15"/>
      <c r="J164" s="21"/>
      <c r="K164" s="22"/>
      <c r="L164" s="25" t="str">
        <f t="shared" si="4"/>
        <v/>
      </c>
      <c r="M164" s="19" t="str">
        <f t="shared" si="5"/>
        <v/>
      </c>
    </row>
    <row r="165" spans="2:13" x14ac:dyDescent="0.2">
      <c r="B165" s="15"/>
      <c r="C165" s="22"/>
      <c r="D165" s="24" t="str">
        <f>IF(C165="","",IFERROR(INDEX(Clienți!$C$5:$C$504,MATCH(C165,Clienți!$B$5:$B$504,0)),""))</f>
        <v/>
      </c>
      <c r="E165" s="22"/>
      <c r="F165" s="20"/>
      <c r="G165" s="20"/>
      <c r="H165" s="20"/>
      <c r="I165" s="15"/>
      <c r="J165" s="21"/>
      <c r="K165" s="22"/>
      <c r="L165" s="25" t="str">
        <f t="shared" si="4"/>
        <v/>
      </c>
      <c r="M165" s="19" t="str">
        <f t="shared" si="5"/>
        <v/>
      </c>
    </row>
    <row r="166" spans="2:13" x14ac:dyDescent="0.2">
      <c r="B166" s="15"/>
      <c r="C166" s="22"/>
      <c r="D166" s="24" t="str">
        <f>IF(C166="","",IFERROR(INDEX(Clienți!$C$5:$C$504,MATCH(C166,Clienți!$B$5:$B$504,0)),""))</f>
        <v/>
      </c>
      <c r="E166" s="22"/>
      <c r="F166" s="20"/>
      <c r="G166" s="20"/>
      <c r="H166" s="20"/>
      <c r="I166" s="15"/>
      <c r="J166" s="21"/>
      <c r="K166" s="22"/>
      <c r="L166" s="25" t="str">
        <f t="shared" si="4"/>
        <v/>
      </c>
      <c r="M166" s="19" t="str">
        <f t="shared" si="5"/>
        <v/>
      </c>
    </row>
    <row r="167" spans="2:13" x14ac:dyDescent="0.2">
      <c r="B167" s="15"/>
      <c r="C167" s="22"/>
      <c r="D167" s="24" t="str">
        <f>IF(C167="","",IFERROR(INDEX(Clienți!$C$5:$C$504,MATCH(C167,Clienți!$B$5:$B$504,0)),""))</f>
        <v/>
      </c>
      <c r="E167" s="22"/>
      <c r="F167" s="20"/>
      <c r="G167" s="20"/>
      <c r="H167" s="20"/>
      <c r="I167" s="15"/>
      <c r="J167" s="21"/>
      <c r="K167" s="22"/>
      <c r="L167" s="25" t="str">
        <f t="shared" si="4"/>
        <v/>
      </c>
      <c r="M167" s="19" t="str">
        <f t="shared" si="5"/>
        <v/>
      </c>
    </row>
    <row r="168" spans="2:13" x14ac:dyDescent="0.2">
      <c r="B168" s="15"/>
      <c r="C168" s="22"/>
      <c r="D168" s="24" t="str">
        <f>IF(C168="","",IFERROR(INDEX(Clienți!$C$5:$C$504,MATCH(C168,Clienți!$B$5:$B$504,0)),""))</f>
        <v/>
      </c>
      <c r="E168" s="22"/>
      <c r="F168" s="20"/>
      <c r="G168" s="20"/>
      <c r="H168" s="20"/>
      <c r="I168" s="15"/>
      <c r="J168" s="21"/>
      <c r="K168" s="22"/>
      <c r="L168" s="25" t="str">
        <f t="shared" si="4"/>
        <v/>
      </c>
      <c r="M168" s="19" t="str">
        <f t="shared" si="5"/>
        <v/>
      </c>
    </row>
    <row r="169" spans="2:13" x14ac:dyDescent="0.2">
      <c r="B169" s="15"/>
      <c r="C169" s="22"/>
      <c r="D169" s="24" t="str">
        <f>IF(C169="","",IFERROR(INDEX(Clienți!$C$5:$C$504,MATCH(C169,Clienți!$B$5:$B$504,0)),""))</f>
        <v/>
      </c>
      <c r="E169" s="22"/>
      <c r="F169" s="20"/>
      <c r="G169" s="20"/>
      <c r="H169" s="20"/>
      <c r="I169" s="15"/>
      <c r="J169" s="21"/>
      <c r="K169" s="22"/>
      <c r="L169" s="25" t="str">
        <f t="shared" si="4"/>
        <v/>
      </c>
      <c r="M169" s="19" t="str">
        <f t="shared" si="5"/>
        <v/>
      </c>
    </row>
    <row r="170" spans="2:13" x14ac:dyDescent="0.2">
      <c r="B170" s="15"/>
      <c r="C170" s="22"/>
      <c r="D170" s="24" t="str">
        <f>IF(C170="","",IFERROR(INDEX(Clienți!$C$5:$C$504,MATCH(C170,Clienți!$B$5:$B$504,0)),""))</f>
        <v/>
      </c>
      <c r="E170" s="22"/>
      <c r="F170" s="20"/>
      <c r="G170" s="20"/>
      <c r="H170" s="20"/>
      <c r="I170" s="15"/>
      <c r="J170" s="21"/>
      <c r="K170" s="22"/>
      <c r="L170" s="25" t="str">
        <f t="shared" si="4"/>
        <v/>
      </c>
      <c r="M170" s="19" t="str">
        <f t="shared" si="5"/>
        <v/>
      </c>
    </row>
    <row r="171" spans="2:13" x14ac:dyDescent="0.2">
      <c r="B171" s="15"/>
      <c r="C171" s="22"/>
      <c r="D171" s="24" t="str">
        <f>IF(C171="","",IFERROR(INDEX(Clienți!$C$5:$C$504,MATCH(C171,Clienți!$B$5:$B$504,0)),""))</f>
        <v/>
      </c>
      <c r="E171" s="22"/>
      <c r="F171" s="20"/>
      <c r="G171" s="20"/>
      <c r="H171" s="20"/>
      <c r="I171" s="15"/>
      <c r="J171" s="21"/>
      <c r="K171" s="22"/>
      <c r="L171" s="25" t="str">
        <f t="shared" si="4"/>
        <v/>
      </c>
      <c r="M171" s="19" t="str">
        <f t="shared" si="5"/>
        <v/>
      </c>
    </row>
    <row r="172" spans="2:13" x14ac:dyDescent="0.2">
      <c r="B172" s="15"/>
      <c r="C172" s="22"/>
      <c r="D172" s="24" t="str">
        <f>IF(C172="","",IFERROR(INDEX(Clienți!$C$5:$C$504,MATCH(C172,Clienți!$B$5:$B$504,0)),""))</f>
        <v/>
      </c>
      <c r="E172" s="22"/>
      <c r="F172" s="20"/>
      <c r="G172" s="20"/>
      <c r="H172" s="20"/>
      <c r="I172" s="15"/>
      <c r="J172" s="21"/>
      <c r="K172" s="22"/>
      <c r="L172" s="25" t="str">
        <f t="shared" si="4"/>
        <v/>
      </c>
      <c r="M172" s="19" t="str">
        <f t="shared" si="5"/>
        <v/>
      </c>
    </row>
    <row r="173" spans="2:13" x14ac:dyDescent="0.2">
      <c r="B173" s="15"/>
      <c r="C173" s="22"/>
      <c r="D173" s="24" t="str">
        <f>IF(C173="","",IFERROR(INDEX(Clienți!$C$5:$C$504,MATCH(C173,Clienți!$B$5:$B$504,0)),""))</f>
        <v/>
      </c>
      <c r="E173" s="22"/>
      <c r="F173" s="20"/>
      <c r="G173" s="20"/>
      <c r="H173" s="20"/>
      <c r="I173" s="15"/>
      <c r="J173" s="21"/>
      <c r="K173" s="22"/>
      <c r="L173" s="25" t="str">
        <f t="shared" si="4"/>
        <v/>
      </c>
      <c r="M173" s="19" t="str">
        <f t="shared" si="5"/>
        <v/>
      </c>
    </row>
    <row r="174" spans="2:13" x14ac:dyDescent="0.2">
      <c r="B174" s="15"/>
      <c r="C174" s="22"/>
      <c r="D174" s="24" t="str">
        <f>IF(C174="","",IFERROR(INDEX(Clienți!$C$5:$C$504,MATCH(C174,Clienți!$B$5:$B$504,0)),""))</f>
        <v/>
      </c>
      <c r="E174" s="22"/>
      <c r="F174" s="20"/>
      <c r="G174" s="20"/>
      <c r="H174" s="20"/>
      <c r="I174" s="15"/>
      <c r="J174" s="21"/>
      <c r="K174" s="22"/>
      <c r="L174" s="25" t="str">
        <f t="shared" si="4"/>
        <v/>
      </c>
      <c r="M174" s="19" t="str">
        <f t="shared" si="5"/>
        <v/>
      </c>
    </row>
    <row r="175" spans="2:13" x14ac:dyDescent="0.2">
      <c r="B175" s="15"/>
      <c r="C175" s="22"/>
      <c r="D175" s="24" t="str">
        <f>IF(C175="","",IFERROR(INDEX(Clienți!$C$5:$C$504,MATCH(C175,Clienți!$B$5:$B$504,0)),""))</f>
        <v/>
      </c>
      <c r="E175" s="22"/>
      <c r="F175" s="20"/>
      <c r="G175" s="20"/>
      <c r="H175" s="20"/>
      <c r="I175" s="15"/>
      <c r="J175" s="21"/>
      <c r="K175" s="22"/>
      <c r="L175" s="25" t="str">
        <f t="shared" si="4"/>
        <v/>
      </c>
      <c r="M175" s="19" t="str">
        <f t="shared" si="5"/>
        <v/>
      </c>
    </row>
    <row r="176" spans="2:13" x14ac:dyDescent="0.2">
      <c r="B176" s="15"/>
      <c r="C176" s="22"/>
      <c r="D176" s="24" t="str">
        <f>IF(C176="","",IFERROR(INDEX(Clienți!$C$5:$C$504,MATCH(C176,Clienți!$B$5:$B$504,0)),""))</f>
        <v/>
      </c>
      <c r="E176" s="22"/>
      <c r="F176" s="20"/>
      <c r="G176" s="20"/>
      <c r="H176" s="20"/>
      <c r="I176" s="15"/>
      <c r="J176" s="21"/>
      <c r="K176" s="22"/>
      <c r="L176" s="25" t="str">
        <f t="shared" si="4"/>
        <v/>
      </c>
      <c r="M176" s="19" t="str">
        <f t="shared" si="5"/>
        <v/>
      </c>
    </row>
    <row r="177" spans="2:13" x14ac:dyDescent="0.2">
      <c r="B177" s="15"/>
      <c r="C177" s="22"/>
      <c r="D177" s="24" t="str">
        <f>IF(C177="","",IFERROR(INDEX(Clienți!$C$5:$C$504,MATCH(C177,Clienți!$B$5:$B$504,0)),""))</f>
        <v/>
      </c>
      <c r="E177" s="22"/>
      <c r="F177" s="20"/>
      <c r="G177" s="20"/>
      <c r="H177" s="20"/>
      <c r="I177" s="15"/>
      <c r="J177" s="21"/>
      <c r="K177" s="22"/>
      <c r="L177" s="25" t="str">
        <f t="shared" si="4"/>
        <v/>
      </c>
      <c r="M177" s="19" t="str">
        <f t="shared" si="5"/>
        <v/>
      </c>
    </row>
    <row r="178" spans="2:13" x14ac:dyDescent="0.2">
      <c r="B178" s="15"/>
      <c r="C178" s="22"/>
      <c r="D178" s="24" t="str">
        <f>IF(C178="","",IFERROR(INDEX(Clienți!$C$5:$C$504,MATCH(C178,Clienți!$B$5:$B$504,0)),""))</f>
        <v/>
      </c>
      <c r="E178" s="22"/>
      <c r="F178" s="20"/>
      <c r="G178" s="20"/>
      <c r="H178" s="20"/>
      <c r="I178" s="15"/>
      <c r="J178" s="21"/>
      <c r="K178" s="22"/>
      <c r="L178" s="25" t="str">
        <f t="shared" si="4"/>
        <v/>
      </c>
      <c r="M178" s="19" t="str">
        <f t="shared" si="5"/>
        <v/>
      </c>
    </row>
    <row r="179" spans="2:13" x14ac:dyDescent="0.2">
      <c r="B179" s="15"/>
      <c r="C179" s="22"/>
      <c r="D179" s="24" t="str">
        <f>IF(C179="","",IFERROR(INDEX(Clienți!$C$5:$C$504,MATCH(C179,Clienți!$B$5:$B$504,0)),""))</f>
        <v/>
      </c>
      <c r="E179" s="22"/>
      <c r="F179" s="20"/>
      <c r="G179" s="20"/>
      <c r="H179" s="20"/>
      <c r="I179" s="15"/>
      <c r="J179" s="21"/>
      <c r="K179" s="22"/>
      <c r="L179" s="25" t="str">
        <f t="shared" si="4"/>
        <v/>
      </c>
      <c r="M179" s="19" t="str">
        <f t="shared" si="5"/>
        <v/>
      </c>
    </row>
    <row r="180" spans="2:13" x14ac:dyDescent="0.2">
      <c r="B180" s="15"/>
      <c r="C180" s="22"/>
      <c r="D180" s="24" t="str">
        <f>IF(C180="","",IFERROR(INDEX(Clienți!$C$5:$C$504,MATCH(C180,Clienți!$B$5:$B$504,0)),""))</f>
        <v/>
      </c>
      <c r="E180" s="22"/>
      <c r="F180" s="20"/>
      <c r="G180" s="20"/>
      <c r="H180" s="20"/>
      <c r="I180" s="15"/>
      <c r="J180" s="21"/>
      <c r="K180" s="22"/>
      <c r="L180" s="25" t="str">
        <f t="shared" si="4"/>
        <v/>
      </c>
      <c r="M180" s="19" t="str">
        <f t="shared" si="5"/>
        <v/>
      </c>
    </row>
    <row r="181" spans="2:13" x14ac:dyDescent="0.2">
      <c r="B181" s="15"/>
      <c r="C181" s="22"/>
      <c r="D181" s="24" t="str">
        <f>IF(C181="","",IFERROR(INDEX(Clienți!$C$5:$C$504,MATCH(C181,Clienți!$B$5:$B$504,0)),""))</f>
        <v/>
      </c>
      <c r="E181" s="22"/>
      <c r="F181" s="20"/>
      <c r="G181" s="20"/>
      <c r="H181" s="20"/>
      <c r="I181" s="15"/>
      <c r="J181" s="21"/>
      <c r="K181" s="22"/>
      <c r="L181" s="25" t="str">
        <f t="shared" si="4"/>
        <v/>
      </c>
      <c r="M181" s="19" t="str">
        <f t="shared" si="5"/>
        <v/>
      </c>
    </row>
    <row r="182" spans="2:13" x14ac:dyDescent="0.2">
      <c r="B182" s="15"/>
      <c r="C182" s="22"/>
      <c r="D182" s="24" t="str">
        <f>IF(C182="","",IFERROR(INDEX(Clienți!$C$5:$C$504,MATCH(C182,Clienți!$B$5:$B$504,0)),""))</f>
        <v/>
      </c>
      <c r="E182" s="22"/>
      <c r="F182" s="20"/>
      <c r="G182" s="20"/>
      <c r="H182" s="20"/>
      <c r="I182" s="15"/>
      <c r="J182" s="21"/>
      <c r="K182" s="22"/>
      <c r="L182" s="25" t="str">
        <f t="shared" si="4"/>
        <v/>
      </c>
      <c r="M182" s="19" t="str">
        <f t="shared" si="5"/>
        <v/>
      </c>
    </row>
    <row r="183" spans="2:13" x14ac:dyDescent="0.2">
      <c r="B183" s="15"/>
      <c r="C183" s="22"/>
      <c r="D183" s="24" t="str">
        <f>IF(C183="","",IFERROR(INDEX(Clienți!$C$5:$C$504,MATCH(C183,Clienți!$B$5:$B$504,0)),""))</f>
        <v/>
      </c>
      <c r="E183" s="22"/>
      <c r="F183" s="20"/>
      <c r="G183" s="20"/>
      <c r="H183" s="20"/>
      <c r="I183" s="15"/>
      <c r="J183" s="21"/>
      <c r="K183" s="22"/>
      <c r="L183" s="25" t="str">
        <f t="shared" si="4"/>
        <v/>
      </c>
      <c r="M183" s="19" t="str">
        <f t="shared" si="5"/>
        <v/>
      </c>
    </row>
    <row r="184" spans="2:13" x14ac:dyDescent="0.2">
      <c r="B184" s="15"/>
      <c r="C184" s="22"/>
      <c r="D184" s="24" t="str">
        <f>IF(C184="","",IFERROR(INDEX(Clienți!$C$5:$C$504,MATCH(C184,Clienți!$B$5:$B$504,0)),""))</f>
        <v/>
      </c>
      <c r="E184" s="22"/>
      <c r="F184" s="20"/>
      <c r="G184" s="20"/>
      <c r="H184" s="20"/>
      <c r="I184" s="15"/>
      <c r="J184" s="21"/>
      <c r="K184" s="22"/>
      <c r="L184" s="25" t="str">
        <f t="shared" si="4"/>
        <v/>
      </c>
      <c r="M184" s="19" t="str">
        <f t="shared" si="5"/>
        <v/>
      </c>
    </row>
    <row r="185" spans="2:13" x14ac:dyDescent="0.2">
      <c r="B185" s="15"/>
      <c r="C185" s="22"/>
      <c r="D185" s="24" t="str">
        <f>IF(C185="","",IFERROR(INDEX(Clienți!$C$5:$C$504,MATCH(C185,Clienți!$B$5:$B$504,0)),""))</f>
        <v/>
      </c>
      <c r="E185" s="22"/>
      <c r="F185" s="20"/>
      <c r="G185" s="20"/>
      <c r="H185" s="20"/>
      <c r="I185" s="15"/>
      <c r="J185" s="21"/>
      <c r="K185" s="22"/>
      <c r="L185" s="25" t="str">
        <f t="shared" si="4"/>
        <v/>
      </c>
      <c r="M185" s="19" t="str">
        <f t="shared" si="5"/>
        <v/>
      </c>
    </row>
    <row r="186" spans="2:13" x14ac:dyDescent="0.2">
      <c r="B186" s="15"/>
      <c r="C186" s="22"/>
      <c r="D186" s="24" t="str">
        <f>IF(C186="","",IFERROR(INDEX(Clienți!$C$5:$C$504,MATCH(C186,Clienți!$B$5:$B$504,0)),""))</f>
        <v/>
      </c>
      <c r="E186" s="22"/>
      <c r="F186" s="20"/>
      <c r="G186" s="20"/>
      <c r="H186" s="20"/>
      <c r="I186" s="15"/>
      <c r="J186" s="21"/>
      <c r="K186" s="22"/>
      <c r="L186" s="25" t="str">
        <f t="shared" si="4"/>
        <v/>
      </c>
      <c r="M186" s="19" t="str">
        <f t="shared" si="5"/>
        <v/>
      </c>
    </row>
    <row r="187" spans="2:13" x14ac:dyDescent="0.2">
      <c r="B187" s="15"/>
      <c r="C187" s="22"/>
      <c r="D187" s="24" t="str">
        <f>IF(C187="","",IFERROR(INDEX(Clienți!$C$5:$C$504,MATCH(C187,Clienți!$B$5:$B$504,0)),""))</f>
        <v/>
      </c>
      <c r="E187" s="22"/>
      <c r="F187" s="20"/>
      <c r="G187" s="20"/>
      <c r="H187" s="20"/>
      <c r="I187" s="15"/>
      <c r="J187" s="21"/>
      <c r="K187" s="22"/>
      <c r="L187" s="25" t="str">
        <f t="shared" si="4"/>
        <v/>
      </c>
      <c r="M187" s="19" t="str">
        <f t="shared" si="5"/>
        <v/>
      </c>
    </row>
    <row r="188" spans="2:13" x14ac:dyDescent="0.2">
      <c r="B188" s="15"/>
      <c r="C188" s="22"/>
      <c r="D188" s="24" t="str">
        <f>IF(C188="","",IFERROR(INDEX(Clienți!$C$5:$C$504,MATCH(C188,Clienți!$B$5:$B$504,0)),""))</f>
        <v/>
      </c>
      <c r="E188" s="22"/>
      <c r="F188" s="20"/>
      <c r="G188" s="20"/>
      <c r="H188" s="20"/>
      <c r="I188" s="15"/>
      <c r="J188" s="21"/>
      <c r="K188" s="22"/>
      <c r="L188" s="25" t="str">
        <f t="shared" si="4"/>
        <v/>
      </c>
      <c r="M188" s="19" t="str">
        <f t="shared" si="5"/>
        <v/>
      </c>
    </row>
    <row r="189" spans="2:13" x14ac:dyDescent="0.2">
      <c r="B189" s="15"/>
      <c r="C189" s="22"/>
      <c r="D189" s="24" t="str">
        <f>IF(C189="","",IFERROR(INDEX(Clienți!$C$5:$C$504,MATCH(C189,Clienți!$B$5:$B$504,0)),""))</f>
        <v/>
      </c>
      <c r="E189" s="22"/>
      <c r="F189" s="20"/>
      <c r="G189" s="20"/>
      <c r="H189" s="20"/>
      <c r="I189" s="15"/>
      <c r="J189" s="21"/>
      <c r="K189" s="22"/>
      <c r="L189" s="25" t="str">
        <f t="shared" si="4"/>
        <v/>
      </c>
      <c r="M189" s="19" t="str">
        <f t="shared" si="5"/>
        <v/>
      </c>
    </row>
    <row r="190" spans="2:13" x14ac:dyDescent="0.2">
      <c r="B190" s="15"/>
      <c r="C190" s="22"/>
      <c r="D190" s="24" t="str">
        <f>IF(C190="","",IFERROR(INDEX(Clienți!$C$5:$C$504,MATCH(C190,Clienți!$B$5:$B$504,0)),""))</f>
        <v/>
      </c>
      <c r="E190" s="22"/>
      <c r="F190" s="20"/>
      <c r="G190" s="20"/>
      <c r="H190" s="20"/>
      <c r="I190" s="15"/>
      <c r="J190" s="21"/>
      <c r="K190" s="22"/>
      <c r="L190" s="25" t="str">
        <f t="shared" si="4"/>
        <v/>
      </c>
      <c r="M190" s="19" t="str">
        <f t="shared" si="5"/>
        <v/>
      </c>
    </row>
    <row r="191" spans="2:13" x14ac:dyDescent="0.2">
      <c r="B191" s="15"/>
      <c r="C191" s="22"/>
      <c r="D191" s="24" t="str">
        <f>IF(C191="","",IFERROR(INDEX(Clienți!$C$5:$C$504,MATCH(C191,Clienți!$B$5:$B$504,0)),""))</f>
        <v/>
      </c>
      <c r="E191" s="22"/>
      <c r="F191" s="20"/>
      <c r="G191" s="20"/>
      <c r="H191" s="20"/>
      <c r="I191" s="15"/>
      <c r="J191" s="21"/>
      <c r="K191" s="22"/>
      <c r="L191" s="25" t="str">
        <f t="shared" si="4"/>
        <v/>
      </c>
      <c r="M191" s="19" t="str">
        <f t="shared" si="5"/>
        <v/>
      </c>
    </row>
    <row r="192" spans="2:13" x14ac:dyDescent="0.2">
      <c r="B192" s="15"/>
      <c r="C192" s="22"/>
      <c r="D192" s="24" t="str">
        <f>IF(C192="","",IFERROR(INDEX(Clienți!$C$5:$C$504,MATCH(C192,Clienți!$B$5:$B$504,0)),""))</f>
        <v/>
      </c>
      <c r="E192" s="22"/>
      <c r="F192" s="20"/>
      <c r="G192" s="20"/>
      <c r="H192" s="20"/>
      <c r="I192" s="15"/>
      <c r="J192" s="21"/>
      <c r="K192" s="22"/>
      <c r="L192" s="25" t="str">
        <f t="shared" si="4"/>
        <v/>
      </c>
      <c r="M192" s="19" t="str">
        <f t="shared" si="5"/>
        <v/>
      </c>
    </row>
    <row r="193" spans="2:13" x14ac:dyDescent="0.2">
      <c r="B193" s="15"/>
      <c r="C193" s="22"/>
      <c r="D193" s="24" t="str">
        <f>IF(C193="","",IFERROR(INDEX(Clienți!$C$5:$C$504,MATCH(C193,Clienți!$B$5:$B$504,0)),""))</f>
        <v/>
      </c>
      <c r="E193" s="22"/>
      <c r="F193" s="20"/>
      <c r="G193" s="20"/>
      <c r="H193" s="20"/>
      <c r="I193" s="15"/>
      <c r="J193" s="21"/>
      <c r="K193" s="22"/>
      <c r="L193" s="25" t="str">
        <f t="shared" si="4"/>
        <v/>
      </c>
      <c r="M193" s="19" t="str">
        <f t="shared" si="5"/>
        <v/>
      </c>
    </row>
    <row r="194" spans="2:13" x14ac:dyDescent="0.2">
      <c r="B194" s="15"/>
      <c r="C194" s="22"/>
      <c r="D194" s="24" t="str">
        <f>IF(C194="","",IFERROR(INDEX(Clienți!$C$5:$C$504,MATCH(C194,Clienți!$B$5:$B$504,0)),""))</f>
        <v/>
      </c>
      <c r="E194" s="22"/>
      <c r="F194" s="20"/>
      <c r="G194" s="20"/>
      <c r="H194" s="20"/>
      <c r="I194" s="15"/>
      <c r="J194" s="21"/>
      <c r="K194" s="22"/>
      <c r="L194" s="25" t="str">
        <f t="shared" si="4"/>
        <v/>
      </c>
      <c r="M194" s="19" t="str">
        <f t="shared" si="5"/>
        <v/>
      </c>
    </row>
    <row r="195" spans="2:13" x14ac:dyDescent="0.2">
      <c r="B195" s="15"/>
      <c r="C195" s="22"/>
      <c r="D195" s="24" t="str">
        <f>IF(C195="","",IFERROR(INDEX(Clienți!$C$5:$C$504,MATCH(C195,Clienți!$B$5:$B$504,0)),""))</f>
        <v/>
      </c>
      <c r="E195" s="22"/>
      <c r="F195" s="20"/>
      <c r="G195" s="20"/>
      <c r="H195" s="20"/>
      <c r="I195" s="15"/>
      <c r="J195" s="21"/>
      <c r="K195" s="22"/>
      <c r="L195" s="25" t="str">
        <f t="shared" si="4"/>
        <v/>
      </c>
      <c r="M195" s="19" t="str">
        <f t="shared" si="5"/>
        <v/>
      </c>
    </row>
    <row r="196" spans="2:13" x14ac:dyDescent="0.2">
      <c r="B196" s="15"/>
      <c r="C196" s="22"/>
      <c r="D196" s="24" t="str">
        <f>IF(C196="","",IFERROR(INDEX(Clienți!$C$5:$C$504,MATCH(C196,Clienți!$B$5:$B$504,0)),""))</f>
        <v/>
      </c>
      <c r="E196" s="22"/>
      <c r="F196" s="20"/>
      <c r="G196" s="20"/>
      <c r="H196" s="20"/>
      <c r="I196" s="15"/>
      <c r="J196" s="21"/>
      <c r="K196" s="22"/>
      <c r="L196" s="25" t="str">
        <f t="shared" si="4"/>
        <v/>
      </c>
      <c r="M196" s="19" t="str">
        <f t="shared" si="5"/>
        <v/>
      </c>
    </row>
    <row r="197" spans="2:13" x14ac:dyDescent="0.2">
      <c r="B197" s="15"/>
      <c r="C197" s="22"/>
      <c r="D197" s="24" t="str">
        <f>IF(C197="","",IFERROR(INDEX(Clienți!$C$5:$C$504,MATCH(C197,Clienți!$B$5:$B$504,0)),""))</f>
        <v/>
      </c>
      <c r="E197" s="22"/>
      <c r="F197" s="20"/>
      <c r="G197" s="20"/>
      <c r="H197" s="20"/>
      <c r="I197" s="15"/>
      <c r="J197" s="21"/>
      <c r="K197" s="22"/>
      <c r="L197" s="25" t="str">
        <f t="shared" ref="L197:L260" si="6">IF(B197="","",IF(K197="Da","Realizat",IF(H197="","Fără pas următor",IF(NOT(ISNUMBER(I197)),"Fără dată",IF(I197&lt;AziC,"Întârziat",IF(I197=AziC,"Azi","Planificat"))))))</f>
        <v/>
      </c>
      <c r="M197" s="19" t="str">
        <f t="shared" ref="M197:M260" si="7">IF(AND(B197="",C197=""),"",TRIM(IF(D197="","Cod de client inexistent. ","")&amp;IF(F197="","Notează ce s-a discutat. ","")&amp;IF(AND(H197&lt;&gt;"",NOT(ISNUMBER(I197))),"Pasul următor nu are dată. ","")&amp;IF(AND(ISNUMBER(I197),ISNUMBER(B197),I197&lt;B197),"Data pasului e înaintea contactului. ","")))</f>
        <v/>
      </c>
    </row>
    <row r="198" spans="2:13" x14ac:dyDescent="0.2">
      <c r="B198" s="15"/>
      <c r="C198" s="22"/>
      <c r="D198" s="24" t="str">
        <f>IF(C198="","",IFERROR(INDEX(Clienți!$C$5:$C$504,MATCH(C198,Clienți!$B$5:$B$504,0)),""))</f>
        <v/>
      </c>
      <c r="E198" s="22"/>
      <c r="F198" s="20"/>
      <c r="G198" s="20"/>
      <c r="H198" s="20"/>
      <c r="I198" s="15"/>
      <c r="J198" s="21"/>
      <c r="K198" s="22"/>
      <c r="L198" s="25" t="str">
        <f t="shared" si="6"/>
        <v/>
      </c>
      <c r="M198" s="19" t="str">
        <f t="shared" si="7"/>
        <v/>
      </c>
    </row>
    <row r="199" spans="2:13" x14ac:dyDescent="0.2">
      <c r="B199" s="15"/>
      <c r="C199" s="22"/>
      <c r="D199" s="24" t="str">
        <f>IF(C199="","",IFERROR(INDEX(Clienți!$C$5:$C$504,MATCH(C199,Clienți!$B$5:$B$504,0)),""))</f>
        <v/>
      </c>
      <c r="E199" s="22"/>
      <c r="F199" s="20"/>
      <c r="G199" s="20"/>
      <c r="H199" s="20"/>
      <c r="I199" s="15"/>
      <c r="J199" s="21"/>
      <c r="K199" s="22"/>
      <c r="L199" s="25" t="str">
        <f t="shared" si="6"/>
        <v/>
      </c>
      <c r="M199" s="19" t="str">
        <f t="shared" si="7"/>
        <v/>
      </c>
    </row>
    <row r="200" spans="2:13" x14ac:dyDescent="0.2">
      <c r="B200" s="15"/>
      <c r="C200" s="22"/>
      <c r="D200" s="24" t="str">
        <f>IF(C200="","",IFERROR(INDEX(Clienți!$C$5:$C$504,MATCH(C200,Clienți!$B$5:$B$504,0)),""))</f>
        <v/>
      </c>
      <c r="E200" s="22"/>
      <c r="F200" s="20"/>
      <c r="G200" s="20"/>
      <c r="H200" s="20"/>
      <c r="I200" s="15"/>
      <c r="J200" s="21"/>
      <c r="K200" s="22"/>
      <c r="L200" s="25" t="str">
        <f t="shared" si="6"/>
        <v/>
      </c>
      <c r="M200" s="19" t="str">
        <f t="shared" si="7"/>
        <v/>
      </c>
    </row>
    <row r="201" spans="2:13" x14ac:dyDescent="0.2">
      <c r="B201" s="15"/>
      <c r="C201" s="22"/>
      <c r="D201" s="24" t="str">
        <f>IF(C201="","",IFERROR(INDEX(Clienți!$C$5:$C$504,MATCH(C201,Clienți!$B$5:$B$504,0)),""))</f>
        <v/>
      </c>
      <c r="E201" s="22"/>
      <c r="F201" s="20"/>
      <c r="G201" s="20"/>
      <c r="H201" s="20"/>
      <c r="I201" s="15"/>
      <c r="J201" s="21"/>
      <c r="K201" s="22"/>
      <c r="L201" s="25" t="str">
        <f t="shared" si="6"/>
        <v/>
      </c>
      <c r="M201" s="19" t="str">
        <f t="shared" si="7"/>
        <v/>
      </c>
    </row>
    <row r="202" spans="2:13" x14ac:dyDescent="0.2">
      <c r="B202" s="15"/>
      <c r="C202" s="22"/>
      <c r="D202" s="24" t="str">
        <f>IF(C202="","",IFERROR(INDEX(Clienți!$C$5:$C$504,MATCH(C202,Clienți!$B$5:$B$504,0)),""))</f>
        <v/>
      </c>
      <c r="E202" s="22"/>
      <c r="F202" s="20"/>
      <c r="G202" s="20"/>
      <c r="H202" s="20"/>
      <c r="I202" s="15"/>
      <c r="J202" s="21"/>
      <c r="K202" s="22"/>
      <c r="L202" s="25" t="str">
        <f t="shared" si="6"/>
        <v/>
      </c>
      <c r="M202" s="19" t="str">
        <f t="shared" si="7"/>
        <v/>
      </c>
    </row>
    <row r="203" spans="2:13" x14ac:dyDescent="0.2">
      <c r="B203" s="15"/>
      <c r="C203" s="22"/>
      <c r="D203" s="24" t="str">
        <f>IF(C203="","",IFERROR(INDEX(Clienți!$C$5:$C$504,MATCH(C203,Clienți!$B$5:$B$504,0)),""))</f>
        <v/>
      </c>
      <c r="E203" s="22"/>
      <c r="F203" s="20"/>
      <c r="G203" s="20"/>
      <c r="H203" s="20"/>
      <c r="I203" s="15"/>
      <c r="J203" s="21"/>
      <c r="K203" s="22"/>
      <c r="L203" s="25" t="str">
        <f t="shared" si="6"/>
        <v/>
      </c>
      <c r="M203" s="19" t="str">
        <f t="shared" si="7"/>
        <v/>
      </c>
    </row>
    <row r="204" spans="2:13" x14ac:dyDescent="0.2">
      <c r="B204" s="15"/>
      <c r="C204" s="22"/>
      <c r="D204" s="24" t="str">
        <f>IF(C204="","",IFERROR(INDEX(Clienți!$C$5:$C$504,MATCH(C204,Clienți!$B$5:$B$504,0)),""))</f>
        <v/>
      </c>
      <c r="E204" s="22"/>
      <c r="F204" s="20"/>
      <c r="G204" s="20"/>
      <c r="H204" s="20"/>
      <c r="I204" s="15"/>
      <c r="J204" s="21"/>
      <c r="K204" s="22"/>
      <c r="L204" s="25" t="str">
        <f t="shared" si="6"/>
        <v/>
      </c>
      <c r="M204" s="19" t="str">
        <f t="shared" si="7"/>
        <v/>
      </c>
    </row>
    <row r="205" spans="2:13" x14ac:dyDescent="0.2">
      <c r="B205" s="15"/>
      <c r="C205" s="22"/>
      <c r="D205" s="24" t="str">
        <f>IF(C205="","",IFERROR(INDEX(Clienți!$C$5:$C$504,MATCH(C205,Clienți!$B$5:$B$504,0)),""))</f>
        <v/>
      </c>
      <c r="E205" s="22"/>
      <c r="F205" s="20"/>
      <c r="G205" s="20"/>
      <c r="H205" s="20"/>
      <c r="I205" s="15"/>
      <c r="J205" s="21"/>
      <c r="K205" s="22"/>
      <c r="L205" s="25" t="str">
        <f t="shared" si="6"/>
        <v/>
      </c>
      <c r="M205" s="19" t="str">
        <f t="shared" si="7"/>
        <v/>
      </c>
    </row>
    <row r="206" spans="2:13" x14ac:dyDescent="0.2">
      <c r="B206" s="15"/>
      <c r="C206" s="22"/>
      <c r="D206" s="24" t="str">
        <f>IF(C206="","",IFERROR(INDEX(Clienți!$C$5:$C$504,MATCH(C206,Clienți!$B$5:$B$504,0)),""))</f>
        <v/>
      </c>
      <c r="E206" s="22"/>
      <c r="F206" s="20"/>
      <c r="G206" s="20"/>
      <c r="H206" s="20"/>
      <c r="I206" s="15"/>
      <c r="J206" s="21"/>
      <c r="K206" s="22"/>
      <c r="L206" s="25" t="str">
        <f t="shared" si="6"/>
        <v/>
      </c>
      <c r="M206" s="19" t="str">
        <f t="shared" si="7"/>
        <v/>
      </c>
    </row>
    <row r="207" spans="2:13" x14ac:dyDescent="0.2">
      <c r="B207" s="15"/>
      <c r="C207" s="22"/>
      <c r="D207" s="24" t="str">
        <f>IF(C207="","",IFERROR(INDEX(Clienți!$C$5:$C$504,MATCH(C207,Clienți!$B$5:$B$504,0)),""))</f>
        <v/>
      </c>
      <c r="E207" s="22"/>
      <c r="F207" s="20"/>
      <c r="G207" s="20"/>
      <c r="H207" s="20"/>
      <c r="I207" s="15"/>
      <c r="J207" s="21"/>
      <c r="K207" s="22"/>
      <c r="L207" s="25" t="str">
        <f t="shared" si="6"/>
        <v/>
      </c>
      <c r="M207" s="19" t="str">
        <f t="shared" si="7"/>
        <v/>
      </c>
    </row>
    <row r="208" spans="2:13" x14ac:dyDescent="0.2">
      <c r="B208" s="15"/>
      <c r="C208" s="22"/>
      <c r="D208" s="24" t="str">
        <f>IF(C208="","",IFERROR(INDEX(Clienți!$C$5:$C$504,MATCH(C208,Clienți!$B$5:$B$504,0)),""))</f>
        <v/>
      </c>
      <c r="E208" s="22"/>
      <c r="F208" s="20"/>
      <c r="G208" s="20"/>
      <c r="H208" s="20"/>
      <c r="I208" s="15"/>
      <c r="J208" s="21"/>
      <c r="K208" s="22"/>
      <c r="L208" s="25" t="str">
        <f t="shared" si="6"/>
        <v/>
      </c>
      <c r="M208" s="19" t="str">
        <f t="shared" si="7"/>
        <v/>
      </c>
    </row>
    <row r="209" spans="2:13" x14ac:dyDescent="0.2">
      <c r="B209" s="15"/>
      <c r="C209" s="22"/>
      <c r="D209" s="24" t="str">
        <f>IF(C209="","",IFERROR(INDEX(Clienți!$C$5:$C$504,MATCH(C209,Clienți!$B$5:$B$504,0)),""))</f>
        <v/>
      </c>
      <c r="E209" s="22"/>
      <c r="F209" s="20"/>
      <c r="G209" s="20"/>
      <c r="H209" s="20"/>
      <c r="I209" s="15"/>
      <c r="J209" s="21"/>
      <c r="K209" s="22"/>
      <c r="L209" s="25" t="str">
        <f t="shared" si="6"/>
        <v/>
      </c>
      <c r="M209" s="19" t="str">
        <f t="shared" si="7"/>
        <v/>
      </c>
    </row>
    <row r="210" spans="2:13" x14ac:dyDescent="0.2">
      <c r="B210" s="15"/>
      <c r="C210" s="22"/>
      <c r="D210" s="24" t="str">
        <f>IF(C210="","",IFERROR(INDEX(Clienți!$C$5:$C$504,MATCH(C210,Clienți!$B$5:$B$504,0)),""))</f>
        <v/>
      </c>
      <c r="E210" s="22"/>
      <c r="F210" s="20"/>
      <c r="G210" s="20"/>
      <c r="H210" s="20"/>
      <c r="I210" s="15"/>
      <c r="J210" s="21"/>
      <c r="K210" s="22"/>
      <c r="L210" s="25" t="str">
        <f t="shared" si="6"/>
        <v/>
      </c>
      <c r="M210" s="19" t="str">
        <f t="shared" si="7"/>
        <v/>
      </c>
    </row>
    <row r="211" spans="2:13" x14ac:dyDescent="0.2">
      <c r="B211" s="15"/>
      <c r="C211" s="22"/>
      <c r="D211" s="24" t="str">
        <f>IF(C211="","",IFERROR(INDEX(Clienți!$C$5:$C$504,MATCH(C211,Clienți!$B$5:$B$504,0)),""))</f>
        <v/>
      </c>
      <c r="E211" s="22"/>
      <c r="F211" s="20"/>
      <c r="G211" s="20"/>
      <c r="H211" s="20"/>
      <c r="I211" s="15"/>
      <c r="J211" s="21"/>
      <c r="K211" s="22"/>
      <c r="L211" s="25" t="str">
        <f t="shared" si="6"/>
        <v/>
      </c>
      <c r="M211" s="19" t="str">
        <f t="shared" si="7"/>
        <v/>
      </c>
    </row>
    <row r="212" spans="2:13" x14ac:dyDescent="0.2">
      <c r="B212" s="15"/>
      <c r="C212" s="22"/>
      <c r="D212" s="24" t="str">
        <f>IF(C212="","",IFERROR(INDEX(Clienți!$C$5:$C$504,MATCH(C212,Clienți!$B$5:$B$504,0)),""))</f>
        <v/>
      </c>
      <c r="E212" s="22"/>
      <c r="F212" s="20"/>
      <c r="G212" s="20"/>
      <c r="H212" s="20"/>
      <c r="I212" s="15"/>
      <c r="J212" s="21"/>
      <c r="K212" s="22"/>
      <c r="L212" s="25" t="str">
        <f t="shared" si="6"/>
        <v/>
      </c>
      <c r="M212" s="19" t="str">
        <f t="shared" si="7"/>
        <v/>
      </c>
    </row>
    <row r="213" spans="2:13" x14ac:dyDescent="0.2">
      <c r="B213" s="15"/>
      <c r="C213" s="22"/>
      <c r="D213" s="24" t="str">
        <f>IF(C213="","",IFERROR(INDEX(Clienți!$C$5:$C$504,MATCH(C213,Clienți!$B$5:$B$504,0)),""))</f>
        <v/>
      </c>
      <c r="E213" s="22"/>
      <c r="F213" s="20"/>
      <c r="G213" s="20"/>
      <c r="H213" s="20"/>
      <c r="I213" s="15"/>
      <c r="J213" s="21"/>
      <c r="K213" s="22"/>
      <c r="L213" s="25" t="str">
        <f t="shared" si="6"/>
        <v/>
      </c>
      <c r="M213" s="19" t="str">
        <f t="shared" si="7"/>
        <v/>
      </c>
    </row>
    <row r="214" spans="2:13" x14ac:dyDescent="0.2">
      <c r="B214" s="15"/>
      <c r="C214" s="22"/>
      <c r="D214" s="24" t="str">
        <f>IF(C214="","",IFERROR(INDEX(Clienți!$C$5:$C$504,MATCH(C214,Clienți!$B$5:$B$504,0)),""))</f>
        <v/>
      </c>
      <c r="E214" s="22"/>
      <c r="F214" s="20"/>
      <c r="G214" s="20"/>
      <c r="H214" s="20"/>
      <c r="I214" s="15"/>
      <c r="J214" s="21"/>
      <c r="K214" s="22"/>
      <c r="L214" s="25" t="str">
        <f t="shared" si="6"/>
        <v/>
      </c>
      <c r="M214" s="19" t="str">
        <f t="shared" si="7"/>
        <v/>
      </c>
    </row>
    <row r="215" spans="2:13" x14ac:dyDescent="0.2">
      <c r="B215" s="15"/>
      <c r="C215" s="22"/>
      <c r="D215" s="24" t="str">
        <f>IF(C215="","",IFERROR(INDEX(Clienți!$C$5:$C$504,MATCH(C215,Clienți!$B$5:$B$504,0)),""))</f>
        <v/>
      </c>
      <c r="E215" s="22"/>
      <c r="F215" s="20"/>
      <c r="G215" s="20"/>
      <c r="H215" s="20"/>
      <c r="I215" s="15"/>
      <c r="J215" s="21"/>
      <c r="K215" s="22"/>
      <c r="L215" s="25" t="str">
        <f t="shared" si="6"/>
        <v/>
      </c>
      <c r="M215" s="19" t="str">
        <f t="shared" si="7"/>
        <v/>
      </c>
    </row>
    <row r="216" spans="2:13" x14ac:dyDescent="0.2">
      <c r="B216" s="15"/>
      <c r="C216" s="22"/>
      <c r="D216" s="24" t="str">
        <f>IF(C216="","",IFERROR(INDEX(Clienți!$C$5:$C$504,MATCH(C216,Clienți!$B$5:$B$504,0)),""))</f>
        <v/>
      </c>
      <c r="E216" s="22"/>
      <c r="F216" s="20"/>
      <c r="G216" s="20"/>
      <c r="H216" s="20"/>
      <c r="I216" s="15"/>
      <c r="J216" s="21"/>
      <c r="K216" s="22"/>
      <c r="L216" s="25" t="str">
        <f t="shared" si="6"/>
        <v/>
      </c>
      <c r="M216" s="19" t="str">
        <f t="shared" si="7"/>
        <v/>
      </c>
    </row>
    <row r="217" spans="2:13" x14ac:dyDescent="0.2">
      <c r="B217" s="15"/>
      <c r="C217" s="22"/>
      <c r="D217" s="24" t="str">
        <f>IF(C217="","",IFERROR(INDEX(Clienți!$C$5:$C$504,MATCH(C217,Clienți!$B$5:$B$504,0)),""))</f>
        <v/>
      </c>
      <c r="E217" s="22"/>
      <c r="F217" s="20"/>
      <c r="G217" s="20"/>
      <c r="H217" s="20"/>
      <c r="I217" s="15"/>
      <c r="J217" s="21"/>
      <c r="K217" s="22"/>
      <c r="L217" s="25" t="str">
        <f t="shared" si="6"/>
        <v/>
      </c>
      <c r="M217" s="19" t="str">
        <f t="shared" si="7"/>
        <v/>
      </c>
    </row>
    <row r="218" spans="2:13" x14ac:dyDescent="0.2">
      <c r="B218" s="15"/>
      <c r="C218" s="22"/>
      <c r="D218" s="24" t="str">
        <f>IF(C218="","",IFERROR(INDEX(Clienți!$C$5:$C$504,MATCH(C218,Clienți!$B$5:$B$504,0)),""))</f>
        <v/>
      </c>
      <c r="E218" s="22"/>
      <c r="F218" s="20"/>
      <c r="G218" s="20"/>
      <c r="H218" s="20"/>
      <c r="I218" s="15"/>
      <c r="J218" s="21"/>
      <c r="K218" s="22"/>
      <c r="L218" s="25" t="str">
        <f t="shared" si="6"/>
        <v/>
      </c>
      <c r="M218" s="19" t="str">
        <f t="shared" si="7"/>
        <v/>
      </c>
    </row>
    <row r="219" spans="2:13" x14ac:dyDescent="0.2">
      <c r="B219" s="15"/>
      <c r="C219" s="22"/>
      <c r="D219" s="24" t="str">
        <f>IF(C219="","",IFERROR(INDEX(Clienți!$C$5:$C$504,MATCH(C219,Clienți!$B$5:$B$504,0)),""))</f>
        <v/>
      </c>
      <c r="E219" s="22"/>
      <c r="F219" s="20"/>
      <c r="G219" s="20"/>
      <c r="H219" s="20"/>
      <c r="I219" s="15"/>
      <c r="J219" s="21"/>
      <c r="K219" s="22"/>
      <c r="L219" s="25" t="str">
        <f t="shared" si="6"/>
        <v/>
      </c>
      <c r="M219" s="19" t="str">
        <f t="shared" si="7"/>
        <v/>
      </c>
    </row>
    <row r="220" spans="2:13" x14ac:dyDescent="0.2">
      <c r="B220" s="15"/>
      <c r="C220" s="22"/>
      <c r="D220" s="24" t="str">
        <f>IF(C220="","",IFERROR(INDEX(Clienți!$C$5:$C$504,MATCH(C220,Clienți!$B$5:$B$504,0)),""))</f>
        <v/>
      </c>
      <c r="E220" s="22"/>
      <c r="F220" s="20"/>
      <c r="G220" s="20"/>
      <c r="H220" s="20"/>
      <c r="I220" s="15"/>
      <c r="J220" s="21"/>
      <c r="K220" s="22"/>
      <c r="L220" s="25" t="str">
        <f t="shared" si="6"/>
        <v/>
      </c>
      <c r="M220" s="19" t="str">
        <f t="shared" si="7"/>
        <v/>
      </c>
    </row>
    <row r="221" spans="2:13" x14ac:dyDescent="0.2">
      <c r="B221" s="15"/>
      <c r="C221" s="22"/>
      <c r="D221" s="24" t="str">
        <f>IF(C221="","",IFERROR(INDEX(Clienți!$C$5:$C$504,MATCH(C221,Clienți!$B$5:$B$504,0)),""))</f>
        <v/>
      </c>
      <c r="E221" s="22"/>
      <c r="F221" s="20"/>
      <c r="G221" s="20"/>
      <c r="H221" s="20"/>
      <c r="I221" s="15"/>
      <c r="J221" s="21"/>
      <c r="K221" s="22"/>
      <c r="L221" s="25" t="str">
        <f t="shared" si="6"/>
        <v/>
      </c>
      <c r="M221" s="19" t="str">
        <f t="shared" si="7"/>
        <v/>
      </c>
    </row>
    <row r="222" spans="2:13" x14ac:dyDescent="0.2">
      <c r="B222" s="15"/>
      <c r="C222" s="22"/>
      <c r="D222" s="24" t="str">
        <f>IF(C222="","",IFERROR(INDEX(Clienți!$C$5:$C$504,MATCH(C222,Clienți!$B$5:$B$504,0)),""))</f>
        <v/>
      </c>
      <c r="E222" s="22"/>
      <c r="F222" s="20"/>
      <c r="G222" s="20"/>
      <c r="H222" s="20"/>
      <c r="I222" s="15"/>
      <c r="J222" s="21"/>
      <c r="K222" s="22"/>
      <c r="L222" s="25" t="str">
        <f t="shared" si="6"/>
        <v/>
      </c>
      <c r="M222" s="19" t="str">
        <f t="shared" si="7"/>
        <v/>
      </c>
    </row>
    <row r="223" spans="2:13" x14ac:dyDescent="0.2">
      <c r="B223" s="15"/>
      <c r="C223" s="22"/>
      <c r="D223" s="24" t="str">
        <f>IF(C223="","",IFERROR(INDEX(Clienți!$C$5:$C$504,MATCH(C223,Clienți!$B$5:$B$504,0)),""))</f>
        <v/>
      </c>
      <c r="E223" s="22"/>
      <c r="F223" s="20"/>
      <c r="G223" s="20"/>
      <c r="H223" s="20"/>
      <c r="I223" s="15"/>
      <c r="J223" s="21"/>
      <c r="K223" s="22"/>
      <c r="L223" s="25" t="str">
        <f t="shared" si="6"/>
        <v/>
      </c>
      <c r="M223" s="19" t="str">
        <f t="shared" si="7"/>
        <v/>
      </c>
    </row>
    <row r="224" spans="2:13" x14ac:dyDescent="0.2">
      <c r="B224" s="15"/>
      <c r="C224" s="22"/>
      <c r="D224" s="24" t="str">
        <f>IF(C224="","",IFERROR(INDEX(Clienți!$C$5:$C$504,MATCH(C224,Clienți!$B$5:$B$504,0)),""))</f>
        <v/>
      </c>
      <c r="E224" s="22"/>
      <c r="F224" s="20"/>
      <c r="G224" s="20"/>
      <c r="H224" s="20"/>
      <c r="I224" s="15"/>
      <c r="J224" s="21"/>
      <c r="K224" s="22"/>
      <c r="L224" s="25" t="str">
        <f t="shared" si="6"/>
        <v/>
      </c>
      <c r="M224" s="19" t="str">
        <f t="shared" si="7"/>
        <v/>
      </c>
    </row>
    <row r="225" spans="2:13" x14ac:dyDescent="0.2">
      <c r="B225" s="15"/>
      <c r="C225" s="22"/>
      <c r="D225" s="24" t="str">
        <f>IF(C225="","",IFERROR(INDEX(Clienți!$C$5:$C$504,MATCH(C225,Clienți!$B$5:$B$504,0)),""))</f>
        <v/>
      </c>
      <c r="E225" s="22"/>
      <c r="F225" s="20"/>
      <c r="G225" s="20"/>
      <c r="H225" s="20"/>
      <c r="I225" s="15"/>
      <c r="J225" s="21"/>
      <c r="K225" s="22"/>
      <c r="L225" s="25" t="str">
        <f t="shared" si="6"/>
        <v/>
      </c>
      <c r="M225" s="19" t="str">
        <f t="shared" si="7"/>
        <v/>
      </c>
    </row>
    <row r="226" spans="2:13" x14ac:dyDescent="0.2">
      <c r="B226" s="15"/>
      <c r="C226" s="22"/>
      <c r="D226" s="24" t="str">
        <f>IF(C226="","",IFERROR(INDEX(Clienți!$C$5:$C$504,MATCH(C226,Clienți!$B$5:$B$504,0)),""))</f>
        <v/>
      </c>
      <c r="E226" s="22"/>
      <c r="F226" s="20"/>
      <c r="G226" s="20"/>
      <c r="H226" s="20"/>
      <c r="I226" s="15"/>
      <c r="J226" s="21"/>
      <c r="K226" s="22"/>
      <c r="L226" s="25" t="str">
        <f t="shared" si="6"/>
        <v/>
      </c>
      <c r="M226" s="19" t="str">
        <f t="shared" si="7"/>
        <v/>
      </c>
    </row>
    <row r="227" spans="2:13" x14ac:dyDescent="0.2">
      <c r="B227" s="15"/>
      <c r="C227" s="22"/>
      <c r="D227" s="24" t="str">
        <f>IF(C227="","",IFERROR(INDEX(Clienți!$C$5:$C$504,MATCH(C227,Clienți!$B$5:$B$504,0)),""))</f>
        <v/>
      </c>
      <c r="E227" s="22"/>
      <c r="F227" s="20"/>
      <c r="G227" s="20"/>
      <c r="H227" s="20"/>
      <c r="I227" s="15"/>
      <c r="J227" s="21"/>
      <c r="K227" s="22"/>
      <c r="L227" s="25" t="str">
        <f t="shared" si="6"/>
        <v/>
      </c>
      <c r="M227" s="19" t="str">
        <f t="shared" si="7"/>
        <v/>
      </c>
    </row>
    <row r="228" spans="2:13" x14ac:dyDescent="0.2">
      <c r="B228" s="15"/>
      <c r="C228" s="22"/>
      <c r="D228" s="24" t="str">
        <f>IF(C228="","",IFERROR(INDEX(Clienți!$C$5:$C$504,MATCH(C228,Clienți!$B$5:$B$504,0)),""))</f>
        <v/>
      </c>
      <c r="E228" s="22"/>
      <c r="F228" s="20"/>
      <c r="G228" s="20"/>
      <c r="H228" s="20"/>
      <c r="I228" s="15"/>
      <c r="J228" s="21"/>
      <c r="K228" s="22"/>
      <c r="L228" s="25" t="str">
        <f t="shared" si="6"/>
        <v/>
      </c>
      <c r="M228" s="19" t="str">
        <f t="shared" si="7"/>
        <v/>
      </c>
    </row>
    <row r="229" spans="2:13" x14ac:dyDescent="0.2">
      <c r="B229" s="15"/>
      <c r="C229" s="22"/>
      <c r="D229" s="24" t="str">
        <f>IF(C229="","",IFERROR(INDEX(Clienți!$C$5:$C$504,MATCH(C229,Clienți!$B$5:$B$504,0)),""))</f>
        <v/>
      </c>
      <c r="E229" s="22"/>
      <c r="F229" s="20"/>
      <c r="G229" s="20"/>
      <c r="H229" s="20"/>
      <c r="I229" s="15"/>
      <c r="J229" s="21"/>
      <c r="K229" s="22"/>
      <c r="L229" s="25" t="str">
        <f t="shared" si="6"/>
        <v/>
      </c>
      <c r="M229" s="19" t="str">
        <f t="shared" si="7"/>
        <v/>
      </c>
    </row>
    <row r="230" spans="2:13" x14ac:dyDescent="0.2">
      <c r="B230" s="15"/>
      <c r="C230" s="22"/>
      <c r="D230" s="24" t="str">
        <f>IF(C230="","",IFERROR(INDEX(Clienți!$C$5:$C$504,MATCH(C230,Clienți!$B$5:$B$504,0)),""))</f>
        <v/>
      </c>
      <c r="E230" s="22"/>
      <c r="F230" s="20"/>
      <c r="G230" s="20"/>
      <c r="H230" s="20"/>
      <c r="I230" s="15"/>
      <c r="J230" s="21"/>
      <c r="K230" s="22"/>
      <c r="L230" s="25" t="str">
        <f t="shared" si="6"/>
        <v/>
      </c>
      <c r="M230" s="19" t="str">
        <f t="shared" si="7"/>
        <v/>
      </c>
    </row>
    <row r="231" spans="2:13" x14ac:dyDescent="0.2">
      <c r="B231" s="15"/>
      <c r="C231" s="22"/>
      <c r="D231" s="24" t="str">
        <f>IF(C231="","",IFERROR(INDEX(Clienți!$C$5:$C$504,MATCH(C231,Clienți!$B$5:$B$504,0)),""))</f>
        <v/>
      </c>
      <c r="E231" s="22"/>
      <c r="F231" s="20"/>
      <c r="G231" s="20"/>
      <c r="H231" s="20"/>
      <c r="I231" s="15"/>
      <c r="J231" s="21"/>
      <c r="K231" s="22"/>
      <c r="L231" s="25" t="str">
        <f t="shared" si="6"/>
        <v/>
      </c>
      <c r="M231" s="19" t="str">
        <f t="shared" si="7"/>
        <v/>
      </c>
    </row>
    <row r="232" spans="2:13" x14ac:dyDescent="0.2">
      <c r="B232" s="15"/>
      <c r="C232" s="22"/>
      <c r="D232" s="24" t="str">
        <f>IF(C232="","",IFERROR(INDEX(Clienți!$C$5:$C$504,MATCH(C232,Clienți!$B$5:$B$504,0)),""))</f>
        <v/>
      </c>
      <c r="E232" s="22"/>
      <c r="F232" s="20"/>
      <c r="G232" s="20"/>
      <c r="H232" s="20"/>
      <c r="I232" s="15"/>
      <c r="J232" s="21"/>
      <c r="K232" s="22"/>
      <c r="L232" s="25" t="str">
        <f t="shared" si="6"/>
        <v/>
      </c>
      <c r="M232" s="19" t="str">
        <f t="shared" si="7"/>
        <v/>
      </c>
    </row>
    <row r="233" spans="2:13" x14ac:dyDescent="0.2">
      <c r="B233" s="15"/>
      <c r="C233" s="22"/>
      <c r="D233" s="24" t="str">
        <f>IF(C233="","",IFERROR(INDEX(Clienți!$C$5:$C$504,MATCH(C233,Clienți!$B$5:$B$504,0)),""))</f>
        <v/>
      </c>
      <c r="E233" s="22"/>
      <c r="F233" s="20"/>
      <c r="G233" s="20"/>
      <c r="H233" s="20"/>
      <c r="I233" s="15"/>
      <c r="J233" s="21"/>
      <c r="K233" s="22"/>
      <c r="L233" s="25" t="str">
        <f t="shared" si="6"/>
        <v/>
      </c>
      <c r="M233" s="19" t="str">
        <f t="shared" si="7"/>
        <v/>
      </c>
    </row>
    <row r="234" spans="2:13" x14ac:dyDescent="0.2">
      <c r="B234" s="15"/>
      <c r="C234" s="22"/>
      <c r="D234" s="24" t="str">
        <f>IF(C234="","",IFERROR(INDEX(Clienți!$C$5:$C$504,MATCH(C234,Clienți!$B$5:$B$504,0)),""))</f>
        <v/>
      </c>
      <c r="E234" s="22"/>
      <c r="F234" s="20"/>
      <c r="G234" s="20"/>
      <c r="H234" s="20"/>
      <c r="I234" s="15"/>
      <c r="J234" s="21"/>
      <c r="K234" s="22"/>
      <c r="L234" s="25" t="str">
        <f t="shared" si="6"/>
        <v/>
      </c>
      <c r="M234" s="19" t="str">
        <f t="shared" si="7"/>
        <v/>
      </c>
    </row>
    <row r="235" spans="2:13" x14ac:dyDescent="0.2">
      <c r="B235" s="15"/>
      <c r="C235" s="22"/>
      <c r="D235" s="24" t="str">
        <f>IF(C235="","",IFERROR(INDEX(Clienți!$C$5:$C$504,MATCH(C235,Clienți!$B$5:$B$504,0)),""))</f>
        <v/>
      </c>
      <c r="E235" s="22"/>
      <c r="F235" s="20"/>
      <c r="G235" s="20"/>
      <c r="H235" s="20"/>
      <c r="I235" s="15"/>
      <c r="J235" s="21"/>
      <c r="K235" s="22"/>
      <c r="L235" s="25" t="str">
        <f t="shared" si="6"/>
        <v/>
      </c>
      <c r="M235" s="19" t="str">
        <f t="shared" si="7"/>
        <v/>
      </c>
    </row>
    <row r="236" spans="2:13" x14ac:dyDescent="0.2">
      <c r="B236" s="15"/>
      <c r="C236" s="22"/>
      <c r="D236" s="24" t="str">
        <f>IF(C236="","",IFERROR(INDEX(Clienți!$C$5:$C$504,MATCH(C236,Clienți!$B$5:$B$504,0)),""))</f>
        <v/>
      </c>
      <c r="E236" s="22"/>
      <c r="F236" s="20"/>
      <c r="G236" s="20"/>
      <c r="H236" s="20"/>
      <c r="I236" s="15"/>
      <c r="J236" s="21"/>
      <c r="K236" s="22"/>
      <c r="L236" s="25" t="str">
        <f t="shared" si="6"/>
        <v/>
      </c>
      <c r="M236" s="19" t="str">
        <f t="shared" si="7"/>
        <v/>
      </c>
    </row>
    <row r="237" spans="2:13" x14ac:dyDescent="0.2">
      <c r="B237" s="15"/>
      <c r="C237" s="22"/>
      <c r="D237" s="24" t="str">
        <f>IF(C237="","",IFERROR(INDEX(Clienți!$C$5:$C$504,MATCH(C237,Clienți!$B$5:$B$504,0)),""))</f>
        <v/>
      </c>
      <c r="E237" s="22"/>
      <c r="F237" s="20"/>
      <c r="G237" s="20"/>
      <c r="H237" s="20"/>
      <c r="I237" s="15"/>
      <c r="J237" s="21"/>
      <c r="K237" s="22"/>
      <c r="L237" s="25" t="str">
        <f t="shared" si="6"/>
        <v/>
      </c>
      <c r="M237" s="19" t="str">
        <f t="shared" si="7"/>
        <v/>
      </c>
    </row>
    <row r="238" spans="2:13" x14ac:dyDescent="0.2">
      <c r="B238" s="15"/>
      <c r="C238" s="22"/>
      <c r="D238" s="24" t="str">
        <f>IF(C238="","",IFERROR(INDEX(Clienți!$C$5:$C$504,MATCH(C238,Clienți!$B$5:$B$504,0)),""))</f>
        <v/>
      </c>
      <c r="E238" s="22"/>
      <c r="F238" s="20"/>
      <c r="G238" s="20"/>
      <c r="H238" s="20"/>
      <c r="I238" s="15"/>
      <c r="J238" s="21"/>
      <c r="K238" s="22"/>
      <c r="L238" s="25" t="str">
        <f t="shared" si="6"/>
        <v/>
      </c>
      <c r="M238" s="19" t="str">
        <f t="shared" si="7"/>
        <v/>
      </c>
    </row>
    <row r="239" spans="2:13" x14ac:dyDescent="0.2">
      <c r="B239" s="15"/>
      <c r="C239" s="22"/>
      <c r="D239" s="24" t="str">
        <f>IF(C239="","",IFERROR(INDEX(Clienți!$C$5:$C$504,MATCH(C239,Clienți!$B$5:$B$504,0)),""))</f>
        <v/>
      </c>
      <c r="E239" s="22"/>
      <c r="F239" s="20"/>
      <c r="G239" s="20"/>
      <c r="H239" s="20"/>
      <c r="I239" s="15"/>
      <c r="J239" s="21"/>
      <c r="K239" s="22"/>
      <c r="L239" s="25" t="str">
        <f t="shared" si="6"/>
        <v/>
      </c>
      <c r="M239" s="19" t="str">
        <f t="shared" si="7"/>
        <v/>
      </c>
    </row>
    <row r="240" spans="2:13" x14ac:dyDescent="0.2">
      <c r="B240" s="15"/>
      <c r="C240" s="22"/>
      <c r="D240" s="24" t="str">
        <f>IF(C240="","",IFERROR(INDEX(Clienți!$C$5:$C$504,MATCH(C240,Clienți!$B$5:$B$504,0)),""))</f>
        <v/>
      </c>
      <c r="E240" s="22"/>
      <c r="F240" s="20"/>
      <c r="G240" s="20"/>
      <c r="H240" s="20"/>
      <c r="I240" s="15"/>
      <c r="J240" s="21"/>
      <c r="K240" s="22"/>
      <c r="L240" s="25" t="str">
        <f t="shared" si="6"/>
        <v/>
      </c>
      <c r="M240" s="19" t="str">
        <f t="shared" si="7"/>
        <v/>
      </c>
    </row>
    <row r="241" spans="2:13" x14ac:dyDescent="0.2">
      <c r="B241" s="15"/>
      <c r="C241" s="22"/>
      <c r="D241" s="24" t="str">
        <f>IF(C241="","",IFERROR(INDEX(Clienți!$C$5:$C$504,MATCH(C241,Clienți!$B$5:$B$504,0)),""))</f>
        <v/>
      </c>
      <c r="E241" s="22"/>
      <c r="F241" s="20"/>
      <c r="G241" s="20"/>
      <c r="H241" s="20"/>
      <c r="I241" s="15"/>
      <c r="J241" s="21"/>
      <c r="K241" s="22"/>
      <c r="L241" s="25" t="str">
        <f t="shared" si="6"/>
        <v/>
      </c>
      <c r="M241" s="19" t="str">
        <f t="shared" si="7"/>
        <v/>
      </c>
    </row>
    <row r="242" spans="2:13" x14ac:dyDescent="0.2">
      <c r="B242" s="15"/>
      <c r="C242" s="22"/>
      <c r="D242" s="24" t="str">
        <f>IF(C242="","",IFERROR(INDEX(Clienți!$C$5:$C$504,MATCH(C242,Clienți!$B$5:$B$504,0)),""))</f>
        <v/>
      </c>
      <c r="E242" s="22"/>
      <c r="F242" s="20"/>
      <c r="G242" s="20"/>
      <c r="H242" s="20"/>
      <c r="I242" s="15"/>
      <c r="J242" s="21"/>
      <c r="K242" s="22"/>
      <c r="L242" s="25" t="str">
        <f t="shared" si="6"/>
        <v/>
      </c>
      <c r="M242" s="19" t="str">
        <f t="shared" si="7"/>
        <v/>
      </c>
    </row>
    <row r="243" spans="2:13" x14ac:dyDescent="0.2">
      <c r="B243" s="15"/>
      <c r="C243" s="22"/>
      <c r="D243" s="24" t="str">
        <f>IF(C243="","",IFERROR(INDEX(Clienți!$C$5:$C$504,MATCH(C243,Clienți!$B$5:$B$504,0)),""))</f>
        <v/>
      </c>
      <c r="E243" s="22"/>
      <c r="F243" s="20"/>
      <c r="G243" s="20"/>
      <c r="H243" s="20"/>
      <c r="I243" s="15"/>
      <c r="J243" s="21"/>
      <c r="K243" s="22"/>
      <c r="L243" s="25" t="str">
        <f t="shared" si="6"/>
        <v/>
      </c>
      <c r="M243" s="19" t="str">
        <f t="shared" si="7"/>
        <v/>
      </c>
    </row>
    <row r="244" spans="2:13" x14ac:dyDescent="0.2">
      <c r="B244" s="15"/>
      <c r="C244" s="22"/>
      <c r="D244" s="24" t="str">
        <f>IF(C244="","",IFERROR(INDEX(Clienți!$C$5:$C$504,MATCH(C244,Clienți!$B$5:$B$504,0)),""))</f>
        <v/>
      </c>
      <c r="E244" s="22"/>
      <c r="F244" s="20"/>
      <c r="G244" s="20"/>
      <c r="H244" s="20"/>
      <c r="I244" s="15"/>
      <c r="J244" s="21"/>
      <c r="K244" s="22"/>
      <c r="L244" s="25" t="str">
        <f t="shared" si="6"/>
        <v/>
      </c>
      <c r="M244" s="19" t="str">
        <f t="shared" si="7"/>
        <v/>
      </c>
    </row>
    <row r="245" spans="2:13" x14ac:dyDescent="0.2">
      <c r="B245" s="15"/>
      <c r="C245" s="22"/>
      <c r="D245" s="24" t="str">
        <f>IF(C245="","",IFERROR(INDEX(Clienți!$C$5:$C$504,MATCH(C245,Clienți!$B$5:$B$504,0)),""))</f>
        <v/>
      </c>
      <c r="E245" s="22"/>
      <c r="F245" s="20"/>
      <c r="G245" s="20"/>
      <c r="H245" s="20"/>
      <c r="I245" s="15"/>
      <c r="J245" s="21"/>
      <c r="K245" s="22"/>
      <c r="L245" s="25" t="str">
        <f t="shared" si="6"/>
        <v/>
      </c>
      <c r="M245" s="19" t="str">
        <f t="shared" si="7"/>
        <v/>
      </c>
    </row>
    <row r="246" spans="2:13" x14ac:dyDescent="0.2">
      <c r="B246" s="15"/>
      <c r="C246" s="22"/>
      <c r="D246" s="24" t="str">
        <f>IF(C246="","",IFERROR(INDEX(Clienți!$C$5:$C$504,MATCH(C246,Clienți!$B$5:$B$504,0)),""))</f>
        <v/>
      </c>
      <c r="E246" s="22"/>
      <c r="F246" s="20"/>
      <c r="G246" s="20"/>
      <c r="H246" s="20"/>
      <c r="I246" s="15"/>
      <c r="J246" s="21"/>
      <c r="K246" s="22"/>
      <c r="L246" s="25" t="str">
        <f t="shared" si="6"/>
        <v/>
      </c>
      <c r="M246" s="19" t="str">
        <f t="shared" si="7"/>
        <v/>
      </c>
    </row>
    <row r="247" spans="2:13" x14ac:dyDescent="0.2">
      <c r="B247" s="15"/>
      <c r="C247" s="22"/>
      <c r="D247" s="24" t="str">
        <f>IF(C247="","",IFERROR(INDEX(Clienți!$C$5:$C$504,MATCH(C247,Clienți!$B$5:$B$504,0)),""))</f>
        <v/>
      </c>
      <c r="E247" s="22"/>
      <c r="F247" s="20"/>
      <c r="G247" s="20"/>
      <c r="H247" s="20"/>
      <c r="I247" s="15"/>
      <c r="J247" s="21"/>
      <c r="K247" s="22"/>
      <c r="L247" s="25" t="str">
        <f t="shared" si="6"/>
        <v/>
      </c>
      <c r="M247" s="19" t="str">
        <f t="shared" si="7"/>
        <v/>
      </c>
    </row>
    <row r="248" spans="2:13" x14ac:dyDescent="0.2">
      <c r="B248" s="15"/>
      <c r="C248" s="22"/>
      <c r="D248" s="24" t="str">
        <f>IF(C248="","",IFERROR(INDEX(Clienți!$C$5:$C$504,MATCH(C248,Clienți!$B$5:$B$504,0)),""))</f>
        <v/>
      </c>
      <c r="E248" s="22"/>
      <c r="F248" s="20"/>
      <c r="G248" s="20"/>
      <c r="H248" s="20"/>
      <c r="I248" s="15"/>
      <c r="J248" s="21"/>
      <c r="K248" s="22"/>
      <c r="L248" s="25" t="str">
        <f t="shared" si="6"/>
        <v/>
      </c>
      <c r="M248" s="19" t="str">
        <f t="shared" si="7"/>
        <v/>
      </c>
    </row>
    <row r="249" spans="2:13" x14ac:dyDescent="0.2">
      <c r="B249" s="15"/>
      <c r="C249" s="22"/>
      <c r="D249" s="24" t="str">
        <f>IF(C249="","",IFERROR(INDEX(Clienți!$C$5:$C$504,MATCH(C249,Clienți!$B$5:$B$504,0)),""))</f>
        <v/>
      </c>
      <c r="E249" s="22"/>
      <c r="F249" s="20"/>
      <c r="G249" s="20"/>
      <c r="H249" s="20"/>
      <c r="I249" s="15"/>
      <c r="J249" s="21"/>
      <c r="K249" s="22"/>
      <c r="L249" s="25" t="str">
        <f t="shared" si="6"/>
        <v/>
      </c>
      <c r="M249" s="19" t="str">
        <f t="shared" si="7"/>
        <v/>
      </c>
    </row>
    <row r="250" spans="2:13" x14ac:dyDescent="0.2">
      <c r="B250" s="15"/>
      <c r="C250" s="22"/>
      <c r="D250" s="24" t="str">
        <f>IF(C250="","",IFERROR(INDEX(Clienți!$C$5:$C$504,MATCH(C250,Clienți!$B$5:$B$504,0)),""))</f>
        <v/>
      </c>
      <c r="E250" s="22"/>
      <c r="F250" s="20"/>
      <c r="G250" s="20"/>
      <c r="H250" s="20"/>
      <c r="I250" s="15"/>
      <c r="J250" s="21"/>
      <c r="K250" s="22"/>
      <c r="L250" s="25" t="str">
        <f t="shared" si="6"/>
        <v/>
      </c>
      <c r="M250" s="19" t="str">
        <f t="shared" si="7"/>
        <v/>
      </c>
    </row>
    <row r="251" spans="2:13" x14ac:dyDescent="0.2">
      <c r="B251" s="15"/>
      <c r="C251" s="22"/>
      <c r="D251" s="24" t="str">
        <f>IF(C251="","",IFERROR(INDEX(Clienți!$C$5:$C$504,MATCH(C251,Clienți!$B$5:$B$504,0)),""))</f>
        <v/>
      </c>
      <c r="E251" s="22"/>
      <c r="F251" s="20"/>
      <c r="G251" s="20"/>
      <c r="H251" s="20"/>
      <c r="I251" s="15"/>
      <c r="J251" s="21"/>
      <c r="K251" s="22"/>
      <c r="L251" s="25" t="str">
        <f t="shared" si="6"/>
        <v/>
      </c>
      <c r="M251" s="19" t="str">
        <f t="shared" si="7"/>
        <v/>
      </c>
    </row>
    <row r="252" spans="2:13" x14ac:dyDescent="0.2">
      <c r="B252" s="15"/>
      <c r="C252" s="22"/>
      <c r="D252" s="24" t="str">
        <f>IF(C252="","",IFERROR(INDEX(Clienți!$C$5:$C$504,MATCH(C252,Clienți!$B$5:$B$504,0)),""))</f>
        <v/>
      </c>
      <c r="E252" s="22"/>
      <c r="F252" s="20"/>
      <c r="G252" s="20"/>
      <c r="H252" s="20"/>
      <c r="I252" s="15"/>
      <c r="J252" s="21"/>
      <c r="K252" s="22"/>
      <c r="L252" s="25" t="str">
        <f t="shared" si="6"/>
        <v/>
      </c>
      <c r="M252" s="19" t="str">
        <f t="shared" si="7"/>
        <v/>
      </c>
    </row>
    <row r="253" spans="2:13" x14ac:dyDescent="0.2">
      <c r="B253" s="15"/>
      <c r="C253" s="22"/>
      <c r="D253" s="24" t="str">
        <f>IF(C253="","",IFERROR(INDEX(Clienți!$C$5:$C$504,MATCH(C253,Clienți!$B$5:$B$504,0)),""))</f>
        <v/>
      </c>
      <c r="E253" s="22"/>
      <c r="F253" s="20"/>
      <c r="G253" s="20"/>
      <c r="H253" s="20"/>
      <c r="I253" s="15"/>
      <c r="J253" s="21"/>
      <c r="K253" s="22"/>
      <c r="L253" s="25" t="str">
        <f t="shared" si="6"/>
        <v/>
      </c>
      <c r="M253" s="19" t="str">
        <f t="shared" si="7"/>
        <v/>
      </c>
    </row>
    <row r="254" spans="2:13" x14ac:dyDescent="0.2">
      <c r="B254" s="15"/>
      <c r="C254" s="22"/>
      <c r="D254" s="24" t="str">
        <f>IF(C254="","",IFERROR(INDEX(Clienți!$C$5:$C$504,MATCH(C254,Clienți!$B$5:$B$504,0)),""))</f>
        <v/>
      </c>
      <c r="E254" s="22"/>
      <c r="F254" s="20"/>
      <c r="G254" s="20"/>
      <c r="H254" s="20"/>
      <c r="I254" s="15"/>
      <c r="J254" s="21"/>
      <c r="K254" s="22"/>
      <c r="L254" s="25" t="str">
        <f t="shared" si="6"/>
        <v/>
      </c>
      <c r="M254" s="19" t="str">
        <f t="shared" si="7"/>
        <v/>
      </c>
    </row>
    <row r="255" spans="2:13" x14ac:dyDescent="0.2">
      <c r="B255" s="15"/>
      <c r="C255" s="22"/>
      <c r="D255" s="24" t="str">
        <f>IF(C255="","",IFERROR(INDEX(Clienți!$C$5:$C$504,MATCH(C255,Clienți!$B$5:$B$504,0)),""))</f>
        <v/>
      </c>
      <c r="E255" s="22"/>
      <c r="F255" s="20"/>
      <c r="G255" s="20"/>
      <c r="H255" s="20"/>
      <c r="I255" s="15"/>
      <c r="J255" s="21"/>
      <c r="K255" s="22"/>
      <c r="L255" s="25" t="str">
        <f t="shared" si="6"/>
        <v/>
      </c>
      <c r="M255" s="19" t="str">
        <f t="shared" si="7"/>
        <v/>
      </c>
    </row>
    <row r="256" spans="2:13" x14ac:dyDescent="0.2">
      <c r="B256" s="15"/>
      <c r="C256" s="22"/>
      <c r="D256" s="24" t="str">
        <f>IF(C256="","",IFERROR(INDEX(Clienți!$C$5:$C$504,MATCH(C256,Clienți!$B$5:$B$504,0)),""))</f>
        <v/>
      </c>
      <c r="E256" s="22"/>
      <c r="F256" s="20"/>
      <c r="G256" s="20"/>
      <c r="H256" s="20"/>
      <c r="I256" s="15"/>
      <c r="J256" s="21"/>
      <c r="K256" s="22"/>
      <c r="L256" s="25" t="str">
        <f t="shared" si="6"/>
        <v/>
      </c>
      <c r="M256" s="19" t="str">
        <f t="shared" si="7"/>
        <v/>
      </c>
    </row>
    <row r="257" spans="2:13" x14ac:dyDescent="0.2">
      <c r="B257" s="15"/>
      <c r="C257" s="22"/>
      <c r="D257" s="24" t="str">
        <f>IF(C257="","",IFERROR(INDEX(Clienți!$C$5:$C$504,MATCH(C257,Clienți!$B$5:$B$504,0)),""))</f>
        <v/>
      </c>
      <c r="E257" s="22"/>
      <c r="F257" s="20"/>
      <c r="G257" s="20"/>
      <c r="H257" s="20"/>
      <c r="I257" s="15"/>
      <c r="J257" s="21"/>
      <c r="K257" s="22"/>
      <c r="L257" s="25" t="str">
        <f t="shared" si="6"/>
        <v/>
      </c>
      <c r="M257" s="19" t="str">
        <f t="shared" si="7"/>
        <v/>
      </c>
    </row>
    <row r="258" spans="2:13" x14ac:dyDescent="0.2">
      <c r="B258" s="15"/>
      <c r="C258" s="22"/>
      <c r="D258" s="24" t="str">
        <f>IF(C258="","",IFERROR(INDEX(Clienți!$C$5:$C$504,MATCH(C258,Clienți!$B$5:$B$504,0)),""))</f>
        <v/>
      </c>
      <c r="E258" s="22"/>
      <c r="F258" s="20"/>
      <c r="G258" s="20"/>
      <c r="H258" s="20"/>
      <c r="I258" s="15"/>
      <c r="J258" s="21"/>
      <c r="K258" s="22"/>
      <c r="L258" s="25" t="str">
        <f t="shared" si="6"/>
        <v/>
      </c>
      <c r="M258" s="19" t="str">
        <f t="shared" si="7"/>
        <v/>
      </c>
    </row>
    <row r="259" spans="2:13" x14ac:dyDescent="0.2">
      <c r="B259" s="15"/>
      <c r="C259" s="22"/>
      <c r="D259" s="24" t="str">
        <f>IF(C259="","",IFERROR(INDEX(Clienți!$C$5:$C$504,MATCH(C259,Clienți!$B$5:$B$504,0)),""))</f>
        <v/>
      </c>
      <c r="E259" s="22"/>
      <c r="F259" s="20"/>
      <c r="G259" s="20"/>
      <c r="H259" s="20"/>
      <c r="I259" s="15"/>
      <c r="J259" s="21"/>
      <c r="K259" s="22"/>
      <c r="L259" s="25" t="str">
        <f t="shared" si="6"/>
        <v/>
      </c>
      <c r="M259" s="19" t="str">
        <f t="shared" si="7"/>
        <v/>
      </c>
    </row>
    <row r="260" spans="2:13" x14ac:dyDescent="0.2">
      <c r="B260" s="15"/>
      <c r="C260" s="22"/>
      <c r="D260" s="24" t="str">
        <f>IF(C260="","",IFERROR(INDEX(Clienți!$C$5:$C$504,MATCH(C260,Clienți!$B$5:$B$504,0)),""))</f>
        <v/>
      </c>
      <c r="E260" s="22"/>
      <c r="F260" s="20"/>
      <c r="G260" s="20"/>
      <c r="H260" s="20"/>
      <c r="I260" s="15"/>
      <c r="J260" s="21"/>
      <c r="K260" s="22"/>
      <c r="L260" s="25" t="str">
        <f t="shared" si="6"/>
        <v/>
      </c>
      <c r="M260" s="19" t="str">
        <f t="shared" si="7"/>
        <v/>
      </c>
    </row>
    <row r="261" spans="2:13" x14ac:dyDescent="0.2">
      <c r="B261" s="15"/>
      <c r="C261" s="22"/>
      <c r="D261" s="24" t="str">
        <f>IF(C261="","",IFERROR(INDEX(Clienți!$C$5:$C$504,MATCH(C261,Clienți!$B$5:$B$504,0)),""))</f>
        <v/>
      </c>
      <c r="E261" s="22"/>
      <c r="F261" s="20"/>
      <c r="G261" s="20"/>
      <c r="H261" s="20"/>
      <c r="I261" s="15"/>
      <c r="J261" s="21"/>
      <c r="K261" s="22"/>
      <c r="L261" s="25" t="str">
        <f t="shared" ref="L261:L324" si="8">IF(B261="","",IF(K261="Da","Realizat",IF(H261="","Fără pas următor",IF(NOT(ISNUMBER(I261)),"Fără dată",IF(I261&lt;AziC,"Întârziat",IF(I261=AziC,"Azi","Planificat"))))))</f>
        <v/>
      </c>
      <c r="M261" s="19" t="str">
        <f t="shared" ref="M261:M324" si="9">IF(AND(B261="",C261=""),"",TRIM(IF(D261="","Cod de client inexistent. ","")&amp;IF(F261="","Notează ce s-a discutat. ","")&amp;IF(AND(H261&lt;&gt;"",NOT(ISNUMBER(I261))),"Pasul următor nu are dată. ","")&amp;IF(AND(ISNUMBER(I261),ISNUMBER(B261),I261&lt;B261),"Data pasului e înaintea contactului. ","")))</f>
        <v/>
      </c>
    </row>
    <row r="262" spans="2:13" x14ac:dyDescent="0.2">
      <c r="B262" s="15"/>
      <c r="C262" s="22"/>
      <c r="D262" s="24" t="str">
        <f>IF(C262="","",IFERROR(INDEX(Clienți!$C$5:$C$504,MATCH(C262,Clienți!$B$5:$B$504,0)),""))</f>
        <v/>
      </c>
      <c r="E262" s="22"/>
      <c r="F262" s="20"/>
      <c r="G262" s="20"/>
      <c r="H262" s="20"/>
      <c r="I262" s="15"/>
      <c r="J262" s="21"/>
      <c r="K262" s="22"/>
      <c r="L262" s="25" t="str">
        <f t="shared" si="8"/>
        <v/>
      </c>
      <c r="M262" s="19" t="str">
        <f t="shared" si="9"/>
        <v/>
      </c>
    </row>
    <row r="263" spans="2:13" x14ac:dyDescent="0.2">
      <c r="B263" s="15"/>
      <c r="C263" s="22"/>
      <c r="D263" s="24" t="str">
        <f>IF(C263="","",IFERROR(INDEX(Clienți!$C$5:$C$504,MATCH(C263,Clienți!$B$5:$B$504,0)),""))</f>
        <v/>
      </c>
      <c r="E263" s="22"/>
      <c r="F263" s="20"/>
      <c r="G263" s="20"/>
      <c r="H263" s="20"/>
      <c r="I263" s="15"/>
      <c r="J263" s="21"/>
      <c r="K263" s="22"/>
      <c r="L263" s="25" t="str">
        <f t="shared" si="8"/>
        <v/>
      </c>
      <c r="M263" s="19" t="str">
        <f t="shared" si="9"/>
        <v/>
      </c>
    </row>
    <row r="264" spans="2:13" x14ac:dyDescent="0.2">
      <c r="B264" s="15"/>
      <c r="C264" s="22"/>
      <c r="D264" s="24" t="str">
        <f>IF(C264="","",IFERROR(INDEX(Clienți!$C$5:$C$504,MATCH(C264,Clienți!$B$5:$B$504,0)),""))</f>
        <v/>
      </c>
      <c r="E264" s="22"/>
      <c r="F264" s="20"/>
      <c r="G264" s="20"/>
      <c r="H264" s="20"/>
      <c r="I264" s="15"/>
      <c r="J264" s="21"/>
      <c r="K264" s="22"/>
      <c r="L264" s="25" t="str">
        <f t="shared" si="8"/>
        <v/>
      </c>
      <c r="M264" s="19" t="str">
        <f t="shared" si="9"/>
        <v/>
      </c>
    </row>
    <row r="265" spans="2:13" x14ac:dyDescent="0.2">
      <c r="B265" s="15"/>
      <c r="C265" s="22"/>
      <c r="D265" s="24" t="str">
        <f>IF(C265="","",IFERROR(INDEX(Clienți!$C$5:$C$504,MATCH(C265,Clienți!$B$5:$B$504,0)),""))</f>
        <v/>
      </c>
      <c r="E265" s="22"/>
      <c r="F265" s="20"/>
      <c r="G265" s="20"/>
      <c r="H265" s="20"/>
      <c r="I265" s="15"/>
      <c r="J265" s="21"/>
      <c r="K265" s="22"/>
      <c r="L265" s="25" t="str">
        <f t="shared" si="8"/>
        <v/>
      </c>
      <c r="M265" s="19" t="str">
        <f t="shared" si="9"/>
        <v/>
      </c>
    </row>
    <row r="266" spans="2:13" x14ac:dyDescent="0.2">
      <c r="B266" s="15"/>
      <c r="C266" s="22"/>
      <c r="D266" s="24" t="str">
        <f>IF(C266="","",IFERROR(INDEX(Clienți!$C$5:$C$504,MATCH(C266,Clienți!$B$5:$B$504,0)),""))</f>
        <v/>
      </c>
      <c r="E266" s="22"/>
      <c r="F266" s="20"/>
      <c r="G266" s="20"/>
      <c r="H266" s="20"/>
      <c r="I266" s="15"/>
      <c r="J266" s="21"/>
      <c r="K266" s="22"/>
      <c r="L266" s="25" t="str">
        <f t="shared" si="8"/>
        <v/>
      </c>
      <c r="M266" s="19" t="str">
        <f t="shared" si="9"/>
        <v/>
      </c>
    </row>
    <row r="267" spans="2:13" x14ac:dyDescent="0.2">
      <c r="B267" s="15"/>
      <c r="C267" s="22"/>
      <c r="D267" s="24" t="str">
        <f>IF(C267="","",IFERROR(INDEX(Clienți!$C$5:$C$504,MATCH(C267,Clienți!$B$5:$B$504,0)),""))</f>
        <v/>
      </c>
      <c r="E267" s="22"/>
      <c r="F267" s="20"/>
      <c r="G267" s="20"/>
      <c r="H267" s="20"/>
      <c r="I267" s="15"/>
      <c r="J267" s="21"/>
      <c r="K267" s="22"/>
      <c r="L267" s="25" t="str">
        <f t="shared" si="8"/>
        <v/>
      </c>
      <c r="M267" s="19" t="str">
        <f t="shared" si="9"/>
        <v/>
      </c>
    </row>
    <row r="268" spans="2:13" x14ac:dyDescent="0.2">
      <c r="B268" s="15"/>
      <c r="C268" s="22"/>
      <c r="D268" s="24" t="str">
        <f>IF(C268="","",IFERROR(INDEX(Clienți!$C$5:$C$504,MATCH(C268,Clienți!$B$5:$B$504,0)),""))</f>
        <v/>
      </c>
      <c r="E268" s="22"/>
      <c r="F268" s="20"/>
      <c r="G268" s="20"/>
      <c r="H268" s="20"/>
      <c r="I268" s="15"/>
      <c r="J268" s="21"/>
      <c r="K268" s="22"/>
      <c r="L268" s="25" t="str">
        <f t="shared" si="8"/>
        <v/>
      </c>
      <c r="M268" s="19" t="str">
        <f t="shared" si="9"/>
        <v/>
      </c>
    </row>
    <row r="269" spans="2:13" x14ac:dyDescent="0.2">
      <c r="B269" s="15"/>
      <c r="C269" s="22"/>
      <c r="D269" s="24" t="str">
        <f>IF(C269="","",IFERROR(INDEX(Clienți!$C$5:$C$504,MATCH(C269,Clienți!$B$5:$B$504,0)),""))</f>
        <v/>
      </c>
      <c r="E269" s="22"/>
      <c r="F269" s="20"/>
      <c r="G269" s="20"/>
      <c r="H269" s="20"/>
      <c r="I269" s="15"/>
      <c r="J269" s="21"/>
      <c r="K269" s="22"/>
      <c r="L269" s="25" t="str">
        <f t="shared" si="8"/>
        <v/>
      </c>
      <c r="M269" s="19" t="str">
        <f t="shared" si="9"/>
        <v/>
      </c>
    </row>
    <row r="270" spans="2:13" x14ac:dyDescent="0.2">
      <c r="B270" s="15"/>
      <c r="C270" s="22"/>
      <c r="D270" s="24" t="str">
        <f>IF(C270="","",IFERROR(INDEX(Clienți!$C$5:$C$504,MATCH(C270,Clienți!$B$5:$B$504,0)),""))</f>
        <v/>
      </c>
      <c r="E270" s="22"/>
      <c r="F270" s="20"/>
      <c r="G270" s="20"/>
      <c r="H270" s="20"/>
      <c r="I270" s="15"/>
      <c r="J270" s="21"/>
      <c r="K270" s="22"/>
      <c r="L270" s="25" t="str">
        <f t="shared" si="8"/>
        <v/>
      </c>
      <c r="M270" s="19" t="str">
        <f t="shared" si="9"/>
        <v/>
      </c>
    </row>
    <row r="271" spans="2:13" x14ac:dyDescent="0.2">
      <c r="B271" s="15"/>
      <c r="C271" s="22"/>
      <c r="D271" s="24" t="str">
        <f>IF(C271="","",IFERROR(INDEX(Clienți!$C$5:$C$504,MATCH(C271,Clienți!$B$5:$B$504,0)),""))</f>
        <v/>
      </c>
      <c r="E271" s="22"/>
      <c r="F271" s="20"/>
      <c r="G271" s="20"/>
      <c r="H271" s="20"/>
      <c r="I271" s="15"/>
      <c r="J271" s="21"/>
      <c r="K271" s="22"/>
      <c r="L271" s="25" t="str">
        <f t="shared" si="8"/>
        <v/>
      </c>
      <c r="M271" s="19" t="str">
        <f t="shared" si="9"/>
        <v/>
      </c>
    </row>
    <row r="272" spans="2:13" x14ac:dyDescent="0.2">
      <c r="B272" s="15"/>
      <c r="C272" s="22"/>
      <c r="D272" s="24" t="str">
        <f>IF(C272="","",IFERROR(INDEX(Clienți!$C$5:$C$504,MATCH(C272,Clienți!$B$5:$B$504,0)),""))</f>
        <v/>
      </c>
      <c r="E272" s="22"/>
      <c r="F272" s="20"/>
      <c r="G272" s="20"/>
      <c r="H272" s="20"/>
      <c r="I272" s="15"/>
      <c r="J272" s="21"/>
      <c r="K272" s="22"/>
      <c r="L272" s="25" t="str">
        <f t="shared" si="8"/>
        <v/>
      </c>
      <c r="M272" s="19" t="str">
        <f t="shared" si="9"/>
        <v/>
      </c>
    </row>
    <row r="273" spans="2:13" x14ac:dyDescent="0.2">
      <c r="B273" s="15"/>
      <c r="C273" s="22"/>
      <c r="D273" s="24" t="str">
        <f>IF(C273="","",IFERROR(INDEX(Clienți!$C$5:$C$504,MATCH(C273,Clienți!$B$5:$B$504,0)),""))</f>
        <v/>
      </c>
      <c r="E273" s="22"/>
      <c r="F273" s="20"/>
      <c r="G273" s="20"/>
      <c r="H273" s="20"/>
      <c r="I273" s="15"/>
      <c r="J273" s="21"/>
      <c r="K273" s="22"/>
      <c r="L273" s="25" t="str">
        <f t="shared" si="8"/>
        <v/>
      </c>
      <c r="M273" s="19" t="str">
        <f t="shared" si="9"/>
        <v/>
      </c>
    </row>
    <row r="274" spans="2:13" x14ac:dyDescent="0.2">
      <c r="B274" s="15"/>
      <c r="C274" s="22"/>
      <c r="D274" s="24" t="str">
        <f>IF(C274="","",IFERROR(INDEX(Clienți!$C$5:$C$504,MATCH(C274,Clienți!$B$5:$B$504,0)),""))</f>
        <v/>
      </c>
      <c r="E274" s="22"/>
      <c r="F274" s="20"/>
      <c r="G274" s="20"/>
      <c r="H274" s="20"/>
      <c r="I274" s="15"/>
      <c r="J274" s="21"/>
      <c r="K274" s="22"/>
      <c r="L274" s="25" t="str">
        <f t="shared" si="8"/>
        <v/>
      </c>
      <c r="M274" s="19" t="str">
        <f t="shared" si="9"/>
        <v/>
      </c>
    </row>
    <row r="275" spans="2:13" x14ac:dyDescent="0.2">
      <c r="B275" s="15"/>
      <c r="C275" s="22"/>
      <c r="D275" s="24" t="str">
        <f>IF(C275="","",IFERROR(INDEX(Clienți!$C$5:$C$504,MATCH(C275,Clienți!$B$5:$B$504,0)),""))</f>
        <v/>
      </c>
      <c r="E275" s="22"/>
      <c r="F275" s="20"/>
      <c r="G275" s="20"/>
      <c r="H275" s="20"/>
      <c r="I275" s="15"/>
      <c r="J275" s="21"/>
      <c r="K275" s="22"/>
      <c r="L275" s="25" t="str">
        <f t="shared" si="8"/>
        <v/>
      </c>
      <c r="M275" s="19" t="str">
        <f t="shared" si="9"/>
        <v/>
      </c>
    </row>
    <row r="276" spans="2:13" x14ac:dyDescent="0.2">
      <c r="B276" s="15"/>
      <c r="C276" s="22"/>
      <c r="D276" s="24" t="str">
        <f>IF(C276="","",IFERROR(INDEX(Clienți!$C$5:$C$504,MATCH(C276,Clienți!$B$5:$B$504,0)),""))</f>
        <v/>
      </c>
      <c r="E276" s="22"/>
      <c r="F276" s="20"/>
      <c r="G276" s="20"/>
      <c r="H276" s="20"/>
      <c r="I276" s="15"/>
      <c r="J276" s="21"/>
      <c r="K276" s="22"/>
      <c r="L276" s="25" t="str">
        <f t="shared" si="8"/>
        <v/>
      </c>
      <c r="M276" s="19" t="str">
        <f t="shared" si="9"/>
        <v/>
      </c>
    </row>
    <row r="277" spans="2:13" x14ac:dyDescent="0.2">
      <c r="B277" s="15"/>
      <c r="C277" s="22"/>
      <c r="D277" s="24" t="str">
        <f>IF(C277="","",IFERROR(INDEX(Clienți!$C$5:$C$504,MATCH(C277,Clienți!$B$5:$B$504,0)),""))</f>
        <v/>
      </c>
      <c r="E277" s="22"/>
      <c r="F277" s="20"/>
      <c r="G277" s="20"/>
      <c r="H277" s="20"/>
      <c r="I277" s="15"/>
      <c r="J277" s="21"/>
      <c r="K277" s="22"/>
      <c r="L277" s="25" t="str">
        <f t="shared" si="8"/>
        <v/>
      </c>
      <c r="M277" s="19" t="str">
        <f t="shared" si="9"/>
        <v/>
      </c>
    </row>
    <row r="278" spans="2:13" x14ac:dyDescent="0.2">
      <c r="B278" s="15"/>
      <c r="C278" s="22"/>
      <c r="D278" s="24" t="str">
        <f>IF(C278="","",IFERROR(INDEX(Clienți!$C$5:$C$504,MATCH(C278,Clienți!$B$5:$B$504,0)),""))</f>
        <v/>
      </c>
      <c r="E278" s="22"/>
      <c r="F278" s="20"/>
      <c r="G278" s="20"/>
      <c r="H278" s="20"/>
      <c r="I278" s="15"/>
      <c r="J278" s="21"/>
      <c r="K278" s="22"/>
      <c r="L278" s="25" t="str">
        <f t="shared" si="8"/>
        <v/>
      </c>
      <c r="M278" s="19" t="str">
        <f t="shared" si="9"/>
        <v/>
      </c>
    </row>
    <row r="279" spans="2:13" x14ac:dyDescent="0.2">
      <c r="B279" s="15"/>
      <c r="C279" s="22"/>
      <c r="D279" s="24" t="str">
        <f>IF(C279="","",IFERROR(INDEX(Clienți!$C$5:$C$504,MATCH(C279,Clienți!$B$5:$B$504,0)),""))</f>
        <v/>
      </c>
      <c r="E279" s="22"/>
      <c r="F279" s="20"/>
      <c r="G279" s="20"/>
      <c r="H279" s="20"/>
      <c r="I279" s="15"/>
      <c r="J279" s="21"/>
      <c r="K279" s="22"/>
      <c r="L279" s="25" t="str">
        <f t="shared" si="8"/>
        <v/>
      </c>
      <c r="M279" s="19" t="str">
        <f t="shared" si="9"/>
        <v/>
      </c>
    </row>
    <row r="280" spans="2:13" x14ac:dyDescent="0.2">
      <c r="B280" s="15"/>
      <c r="C280" s="22"/>
      <c r="D280" s="24" t="str">
        <f>IF(C280="","",IFERROR(INDEX(Clienți!$C$5:$C$504,MATCH(C280,Clienți!$B$5:$B$504,0)),""))</f>
        <v/>
      </c>
      <c r="E280" s="22"/>
      <c r="F280" s="20"/>
      <c r="G280" s="20"/>
      <c r="H280" s="20"/>
      <c r="I280" s="15"/>
      <c r="J280" s="21"/>
      <c r="K280" s="22"/>
      <c r="L280" s="25" t="str">
        <f t="shared" si="8"/>
        <v/>
      </c>
      <c r="M280" s="19" t="str">
        <f t="shared" si="9"/>
        <v/>
      </c>
    </row>
    <row r="281" spans="2:13" x14ac:dyDescent="0.2">
      <c r="B281" s="15"/>
      <c r="C281" s="22"/>
      <c r="D281" s="24" t="str">
        <f>IF(C281="","",IFERROR(INDEX(Clienți!$C$5:$C$504,MATCH(C281,Clienți!$B$5:$B$504,0)),""))</f>
        <v/>
      </c>
      <c r="E281" s="22"/>
      <c r="F281" s="20"/>
      <c r="G281" s="20"/>
      <c r="H281" s="20"/>
      <c r="I281" s="15"/>
      <c r="J281" s="21"/>
      <c r="K281" s="22"/>
      <c r="L281" s="25" t="str">
        <f t="shared" si="8"/>
        <v/>
      </c>
      <c r="M281" s="19" t="str">
        <f t="shared" si="9"/>
        <v/>
      </c>
    </row>
    <row r="282" spans="2:13" x14ac:dyDescent="0.2">
      <c r="B282" s="15"/>
      <c r="C282" s="22"/>
      <c r="D282" s="24" t="str">
        <f>IF(C282="","",IFERROR(INDEX(Clienți!$C$5:$C$504,MATCH(C282,Clienți!$B$5:$B$504,0)),""))</f>
        <v/>
      </c>
      <c r="E282" s="22"/>
      <c r="F282" s="20"/>
      <c r="G282" s="20"/>
      <c r="H282" s="20"/>
      <c r="I282" s="15"/>
      <c r="J282" s="21"/>
      <c r="K282" s="22"/>
      <c r="L282" s="25" t="str">
        <f t="shared" si="8"/>
        <v/>
      </c>
      <c r="M282" s="19" t="str">
        <f t="shared" si="9"/>
        <v/>
      </c>
    </row>
    <row r="283" spans="2:13" x14ac:dyDescent="0.2">
      <c r="B283" s="15"/>
      <c r="C283" s="22"/>
      <c r="D283" s="24" t="str">
        <f>IF(C283="","",IFERROR(INDEX(Clienți!$C$5:$C$504,MATCH(C283,Clienți!$B$5:$B$504,0)),""))</f>
        <v/>
      </c>
      <c r="E283" s="22"/>
      <c r="F283" s="20"/>
      <c r="G283" s="20"/>
      <c r="H283" s="20"/>
      <c r="I283" s="15"/>
      <c r="J283" s="21"/>
      <c r="K283" s="22"/>
      <c r="L283" s="25" t="str">
        <f t="shared" si="8"/>
        <v/>
      </c>
      <c r="M283" s="19" t="str">
        <f t="shared" si="9"/>
        <v/>
      </c>
    </row>
    <row r="284" spans="2:13" x14ac:dyDescent="0.2">
      <c r="B284" s="15"/>
      <c r="C284" s="22"/>
      <c r="D284" s="24" t="str">
        <f>IF(C284="","",IFERROR(INDEX(Clienți!$C$5:$C$504,MATCH(C284,Clienți!$B$5:$B$504,0)),""))</f>
        <v/>
      </c>
      <c r="E284" s="22"/>
      <c r="F284" s="20"/>
      <c r="G284" s="20"/>
      <c r="H284" s="20"/>
      <c r="I284" s="15"/>
      <c r="J284" s="21"/>
      <c r="K284" s="22"/>
      <c r="L284" s="25" t="str">
        <f t="shared" si="8"/>
        <v/>
      </c>
      <c r="M284" s="19" t="str">
        <f t="shared" si="9"/>
        <v/>
      </c>
    </row>
    <row r="285" spans="2:13" x14ac:dyDescent="0.2">
      <c r="B285" s="15"/>
      <c r="C285" s="22"/>
      <c r="D285" s="24" t="str">
        <f>IF(C285="","",IFERROR(INDEX(Clienți!$C$5:$C$504,MATCH(C285,Clienți!$B$5:$B$504,0)),""))</f>
        <v/>
      </c>
      <c r="E285" s="22"/>
      <c r="F285" s="20"/>
      <c r="G285" s="20"/>
      <c r="H285" s="20"/>
      <c r="I285" s="15"/>
      <c r="J285" s="21"/>
      <c r="K285" s="22"/>
      <c r="L285" s="25" t="str">
        <f t="shared" si="8"/>
        <v/>
      </c>
      <c r="M285" s="19" t="str">
        <f t="shared" si="9"/>
        <v/>
      </c>
    </row>
    <row r="286" spans="2:13" x14ac:dyDescent="0.2">
      <c r="B286" s="15"/>
      <c r="C286" s="22"/>
      <c r="D286" s="24" t="str">
        <f>IF(C286="","",IFERROR(INDEX(Clienți!$C$5:$C$504,MATCH(C286,Clienți!$B$5:$B$504,0)),""))</f>
        <v/>
      </c>
      <c r="E286" s="22"/>
      <c r="F286" s="20"/>
      <c r="G286" s="20"/>
      <c r="H286" s="20"/>
      <c r="I286" s="15"/>
      <c r="J286" s="21"/>
      <c r="K286" s="22"/>
      <c r="L286" s="25" t="str">
        <f t="shared" si="8"/>
        <v/>
      </c>
      <c r="M286" s="19" t="str">
        <f t="shared" si="9"/>
        <v/>
      </c>
    </row>
    <row r="287" spans="2:13" x14ac:dyDescent="0.2">
      <c r="B287" s="15"/>
      <c r="C287" s="22"/>
      <c r="D287" s="24" t="str">
        <f>IF(C287="","",IFERROR(INDEX(Clienți!$C$5:$C$504,MATCH(C287,Clienți!$B$5:$B$504,0)),""))</f>
        <v/>
      </c>
      <c r="E287" s="22"/>
      <c r="F287" s="20"/>
      <c r="G287" s="20"/>
      <c r="H287" s="20"/>
      <c r="I287" s="15"/>
      <c r="J287" s="21"/>
      <c r="K287" s="22"/>
      <c r="L287" s="25" t="str">
        <f t="shared" si="8"/>
        <v/>
      </c>
      <c r="M287" s="19" t="str">
        <f t="shared" si="9"/>
        <v/>
      </c>
    </row>
    <row r="288" spans="2:13" x14ac:dyDescent="0.2">
      <c r="B288" s="15"/>
      <c r="C288" s="22"/>
      <c r="D288" s="24" t="str">
        <f>IF(C288="","",IFERROR(INDEX(Clienți!$C$5:$C$504,MATCH(C288,Clienți!$B$5:$B$504,0)),""))</f>
        <v/>
      </c>
      <c r="E288" s="22"/>
      <c r="F288" s="20"/>
      <c r="G288" s="20"/>
      <c r="H288" s="20"/>
      <c r="I288" s="15"/>
      <c r="J288" s="21"/>
      <c r="K288" s="22"/>
      <c r="L288" s="25" t="str">
        <f t="shared" si="8"/>
        <v/>
      </c>
      <c r="M288" s="19" t="str">
        <f t="shared" si="9"/>
        <v/>
      </c>
    </row>
    <row r="289" spans="2:13" x14ac:dyDescent="0.2">
      <c r="B289" s="15"/>
      <c r="C289" s="22"/>
      <c r="D289" s="24" t="str">
        <f>IF(C289="","",IFERROR(INDEX(Clienți!$C$5:$C$504,MATCH(C289,Clienți!$B$5:$B$504,0)),""))</f>
        <v/>
      </c>
      <c r="E289" s="22"/>
      <c r="F289" s="20"/>
      <c r="G289" s="20"/>
      <c r="H289" s="20"/>
      <c r="I289" s="15"/>
      <c r="J289" s="21"/>
      <c r="K289" s="22"/>
      <c r="L289" s="25" t="str">
        <f t="shared" si="8"/>
        <v/>
      </c>
      <c r="M289" s="19" t="str">
        <f t="shared" si="9"/>
        <v/>
      </c>
    </row>
    <row r="290" spans="2:13" x14ac:dyDescent="0.2">
      <c r="B290" s="15"/>
      <c r="C290" s="22"/>
      <c r="D290" s="24" t="str">
        <f>IF(C290="","",IFERROR(INDEX(Clienți!$C$5:$C$504,MATCH(C290,Clienți!$B$5:$B$504,0)),""))</f>
        <v/>
      </c>
      <c r="E290" s="22"/>
      <c r="F290" s="20"/>
      <c r="G290" s="20"/>
      <c r="H290" s="20"/>
      <c r="I290" s="15"/>
      <c r="J290" s="21"/>
      <c r="K290" s="22"/>
      <c r="L290" s="25" t="str">
        <f t="shared" si="8"/>
        <v/>
      </c>
      <c r="M290" s="19" t="str">
        <f t="shared" si="9"/>
        <v/>
      </c>
    </row>
    <row r="291" spans="2:13" x14ac:dyDescent="0.2">
      <c r="B291" s="15"/>
      <c r="C291" s="22"/>
      <c r="D291" s="24" t="str">
        <f>IF(C291="","",IFERROR(INDEX(Clienți!$C$5:$C$504,MATCH(C291,Clienți!$B$5:$B$504,0)),""))</f>
        <v/>
      </c>
      <c r="E291" s="22"/>
      <c r="F291" s="20"/>
      <c r="G291" s="20"/>
      <c r="H291" s="20"/>
      <c r="I291" s="15"/>
      <c r="J291" s="21"/>
      <c r="K291" s="22"/>
      <c r="L291" s="25" t="str">
        <f t="shared" si="8"/>
        <v/>
      </c>
      <c r="M291" s="19" t="str">
        <f t="shared" si="9"/>
        <v/>
      </c>
    </row>
    <row r="292" spans="2:13" x14ac:dyDescent="0.2">
      <c r="B292" s="15"/>
      <c r="C292" s="22"/>
      <c r="D292" s="24" t="str">
        <f>IF(C292="","",IFERROR(INDEX(Clienți!$C$5:$C$504,MATCH(C292,Clienți!$B$5:$B$504,0)),""))</f>
        <v/>
      </c>
      <c r="E292" s="22"/>
      <c r="F292" s="20"/>
      <c r="G292" s="20"/>
      <c r="H292" s="20"/>
      <c r="I292" s="15"/>
      <c r="J292" s="21"/>
      <c r="K292" s="22"/>
      <c r="L292" s="25" t="str">
        <f t="shared" si="8"/>
        <v/>
      </c>
      <c r="M292" s="19" t="str">
        <f t="shared" si="9"/>
        <v/>
      </c>
    </row>
    <row r="293" spans="2:13" x14ac:dyDescent="0.2">
      <c r="B293" s="15"/>
      <c r="C293" s="22"/>
      <c r="D293" s="24" t="str">
        <f>IF(C293="","",IFERROR(INDEX(Clienți!$C$5:$C$504,MATCH(C293,Clienți!$B$5:$B$504,0)),""))</f>
        <v/>
      </c>
      <c r="E293" s="22"/>
      <c r="F293" s="20"/>
      <c r="G293" s="20"/>
      <c r="H293" s="20"/>
      <c r="I293" s="15"/>
      <c r="J293" s="21"/>
      <c r="K293" s="22"/>
      <c r="L293" s="25" t="str">
        <f t="shared" si="8"/>
        <v/>
      </c>
      <c r="M293" s="19" t="str">
        <f t="shared" si="9"/>
        <v/>
      </c>
    </row>
    <row r="294" spans="2:13" x14ac:dyDescent="0.2">
      <c r="B294" s="15"/>
      <c r="C294" s="22"/>
      <c r="D294" s="24" t="str">
        <f>IF(C294="","",IFERROR(INDEX(Clienți!$C$5:$C$504,MATCH(C294,Clienți!$B$5:$B$504,0)),""))</f>
        <v/>
      </c>
      <c r="E294" s="22"/>
      <c r="F294" s="20"/>
      <c r="G294" s="20"/>
      <c r="H294" s="20"/>
      <c r="I294" s="15"/>
      <c r="J294" s="21"/>
      <c r="K294" s="22"/>
      <c r="L294" s="25" t="str">
        <f t="shared" si="8"/>
        <v/>
      </c>
      <c r="M294" s="19" t="str">
        <f t="shared" si="9"/>
        <v/>
      </c>
    </row>
    <row r="295" spans="2:13" x14ac:dyDescent="0.2">
      <c r="B295" s="15"/>
      <c r="C295" s="22"/>
      <c r="D295" s="24" t="str">
        <f>IF(C295="","",IFERROR(INDEX(Clienți!$C$5:$C$504,MATCH(C295,Clienți!$B$5:$B$504,0)),""))</f>
        <v/>
      </c>
      <c r="E295" s="22"/>
      <c r="F295" s="20"/>
      <c r="G295" s="20"/>
      <c r="H295" s="20"/>
      <c r="I295" s="15"/>
      <c r="J295" s="21"/>
      <c r="K295" s="22"/>
      <c r="L295" s="25" t="str">
        <f t="shared" si="8"/>
        <v/>
      </c>
      <c r="M295" s="19" t="str">
        <f t="shared" si="9"/>
        <v/>
      </c>
    </row>
    <row r="296" spans="2:13" x14ac:dyDescent="0.2">
      <c r="B296" s="15"/>
      <c r="C296" s="22"/>
      <c r="D296" s="24" t="str">
        <f>IF(C296="","",IFERROR(INDEX(Clienți!$C$5:$C$504,MATCH(C296,Clienți!$B$5:$B$504,0)),""))</f>
        <v/>
      </c>
      <c r="E296" s="22"/>
      <c r="F296" s="20"/>
      <c r="G296" s="20"/>
      <c r="H296" s="20"/>
      <c r="I296" s="15"/>
      <c r="J296" s="21"/>
      <c r="K296" s="22"/>
      <c r="L296" s="25" t="str">
        <f t="shared" si="8"/>
        <v/>
      </c>
      <c r="M296" s="19" t="str">
        <f t="shared" si="9"/>
        <v/>
      </c>
    </row>
    <row r="297" spans="2:13" x14ac:dyDescent="0.2">
      <c r="B297" s="15"/>
      <c r="C297" s="22"/>
      <c r="D297" s="24" t="str">
        <f>IF(C297="","",IFERROR(INDEX(Clienți!$C$5:$C$504,MATCH(C297,Clienți!$B$5:$B$504,0)),""))</f>
        <v/>
      </c>
      <c r="E297" s="22"/>
      <c r="F297" s="20"/>
      <c r="G297" s="20"/>
      <c r="H297" s="20"/>
      <c r="I297" s="15"/>
      <c r="J297" s="21"/>
      <c r="K297" s="22"/>
      <c r="L297" s="25" t="str">
        <f t="shared" si="8"/>
        <v/>
      </c>
      <c r="M297" s="19" t="str">
        <f t="shared" si="9"/>
        <v/>
      </c>
    </row>
    <row r="298" spans="2:13" x14ac:dyDescent="0.2">
      <c r="B298" s="15"/>
      <c r="C298" s="22"/>
      <c r="D298" s="24" t="str">
        <f>IF(C298="","",IFERROR(INDEX(Clienți!$C$5:$C$504,MATCH(C298,Clienți!$B$5:$B$504,0)),""))</f>
        <v/>
      </c>
      <c r="E298" s="22"/>
      <c r="F298" s="20"/>
      <c r="G298" s="20"/>
      <c r="H298" s="20"/>
      <c r="I298" s="15"/>
      <c r="J298" s="21"/>
      <c r="K298" s="22"/>
      <c r="L298" s="25" t="str">
        <f t="shared" si="8"/>
        <v/>
      </c>
      <c r="M298" s="19" t="str">
        <f t="shared" si="9"/>
        <v/>
      </c>
    </row>
    <row r="299" spans="2:13" x14ac:dyDescent="0.2">
      <c r="B299" s="15"/>
      <c r="C299" s="22"/>
      <c r="D299" s="24" t="str">
        <f>IF(C299="","",IFERROR(INDEX(Clienți!$C$5:$C$504,MATCH(C299,Clienți!$B$5:$B$504,0)),""))</f>
        <v/>
      </c>
      <c r="E299" s="22"/>
      <c r="F299" s="20"/>
      <c r="G299" s="20"/>
      <c r="H299" s="20"/>
      <c r="I299" s="15"/>
      <c r="J299" s="21"/>
      <c r="K299" s="22"/>
      <c r="L299" s="25" t="str">
        <f t="shared" si="8"/>
        <v/>
      </c>
      <c r="M299" s="19" t="str">
        <f t="shared" si="9"/>
        <v/>
      </c>
    </row>
    <row r="300" spans="2:13" x14ac:dyDescent="0.2">
      <c r="B300" s="15"/>
      <c r="C300" s="22"/>
      <c r="D300" s="24" t="str">
        <f>IF(C300="","",IFERROR(INDEX(Clienți!$C$5:$C$504,MATCH(C300,Clienți!$B$5:$B$504,0)),""))</f>
        <v/>
      </c>
      <c r="E300" s="22"/>
      <c r="F300" s="20"/>
      <c r="G300" s="20"/>
      <c r="H300" s="20"/>
      <c r="I300" s="15"/>
      <c r="J300" s="21"/>
      <c r="K300" s="22"/>
      <c r="L300" s="25" t="str">
        <f t="shared" si="8"/>
        <v/>
      </c>
      <c r="M300" s="19" t="str">
        <f t="shared" si="9"/>
        <v/>
      </c>
    </row>
    <row r="301" spans="2:13" x14ac:dyDescent="0.2">
      <c r="B301" s="15"/>
      <c r="C301" s="22"/>
      <c r="D301" s="24" t="str">
        <f>IF(C301="","",IFERROR(INDEX(Clienți!$C$5:$C$504,MATCH(C301,Clienți!$B$5:$B$504,0)),""))</f>
        <v/>
      </c>
      <c r="E301" s="22"/>
      <c r="F301" s="20"/>
      <c r="G301" s="20"/>
      <c r="H301" s="20"/>
      <c r="I301" s="15"/>
      <c r="J301" s="21"/>
      <c r="K301" s="22"/>
      <c r="L301" s="25" t="str">
        <f t="shared" si="8"/>
        <v/>
      </c>
      <c r="M301" s="19" t="str">
        <f t="shared" si="9"/>
        <v/>
      </c>
    </row>
    <row r="302" spans="2:13" x14ac:dyDescent="0.2">
      <c r="B302" s="15"/>
      <c r="C302" s="22"/>
      <c r="D302" s="24" t="str">
        <f>IF(C302="","",IFERROR(INDEX(Clienți!$C$5:$C$504,MATCH(C302,Clienți!$B$5:$B$504,0)),""))</f>
        <v/>
      </c>
      <c r="E302" s="22"/>
      <c r="F302" s="20"/>
      <c r="G302" s="20"/>
      <c r="H302" s="20"/>
      <c r="I302" s="15"/>
      <c r="J302" s="21"/>
      <c r="K302" s="22"/>
      <c r="L302" s="25" t="str">
        <f t="shared" si="8"/>
        <v/>
      </c>
      <c r="M302" s="19" t="str">
        <f t="shared" si="9"/>
        <v/>
      </c>
    </row>
    <row r="303" spans="2:13" x14ac:dyDescent="0.2">
      <c r="B303" s="15"/>
      <c r="C303" s="22"/>
      <c r="D303" s="24" t="str">
        <f>IF(C303="","",IFERROR(INDEX(Clienți!$C$5:$C$504,MATCH(C303,Clienți!$B$5:$B$504,0)),""))</f>
        <v/>
      </c>
      <c r="E303" s="22"/>
      <c r="F303" s="20"/>
      <c r="G303" s="20"/>
      <c r="H303" s="20"/>
      <c r="I303" s="15"/>
      <c r="J303" s="21"/>
      <c r="K303" s="22"/>
      <c r="L303" s="25" t="str">
        <f t="shared" si="8"/>
        <v/>
      </c>
      <c r="M303" s="19" t="str">
        <f t="shared" si="9"/>
        <v/>
      </c>
    </row>
    <row r="304" spans="2:13" x14ac:dyDescent="0.2">
      <c r="B304" s="15"/>
      <c r="C304" s="22"/>
      <c r="D304" s="24" t="str">
        <f>IF(C304="","",IFERROR(INDEX(Clienți!$C$5:$C$504,MATCH(C304,Clienți!$B$5:$B$504,0)),""))</f>
        <v/>
      </c>
      <c r="E304" s="22"/>
      <c r="F304" s="20"/>
      <c r="G304" s="20"/>
      <c r="H304" s="20"/>
      <c r="I304" s="15"/>
      <c r="J304" s="21"/>
      <c r="K304" s="22"/>
      <c r="L304" s="25" t="str">
        <f t="shared" si="8"/>
        <v/>
      </c>
      <c r="M304" s="19" t="str">
        <f t="shared" si="9"/>
        <v/>
      </c>
    </row>
    <row r="305" spans="2:13" x14ac:dyDescent="0.2">
      <c r="B305" s="15"/>
      <c r="C305" s="22"/>
      <c r="D305" s="24" t="str">
        <f>IF(C305="","",IFERROR(INDEX(Clienți!$C$5:$C$504,MATCH(C305,Clienți!$B$5:$B$504,0)),""))</f>
        <v/>
      </c>
      <c r="E305" s="22"/>
      <c r="F305" s="20"/>
      <c r="G305" s="20"/>
      <c r="H305" s="20"/>
      <c r="I305" s="15"/>
      <c r="J305" s="21"/>
      <c r="K305" s="22"/>
      <c r="L305" s="25" t="str">
        <f t="shared" si="8"/>
        <v/>
      </c>
      <c r="M305" s="19" t="str">
        <f t="shared" si="9"/>
        <v/>
      </c>
    </row>
    <row r="306" spans="2:13" x14ac:dyDescent="0.2">
      <c r="B306" s="15"/>
      <c r="C306" s="22"/>
      <c r="D306" s="24" t="str">
        <f>IF(C306="","",IFERROR(INDEX(Clienți!$C$5:$C$504,MATCH(C306,Clienți!$B$5:$B$504,0)),""))</f>
        <v/>
      </c>
      <c r="E306" s="22"/>
      <c r="F306" s="20"/>
      <c r="G306" s="20"/>
      <c r="H306" s="20"/>
      <c r="I306" s="15"/>
      <c r="J306" s="21"/>
      <c r="K306" s="22"/>
      <c r="L306" s="25" t="str">
        <f t="shared" si="8"/>
        <v/>
      </c>
      <c r="M306" s="19" t="str">
        <f t="shared" si="9"/>
        <v/>
      </c>
    </row>
    <row r="307" spans="2:13" x14ac:dyDescent="0.2">
      <c r="B307" s="15"/>
      <c r="C307" s="22"/>
      <c r="D307" s="24" t="str">
        <f>IF(C307="","",IFERROR(INDEX(Clienți!$C$5:$C$504,MATCH(C307,Clienți!$B$5:$B$504,0)),""))</f>
        <v/>
      </c>
      <c r="E307" s="22"/>
      <c r="F307" s="20"/>
      <c r="G307" s="20"/>
      <c r="H307" s="20"/>
      <c r="I307" s="15"/>
      <c r="J307" s="21"/>
      <c r="K307" s="22"/>
      <c r="L307" s="25" t="str">
        <f t="shared" si="8"/>
        <v/>
      </c>
      <c r="M307" s="19" t="str">
        <f t="shared" si="9"/>
        <v/>
      </c>
    </row>
    <row r="308" spans="2:13" x14ac:dyDescent="0.2">
      <c r="B308" s="15"/>
      <c r="C308" s="22"/>
      <c r="D308" s="24" t="str">
        <f>IF(C308="","",IFERROR(INDEX(Clienți!$C$5:$C$504,MATCH(C308,Clienți!$B$5:$B$504,0)),""))</f>
        <v/>
      </c>
      <c r="E308" s="22"/>
      <c r="F308" s="20"/>
      <c r="G308" s="20"/>
      <c r="H308" s="20"/>
      <c r="I308" s="15"/>
      <c r="J308" s="21"/>
      <c r="K308" s="22"/>
      <c r="L308" s="25" t="str">
        <f t="shared" si="8"/>
        <v/>
      </c>
      <c r="M308" s="19" t="str">
        <f t="shared" si="9"/>
        <v/>
      </c>
    </row>
    <row r="309" spans="2:13" x14ac:dyDescent="0.2">
      <c r="B309" s="15"/>
      <c r="C309" s="22"/>
      <c r="D309" s="24" t="str">
        <f>IF(C309="","",IFERROR(INDEX(Clienți!$C$5:$C$504,MATCH(C309,Clienți!$B$5:$B$504,0)),""))</f>
        <v/>
      </c>
      <c r="E309" s="22"/>
      <c r="F309" s="20"/>
      <c r="G309" s="20"/>
      <c r="H309" s="20"/>
      <c r="I309" s="15"/>
      <c r="J309" s="21"/>
      <c r="K309" s="22"/>
      <c r="L309" s="25" t="str">
        <f t="shared" si="8"/>
        <v/>
      </c>
      <c r="M309" s="19" t="str">
        <f t="shared" si="9"/>
        <v/>
      </c>
    </row>
    <row r="310" spans="2:13" x14ac:dyDescent="0.2">
      <c r="B310" s="15"/>
      <c r="C310" s="22"/>
      <c r="D310" s="24" t="str">
        <f>IF(C310="","",IFERROR(INDEX(Clienți!$C$5:$C$504,MATCH(C310,Clienți!$B$5:$B$504,0)),""))</f>
        <v/>
      </c>
      <c r="E310" s="22"/>
      <c r="F310" s="20"/>
      <c r="G310" s="20"/>
      <c r="H310" s="20"/>
      <c r="I310" s="15"/>
      <c r="J310" s="21"/>
      <c r="K310" s="22"/>
      <c r="L310" s="25" t="str">
        <f t="shared" si="8"/>
        <v/>
      </c>
      <c r="M310" s="19" t="str">
        <f t="shared" si="9"/>
        <v/>
      </c>
    </row>
    <row r="311" spans="2:13" x14ac:dyDescent="0.2">
      <c r="B311" s="15"/>
      <c r="C311" s="22"/>
      <c r="D311" s="24" t="str">
        <f>IF(C311="","",IFERROR(INDEX(Clienți!$C$5:$C$504,MATCH(C311,Clienți!$B$5:$B$504,0)),""))</f>
        <v/>
      </c>
      <c r="E311" s="22"/>
      <c r="F311" s="20"/>
      <c r="G311" s="20"/>
      <c r="H311" s="20"/>
      <c r="I311" s="15"/>
      <c r="J311" s="21"/>
      <c r="K311" s="22"/>
      <c r="L311" s="25" t="str">
        <f t="shared" si="8"/>
        <v/>
      </c>
      <c r="M311" s="19" t="str">
        <f t="shared" si="9"/>
        <v/>
      </c>
    </row>
    <row r="312" spans="2:13" x14ac:dyDescent="0.2">
      <c r="B312" s="15"/>
      <c r="C312" s="22"/>
      <c r="D312" s="24" t="str">
        <f>IF(C312="","",IFERROR(INDEX(Clienți!$C$5:$C$504,MATCH(C312,Clienți!$B$5:$B$504,0)),""))</f>
        <v/>
      </c>
      <c r="E312" s="22"/>
      <c r="F312" s="20"/>
      <c r="G312" s="20"/>
      <c r="H312" s="20"/>
      <c r="I312" s="15"/>
      <c r="J312" s="21"/>
      <c r="K312" s="22"/>
      <c r="L312" s="25" t="str">
        <f t="shared" si="8"/>
        <v/>
      </c>
      <c r="M312" s="19" t="str">
        <f t="shared" si="9"/>
        <v/>
      </c>
    </row>
    <row r="313" spans="2:13" x14ac:dyDescent="0.2">
      <c r="B313" s="15"/>
      <c r="C313" s="22"/>
      <c r="D313" s="24" t="str">
        <f>IF(C313="","",IFERROR(INDEX(Clienți!$C$5:$C$504,MATCH(C313,Clienți!$B$5:$B$504,0)),""))</f>
        <v/>
      </c>
      <c r="E313" s="22"/>
      <c r="F313" s="20"/>
      <c r="G313" s="20"/>
      <c r="H313" s="20"/>
      <c r="I313" s="15"/>
      <c r="J313" s="21"/>
      <c r="K313" s="22"/>
      <c r="L313" s="25" t="str">
        <f t="shared" si="8"/>
        <v/>
      </c>
      <c r="M313" s="19" t="str">
        <f t="shared" si="9"/>
        <v/>
      </c>
    </row>
    <row r="314" spans="2:13" x14ac:dyDescent="0.2">
      <c r="B314" s="15"/>
      <c r="C314" s="22"/>
      <c r="D314" s="24" t="str">
        <f>IF(C314="","",IFERROR(INDEX(Clienți!$C$5:$C$504,MATCH(C314,Clienți!$B$5:$B$504,0)),""))</f>
        <v/>
      </c>
      <c r="E314" s="22"/>
      <c r="F314" s="20"/>
      <c r="G314" s="20"/>
      <c r="H314" s="20"/>
      <c r="I314" s="15"/>
      <c r="J314" s="21"/>
      <c r="K314" s="22"/>
      <c r="L314" s="25" t="str">
        <f t="shared" si="8"/>
        <v/>
      </c>
      <c r="M314" s="19" t="str">
        <f t="shared" si="9"/>
        <v/>
      </c>
    </row>
    <row r="315" spans="2:13" x14ac:dyDescent="0.2">
      <c r="B315" s="15"/>
      <c r="C315" s="22"/>
      <c r="D315" s="24" t="str">
        <f>IF(C315="","",IFERROR(INDEX(Clienți!$C$5:$C$504,MATCH(C315,Clienți!$B$5:$B$504,0)),""))</f>
        <v/>
      </c>
      <c r="E315" s="22"/>
      <c r="F315" s="20"/>
      <c r="G315" s="20"/>
      <c r="H315" s="20"/>
      <c r="I315" s="15"/>
      <c r="J315" s="21"/>
      <c r="K315" s="22"/>
      <c r="L315" s="25" t="str">
        <f t="shared" si="8"/>
        <v/>
      </c>
      <c r="M315" s="19" t="str">
        <f t="shared" si="9"/>
        <v/>
      </c>
    </row>
    <row r="316" spans="2:13" x14ac:dyDescent="0.2">
      <c r="B316" s="15"/>
      <c r="C316" s="22"/>
      <c r="D316" s="24" t="str">
        <f>IF(C316="","",IFERROR(INDEX(Clienți!$C$5:$C$504,MATCH(C316,Clienți!$B$5:$B$504,0)),""))</f>
        <v/>
      </c>
      <c r="E316" s="22"/>
      <c r="F316" s="20"/>
      <c r="G316" s="20"/>
      <c r="H316" s="20"/>
      <c r="I316" s="15"/>
      <c r="J316" s="21"/>
      <c r="K316" s="22"/>
      <c r="L316" s="25" t="str">
        <f t="shared" si="8"/>
        <v/>
      </c>
      <c r="M316" s="19" t="str">
        <f t="shared" si="9"/>
        <v/>
      </c>
    </row>
    <row r="317" spans="2:13" x14ac:dyDescent="0.2">
      <c r="B317" s="15"/>
      <c r="C317" s="22"/>
      <c r="D317" s="24" t="str">
        <f>IF(C317="","",IFERROR(INDEX(Clienți!$C$5:$C$504,MATCH(C317,Clienți!$B$5:$B$504,0)),""))</f>
        <v/>
      </c>
      <c r="E317" s="22"/>
      <c r="F317" s="20"/>
      <c r="G317" s="20"/>
      <c r="H317" s="20"/>
      <c r="I317" s="15"/>
      <c r="J317" s="21"/>
      <c r="K317" s="22"/>
      <c r="L317" s="25" t="str">
        <f t="shared" si="8"/>
        <v/>
      </c>
      <c r="M317" s="19" t="str">
        <f t="shared" si="9"/>
        <v/>
      </c>
    </row>
    <row r="318" spans="2:13" x14ac:dyDescent="0.2">
      <c r="B318" s="15"/>
      <c r="C318" s="22"/>
      <c r="D318" s="24" t="str">
        <f>IF(C318="","",IFERROR(INDEX(Clienți!$C$5:$C$504,MATCH(C318,Clienți!$B$5:$B$504,0)),""))</f>
        <v/>
      </c>
      <c r="E318" s="22"/>
      <c r="F318" s="20"/>
      <c r="G318" s="20"/>
      <c r="H318" s="20"/>
      <c r="I318" s="15"/>
      <c r="J318" s="21"/>
      <c r="K318" s="22"/>
      <c r="L318" s="25" t="str">
        <f t="shared" si="8"/>
        <v/>
      </c>
      <c r="M318" s="19" t="str">
        <f t="shared" si="9"/>
        <v/>
      </c>
    </row>
    <row r="319" spans="2:13" x14ac:dyDescent="0.2">
      <c r="B319" s="15"/>
      <c r="C319" s="22"/>
      <c r="D319" s="24" t="str">
        <f>IF(C319="","",IFERROR(INDEX(Clienți!$C$5:$C$504,MATCH(C319,Clienți!$B$5:$B$504,0)),""))</f>
        <v/>
      </c>
      <c r="E319" s="22"/>
      <c r="F319" s="20"/>
      <c r="G319" s="20"/>
      <c r="H319" s="20"/>
      <c r="I319" s="15"/>
      <c r="J319" s="21"/>
      <c r="K319" s="22"/>
      <c r="L319" s="25" t="str">
        <f t="shared" si="8"/>
        <v/>
      </c>
      <c r="M319" s="19" t="str">
        <f t="shared" si="9"/>
        <v/>
      </c>
    </row>
    <row r="320" spans="2:13" x14ac:dyDescent="0.2">
      <c r="B320" s="15"/>
      <c r="C320" s="22"/>
      <c r="D320" s="24" t="str">
        <f>IF(C320="","",IFERROR(INDEX(Clienți!$C$5:$C$504,MATCH(C320,Clienți!$B$5:$B$504,0)),""))</f>
        <v/>
      </c>
      <c r="E320" s="22"/>
      <c r="F320" s="20"/>
      <c r="G320" s="20"/>
      <c r="H320" s="20"/>
      <c r="I320" s="15"/>
      <c r="J320" s="21"/>
      <c r="K320" s="22"/>
      <c r="L320" s="25" t="str">
        <f t="shared" si="8"/>
        <v/>
      </c>
      <c r="M320" s="19" t="str">
        <f t="shared" si="9"/>
        <v/>
      </c>
    </row>
    <row r="321" spans="2:13" x14ac:dyDescent="0.2">
      <c r="B321" s="15"/>
      <c r="C321" s="22"/>
      <c r="D321" s="24" t="str">
        <f>IF(C321="","",IFERROR(INDEX(Clienți!$C$5:$C$504,MATCH(C321,Clienți!$B$5:$B$504,0)),""))</f>
        <v/>
      </c>
      <c r="E321" s="22"/>
      <c r="F321" s="20"/>
      <c r="G321" s="20"/>
      <c r="H321" s="20"/>
      <c r="I321" s="15"/>
      <c r="J321" s="21"/>
      <c r="K321" s="22"/>
      <c r="L321" s="25" t="str">
        <f t="shared" si="8"/>
        <v/>
      </c>
      <c r="M321" s="19" t="str">
        <f t="shared" si="9"/>
        <v/>
      </c>
    </row>
    <row r="322" spans="2:13" x14ac:dyDescent="0.2">
      <c r="B322" s="15"/>
      <c r="C322" s="22"/>
      <c r="D322" s="24" t="str">
        <f>IF(C322="","",IFERROR(INDEX(Clienți!$C$5:$C$504,MATCH(C322,Clienți!$B$5:$B$504,0)),""))</f>
        <v/>
      </c>
      <c r="E322" s="22"/>
      <c r="F322" s="20"/>
      <c r="G322" s="20"/>
      <c r="H322" s="20"/>
      <c r="I322" s="15"/>
      <c r="J322" s="21"/>
      <c r="K322" s="22"/>
      <c r="L322" s="25" t="str">
        <f t="shared" si="8"/>
        <v/>
      </c>
      <c r="M322" s="19" t="str">
        <f t="shared" si="9"/>
        <v/>
      </c>
    </row>
    <row r="323" spans="2:13" x14ac:dyDescent="0.2">
      <c r="B323" s="15"/>
      <c r="C323" s="22"/>
      <c r="D323" s="24" t="str">
        <f>IF(C323="","",IFERROR(INDEX(Clienți!$C$5:$C$504,MATCH(C323,Clienți!$B$5:$B$504,0)),""))</f>
        <v/>
      </c>
      <c r="E323" s="22"/>
      <c r="F323" s="20"/>
      <c r="G323" s="20"/>
      <c r="H323" s="20"/>
      <c r="I323" s="15"/>
      <c r="J323" s="21"/>
      <c r="K323" s="22"/>
      <c r="L323" s="25" t="str">
        <f t="shared" si="8"/>
        <v/>
      </c>
      <c r="M323" s="19" t="str">
        <f t="shared" si="9"/>
        <v/>
      </c>
    </row>
    <row r="324" spans="2:13" x14ac:dyDescent="0.2">
      <c r="B324" s="15"/>
      <c r="C324" s="22"/>
      <c r="D324" s="24" t="str">
        <f>IF(C324="","",IFERROR(INDEX(Clienți!$C$5:$C$504,MATCH(C324,Clienți!$B$5:$B$504,0)),""))</f>
        <v/>
      </c>
      <c r="E324" s="22"/>
      <c r="F324" s="20"/>
      <c r="G324" s="20"/>
      <c r="H324" s="20"/>
      <c r="I324" s="15"/>
      <c r="J324" s="21"/>
      <c r="K324" s="22"/>
      <c r="L324" s="25" t="str">
        <f t="shared" si="8"/>
        <v/>
      </c>
      <c r="M324" s="19" t="str">
        <f t="shared" si="9"/>
        <v/>
      </c>
    </row>
    <row r="325" spans="2:13" x14ac:dyDescent="0.2">
      <c r="B325" s="15"/>
      <c r="C325" s="22"/>
      <c r="D325" s="24" t="str">
        <f>IF(C325="","",IFERROR(INDEX(Clienți!$C$5:$C$504,MATCH(C325,Clienți!$B$5:$B$504,0)),""))</f>
        <v/>
      </c>
      <c r="E325" s="22"/>
      <c r="F325" s="20"/>
      <c r="G325" s="20"/>
      <c r="H325" s="20"/>
      <c r="I325" s="15"/>
      <c r="J325" s="21"/>
      <c r="K325" s="22"/>
      <c r="L325" s="25" t="str">
        <f t="shared" ref="L325:L388" si="10">IF(B325="","",IF(K325="Da","Realizat",IF(H325="","Fără pas următor",IF(NOT(ISNUMBER(I325)),"Fără dată",IF(I325&lt;AziC,"Întârziat",IF(I325=AziC,"Azi","Planificat"))))))</f>
        <v/>
      </c>
      <c r="M325" s="19" t="str">
        <f t="shared" ref="M325:M388" si="11">IF(AND(B325="",C325=""),"",TRIM(IF(D325="","Cod de client inexistent. ","")&amp;IF(F325="","Notează ce s-a discutat. ","")&amp;IF(AND(H325&lt;&gt;"",NOT(ISNUMBER(I325))),"Pasul următor nu are dată. ","")&amp;IF(AND(ISNUMBER(I325),ISNUMBER(B325),I325&lt;B325),"Data pasului e înaintea contactului. ","")))</f>
        <v/>
      </c>
    </row>
    <row r="326" spans="2:13" x14ac:dyDescent="0.2">
      <c r="B326" s="15"/>
      <c r="C326" s="22"/>
      <c r="D326" s="24" t="str">
        <f>IF(C326="","",IFERROR(INDEX(Clienți!$C$5:$C$504,MATCH(C326,Clienți!$B$5:$B$504,0)),""))</f>
        <v/>
      </c>
      <c r="E326" s="22"/>
      <c r="F326" s="20"/>
      <c r="G326" s="20"/>
      <c r="H326" s="20"/>
      <c r="I326" s="15"/>
      <c r="J326" s="21"/>
      <c r="K326" s="22"/>
      <c r="L326" s="25" t="str">
        <f t="shared" si="10"/>
        <v/>
      </c>
      <c r="M326" s="19" t="str">
        <f t="shared" si="11"/>
        <v/>
      </c>
    </row>
    <row r="327" spans="2:13" x14ac:dyDescent="0.2">
      <c r="B327" s="15"/>
      <c r="C327" s="22"/>
      <c r="D327" s="24" t="str">
        <f>IF(C327="","",IFERROR(INDEX(Clienți!$C$5:$C$504,MATCH(C327,Clienți!$B$5:$B$504,0)),""))</f>
        <v/>
      </c>
      <c r="E327" s="22"/>
      <c r="F327" s="20"/>
      <c r="G327" s="20"/>
      <c r="H327" s="20"/>
      <c r="I327" s="15"/>
      <c r="J327" s="21"/>
      <c r="K327" s="22"/>
      <c r="L327" s="25" t="str">
        <f t="shared" si="10"/>
        <v/>
      </c>
      <c r="M327" s="19" t="str">
        <f t="shared" si="11"/>
        <v/>
      </c>
    </row>
    <row r="328" spans="2:13" x14ac:dyDescent="0.2">
      <c r="B328" s="15"/>
      <c r="C328" s="22"/>
      <c r="D328" s="24" t="str">
        <f>IF(C328="","",IFERROR(INDEX(Clienți!$C$5:$C$504,MATCH(C328,Clienți!$B$5:$B$504,0)),""))</f>
        <v/>
      </c>
      <c r="E328" s="22"/>
      <c r="F328" s="20"/>
      <c r="G328" s="20"/>
      <c r="H328" s="20"/>
      <c r="I328" s="15"/>
      <c r="J328" s="21"/>
      <c r="K328" s="22"/>
      <c r="L328" s="25" t="str">
        <f t="shared" si="10"/>
        <v/>
      </c>
      <c r="M328" s="19" t="str">
        <f t="shared" si="11"/>
        <v/>
      </c>
    </row>
    <row r="329" spans="2:13" x14ac:dyDescent="0.2">
      <c r="B329" s="15"/>
      <c r="C329" s="22"/>
      <c r="D329" s="24" t="str">
        <f>IF(C329="","",IFERROR(INDEX(Clienți!$C$5:$C$504,MATCH(C329,Clienți!$B$5:$B$504,0)),""))</f>
        <v/>
      </c>
      <c r="E329" s="22"/>
      <c r="F329" s="20"/>
      <c r="G329" s="20"/>
      <c r="H329" s="20"/>
      <c r="I329" s="15"/>
      <c r="J329" s="21"/>
      <c r="K329" s="22"/>
      <c r="L329" s="25" t="str">
        <f t="shared" si="10"/>
        <v/>
      </c>
      <c r="M329" s="19" t="str">
        <f t="shared" si="11"/>
        <v/>
      </c>
    </row>
    <row r="330" spans="2:13" x14ac:dyDescent="0.2">
      <c r="B330" s="15"/>
      <c r="C330" s="22"/>
      <c r="D330" s="24" t="str">
        <f>IF(C330="","",IFERROR(INDEX(Clienți!$C$5:$C$504,MATCH(C330,Clienți!$B$5:$B$504,0)),""))</f>
        <v/>
      </c>
      <c r="E330" s="22"/>
      <c r="F330" s="20"/>
      <c r="G330" s="20"/>
      <c r="H330" s="20"/>
      <c r="I330" s="15"/>
      <c r="J330" s="21"/>
      <c r="K330" s="22"/>
      <c r="L330" s="25" t="str">
        <f t="shared" si="10"/>
        <v/>
      </c>
      <c r="M330" s="19" t="str">
        <f t="shared" si="11"/>
        <v/>
      </c>
    </row>
    <row r="331" spans="2:13" x14ac:dyDescent="0.2">
      <c r="B331" s="15"/>
      <c r="C331" s="22"/>
      <c r="D331" s="24" t="str">
        <f>IF(C331="","",IFERROR(INDEX(Clienți!$C$5:$C$504,MATCH(C331,Clienți!$B$5:$B$504,0)),""))</f>
        <v/>
      </c>
      <c r="E331" s="22"/>
      <c r="F331" s="20"/>
      <c r="G331" s="20"/>
      <c r="H331" s="20"/>
      <c r="I331" s="15"/>
      <c r="J331" s="21"/>
      <c r="K331" s="22"/>
      <c r="L331" s="25" t="str">
        <f t="shared" si="10"/>
        <v/>
      </c>
      <c r="M331" s="19" t="str">
        <f t="shared" si="11"/>
        <v/>
      </c>
    </row>
    <row r="332" spans="2:13" x14ac:dyDescent="0.2">
      <c r="B332" s="15"/>
      <c r="C332" s="22"/>
      <c r="D332" s="24" t="str">
        <f>IF(C332="","",IFERROR(INDEX(Clienți!$C$5:$C$504,MATCH(C332,Clienți!$B$5:$B$504,0)),""))</f>
        <v/>
      </c>
      <c r="E332" s="22"/>
      <c r="F332" s="20"/>
      <c r="G332" s="20"/>
      <c r="H332" s="20"/>
      <c r="I332" s="15"/>
      <c r="J332" s="21"/>
      <c r="K332" s="22"/>
      <c r="L332" s="25" t="str">
        <f t="shared" si="10"/>
        <v/>
      </c>
      <c r="M332" s="19" t="str">
        <f t="shared" si="11"/>
        <v/>
      </c>
    </row>
    <row r="333" spans="2:13" x14ac:dyDescent="0.2">
      <c r="B333" s="15"/>
      <c r="C333" s="22"/>
      <c r="D333" s="24" t="str">
        <f>IF(C333="","",IFERROR(INDEX(Clienți!$C$5:$C$504,MATCH(C333,Clienți!$B$5:$B$504,0)),""))</f>
        <v/>
      </c>
      <c r="E333" s="22"/>
      <c r="F333" s="20"/>
      <c r="G333" s="20"/>
      <c r="H333" s="20"/>
      <c r="I333" s="15"/>
      <c r="J333" s="21"/>
      <c r="K333" s="22"/>
      <c r="L333" s="25" t="str">
        <f t="shared" si="10"/>
        <v/>
      </c>
      <c r="M333" s="19" t="str">
        <f t="shared" si="11"/>
        <v/>
      </c>
    </row>
    <row r="334" spans="2:13" x14ac:dyDescent="0.2">
      <c r="B334" s="15"/>
      <c r="C334" s="22"/>
      <c r="D334" s="24" t="str">
        <f>IF(C334="","",IFERROR(INDEX(Clienți!$C$5:$C$504,MATCH(C334,Clienți!$B$5:$B$504,0)),""))</f>
        <v/>
      </c>
      <c r="E334" s="22"/>
      <c r="F334" s="20"/>
      <c r="G334" s="20"/>
      <c r="H334" s="20"/>
      <c r="I334" s="15"/>
      <c r="J334" s="21"/>
      <c r="K334" s="22"/>
      <c r="L334" s="25" t="str">
        <f t="shared" si="10"/>
        <v/>
      </c>
      <c r="M334" s="19" t="str">
        <f t="shared" si="11"/>
        <v/>
      </c>
    </row>
    <row r="335" spans="2:13" x14ac:dyDescent="0.2">
      <c r="B335" s="15"/>
      <c r="C335" s="22"/>
      <c r="D335" s="24" t="str">
        <f>IF(C335="","",IFERROR(INDEX(Clienți!$C$5:$C$504,MATCH(C335,Clienți!$B$5:$B$504,0)),""))</f>
        <v/>
      </c>
      <c r="E335" s="22"/>
      <c r="F335" s="20"/>
      <c r="G335" s="20"/>
      <c r="H335" s="20"/>
      <c r="I335" s="15"/>
      <c r="J335" s="21"/>
      <c r="K335" s="22"/>
      <c r="L335" s="25" t="str">
        <f t="shared" si="10"/>
        <v/>
      </c>
      <c r="M335" s="19" t="str">
        <f t="shared" si="11"/>
        <v/>
      </c>
    </row>
    <row r="336" spans="2:13" x14ac:dyDescent="0.2">
      <c r="B336" s="15"/>
      <c r="C336" s="22"/>
      <c r="D336" s="24" t="str">
        <f>IF(C336="","",IFERROR(INDEX(Clienți!$C$5:$C$504,MATCH(C336,Clienți!$B$5:$B$504,0)),""))</f>
        <v/>
      </c>
      <c r="E336" s="22"/>
      <c r="F336" s="20"/>
      <c r="G336" s="20"/>
      <c r="H336" s="20"/>
      <c r="I336" s="15"/>
      <c r="J336" s="21"/>
      <c r="K336" s="22"/>
      <c r="L336" s="25" t="str">
        <f t="shared" si="10"/>
        <v/>
      </c>
      <c r="M336" s="19" t="str">
        <f t="shared" si="11"/>
        <v/>
      </c>
    </row>
    <row r="337" spans="2:13" x14ac:dyDescent="0.2">
      <c r="B337" s="15"/>
      <c r="C337" s="22"/>
      <c r="D337" s="24" t="str">
        <f>IF(C337="","",IFERROR(INDEX(Clienți!$C$5:$C$504,MATCH(C337,Clienți!$B$5:$B$504,0)),""))</f>
        <v/>
      </c>
      <c r="E337" s="22"/>
      <c r="F337" s="20"/>
      <c r="G337" s="20"/>
      <c r="H337" s="20"/>
      <c r="I337" s="15"/>
      <c r="J337" s="21"/>
      <c r="K337" s="22"/>
      <c r="L337" s="25" t="str">
        <f t="shared" si="10"/>
        <v/>
      </c>
      <c r="M337" s="19" t="str">
        <f t="shared" si="11"/>
        <v/>
      </c>
    </row>
    <row r="338" spans="2:13" x14ac:dyDescent="0.2">
      <c r="B338" s="15"/>
      <c r="C338" s="22"/>
      <c r="D338" s="24" t="str">
        <f>IF(C338="","",IFERROR(INDEX(Clienți!$C$5:$C$504,MATCH(C338,Clienți!$B$5:$B$504,0)),""))</f>
        <v/>
      </c>
      <c r="E338" s="22"/>
      <c r="F338" s="20"/>
      <c r="G338" s="20"/>
      <c r="H338" s="20"/>
      <c r="I338" s="15"/>
      <c r="J338" s="21"/>
      <c r="K338" s="22"/>
      <c r="L338" s="25" t="str">
        <f t="shared" si="10"/>
        <v/>
      </c>
      <c r="M338" s="19" t="str">
        <f t="shared" si="11"/>
        <v/>
      </c>
    </row>
    <row r="339" spans="2:13" x14ac:dyDescent="0.2">
      <c r="B339" s="15"/>
      <c r="C339" s="22"/>
      <c r="D339" s="24" t="str">
        <f>IF(C339="","",IFERROR(INDEX(Clienți!$C$5:$C$504,MATCH(C339,Clienți!$B$5:$B$504,0)),""))</f>
        <v/>
      </c>
      <c r="E339" s="22"/>
      <c r="F339" s="20"/>
      <c r="G339" s="20"/>
      <c r="H339" s="20"/>
      <c r="I339" s="15"/>
      <c r="J339" s="21"/>
      <c r="K339" s="22"/>
      <c r="L339" s="25" t="str">
        <f t="shared" si="10"/>
        <v/>
      </c>
      <c r="M339" s="19" t="str">
        <f t="shared" si="11"/>
        <v/>
      </c>
    </row>
    <row r="340" spans="2:13" x14ac:dyDescent="0.2">
      <c r="B340" s="15"/>
      <c r="C340" s="22"/>
      <c r="D340" s="24" t="str">
        <f>IF(C340="","",IFERROR(INDEX(Clienți!$C$5:$C$504,MATCH(C340,Clienți!$B$5:$B$504,0)),""))</f>
        <v/>
      </c>
      <c r="E340" s="22"/>
      <c r="F340" s="20"/>
      <c r="G340" s="20"/>
      <c r="H340" s="20"/>
      <c r="I340" s="15"/>
      <c r="J340" s="21"/>
      <c r="K340" s="22"/>
      <c r="L340" s="25" t="str">
        <f t="shared" si="10"/>
        <v/>
      </c>
      <c r="M340" s="19" t="str">
        <f t="shared" si="11"/>
        <v/>
      </c>
    </row>
    <row r="341" spans="2:13" x14ac:dyDescent="0.2">
      <c r="B341" s="15"/>
      <c r="C341" s="22"/>
      <c r="D341" s="24" t="str">
        <f>IF(C341="","",IFERROR(INDEX(Clienți!$C$5:$C$504,MATCH(C341,Clienți!$B$5:$B$504,0)),""))</f>
        <v/>
      </c>
      <c r="E341" s="22"/>
      <c r="F341" s="20"/>
      <c r="G341" s="20"/>
      <c r="H341" s="20"/>
      <c r="I341" s="15"/>
      <c r="J341" s="21"/>
      <c r="K341" s="22"/>
      <c r="L341" s="25" t="str">
        <f t="shared" si="10"/>
        <v/>
      </c>
      <c r="M341" s="19" t="str">
        <f t="shared" si="11"/>
        <v/>
      </c>
    </row>
    <row r="342" spans="2:13" x14ac:dyDescent="0.2">
      <c r="B342" s="15"/>
      <c r="C342" s="22"/>
      <c r="D342" s="24" t="str">
        <f>IF(C342="","",IFERROR(INDEX(Clienți!$C$5:$C$504,MATCH(C342,Clienți!$B$5:$B$504,0)),""))</f>
        <v/>
      </c>
      <c r="E342" s="22"/>
      <c r="F342" s="20"/>
      <c r="G342" s="20"/>
      <c r="H342" s="20"/>
      <c r="I342" s="15"/>
      <c r="J342" s="21"/>
      <c r="K342" s="22"/>
      <c r="L342" s="25" t="str">
        <f t="shared" si="10"/>
        <v/>
      </c>
      <c r="M342" s="19" t="str">
        <f t="shared" si="11"/>
        <v/>
      </c>
    </row>
    <row r="343" spans="2:13" x14ac:dyDescent="0.2">
      <c r="B343" s="15"/>
      <c r="C343" s="22"/>
      <c r="D343" s="24" t="str">
        <f>IF(C343="","",IFERROR(INDEX(Clienți!$C$5:$C$504,MATCH(C343,Clienți!$B$5:$B$504,0)),""))</f>
        <v/>
      </c>
      <c r="E343" s="22"/>
      <c r="F343" s="20"/>
      <c r="G343" s="20"/>
      <c r="H343" s="20"/>
      <c r="I343" s="15"/>
      <c r="J343" s="21"/>
      <c r="K343" s="22"/>
      <c r="L343" s="25" t="str">
        <f t="shared" si="10"/>
        <v/>
      </c>
      <c r="M343" s="19" t="str">
        <f t="shared" si="11"/>
        <v/>
      </c>
    </row>
    <row r="344" spans="2:13" x14ac:dyDescent="0.2">
      <c r="B344" s="15"/>
      <c r="C344" s="22"/>
      <c r="D344" s="24" t="str">
        <f>IF(C344="","",IFERROR(INDEX(Clienți!$C$5:$C$504,MATCH(C344,Clienți!$B$5:$B$504,0)),""))</f>
        <v/>
      </c>
      <c r="E344" s="22"/>
      <c r="F344" s="20"/>
      <c r="G344" s="20"/>
      <c r="H344" s="20"/>
      <c r="I344" s="15"/>
      <c r="J344" s="21"/>
      <c r="K344" s="22"/>
      <c r="L344" s="25" t="str">
        <f t="shared" si="10"/>
        <v/>
      </c>
      <c r="M344" s="19" t="str">
        <f t="shared" si="11"/>
        <v/>
      </c>
    </row>
    <row r="345" spans="2:13" x14ac:dyDescent="0.2">
      <c r="B345" s="15"/>
      <c r="C345" s="22"/>
      <c r="D345" s="24" t="str">
        <f>IF(C345="","",IFERROR(INDEX(Clienți!$C$5:$C$504,MATCH(C345,Clienți!$B$5:$B$504,0)),""))</f>
        <v/>
      </c>
      <c r="E345" s="22"/>
      <c r="F345" s="20"/>
      <c r="G345" s="20"/>
      <c r="H345" s="20"/>
      <c r="I345" s="15"/>
      <c r="J345" s="21"/>
      <c r="K345" s="22"/>
      <c r="L345" s="25" t="str">
        <f t="shared" si="10"/>
        <v/>
      </c>
      <c r="M345" s="19" t="str">
        <f t="shared" si="11"/>
        <v/>
      </c>
    </row>
    <row r="346" spans="2:13" x14ac:dyDescent="0.2">
      <c r="B346" s="15"/>
      <c r="C346" s="22"/>
      <c r="D346" s="24" t="str">
        <f>IF(C346="","",IFERROR(INDEX(Clienți!$C$5:$C$504,MATCH(C346,Clienți!$B$5:$B$504,0)),""))</f>
        <v/>
      </c>
      <c r="E346" s="22"/>
      <c r="F346" s="20"/>
      <c r="G346" s="20"/>
      <c r="H346" s="20"/>
      <c r="I346" s="15"/>
      <c r="J346" s="21"/>
      <c r="K346" s="22"/>
      <c r="L346" s="25" t="str">
        <f t="shared" si="10"/>
        <v/>
      </c>
      <c r="M346" s="19" t="str">
        <f t="shared" si="11"/>
        <v/>
      </c>
    </row>
    <row r="347" spans="2:13" x14ac:dyDescent="0.2">
      <c r="B347" s="15"/>
      <c r="C347" s="22"/>
      <c r="D347" s="24" t="str">
        <f>IF(C347="","",IFERROR(INDEX(Clienți!$C$5:$C$504,MATCH(C347,Clienți!$B$5:$B$504,0)),""))</f>
        <v/>
      </c>
      <c r="E347" s="22"/>
      <c r="F347" s="20"/>
      <c r="G347" s="20"/>
      <c r="H347" s="20"/>
      <c r="I347" s="15"/>
      <c r="J347" s="21"/>
      <c r="K347" s="22"/>
      <c r="L347" s="25" t="str">
        <f t="shared" si="10"/>
        <v/>
      </c>
      <c r="M347" s="19" t="str">
        <f t="shared" si="11"/>
        <v/>
      </c>
    </row>
    <row r="348" spans="2:13" x14ac:dyDescent="0.2">
      <c r="B348" s="15"/>
      <c r="C348" s="22"/>
      <c r="D348" s="24" t="str">
        <f>IF(C348="","",IFERROR(INDEX(Clienți!$C$5:$C$504,MATCH(C348,Clienți!$B$5:$B$504,0)),""))</f>
        <v/>
      </c>
      <c r="E348" s="22"/>
      <c r="F348" s="20"/>
      <c r="G348" s="20"/>
      <c r="H348" s="20"/>
      <c r="I348" s="15"/>
      <c r="J348" s="21"/>
      <c r="K348" s="22"/>
      <c r="L348" s="25" t="str">
        <f t="shared" si="10"/>
        <v/>
      </c>
      <c r="M348" s="19" t="str">
        <f t="shared" si="11"/>
        <v/>
      </c>
    </row>
    <row r="349" spans="2:13" x14ac:dyDescent="0.2">
      <c r="B349" s="15"/>
      <c r="C349" s="22"/>
      <c r="D349" s="24" t="str">
        <f>IF(C349="","",IFERROR(INDEX(Clienți!$C$5:$C$504,MATCH(C349,Clienți!$B$5:$B$504,0)),""))</f>
        <v/>
      </c>
      <c r="E349" s="22"/>
      <c r="F349" s="20"/>
      <c r="G349" s="20"/>
      <c r="H349" s="20"/>
      <c r="I349" s="15"/>
      <c r="J349" s="21"/>
      <c r="K349" s="22"/>
      <c r="L349" s="25" t="str">
        <f t="shared" si="10"/>
        <v/>
      </c>
      <c r="M349" s="19" t="str">
        <f t="shared" si="11"/>
        <v/>
      </c>
    </row>
    <row r="350" spans="2:13" x14ac:dyDescent="0.2">
      <c r="B350" s="15"/>
      <c r="C350" s="22"/>
      <c r="D350" s="24" t="str">
        <f>IF(C350="","",IFERROR(INDEX(Clienți!$C$5:$C$504,MATCH(C350,Clienți!$B$5:$B$504,0)),""))</f>
        <v/>
      </c>
      <c r="E350" s="22"/>
      <c r="F350" s="20"/>
      <c r="G350" s="20"/>
      <c r="H350" s="20"/>
      <c r="I350" s="15"/>
      <c r="J350" s="21"/>
      <c r="K350" s="22"/>
      <c r="L350" s="25" t="str">
        <f t="shared" si="10"/>
        <v/>
      </c>
      <c r="M350" s="19" t="str">
        <f t="shared" si="11"/>
        <v/>
      </c>
    </row>
    <row r="351" spans="2:13" x14ac:dyDescent="0.2">
      <c r="B351" s="15"/>
      <c r="C351" s="22"/>
      <c r="D351" s="24" t="str">
        <f>IF(C351="","",IFERROR(INDEX(Clienți!$C$5:$C$504,MATCH(C351,Clienți!$B$5:$B$504,0)),""))</f>
        <v/>
      </c>
      <c r="E351" s="22"/>
      <c r="F351" s="20"/>
      <c r="G351" s="20"/>
      <c r="H351" s="20"/>
      <c r="I351" s="15"/>
      <c r="J351" s="21"/>
      <c r="K351" s="22"/>
      <c r="L351" s="25" t="str">
        <f t="shared" si="10"/>
        <v/>
      </c>
      <c r="M351" s="19" t="str">
        <f t="shared" si="11"/>
        <v/>
      </c>
    </row>
    <row r="352" spans="2:13" x14ac:dyDescent="0.2">
      <c r="B352" s="15"/>
      <c r="C352" s="22"/>
      <c r="D352" s="24" t="str">
        <f>IF(C352="","",IFERROR(INDEX(Clienți!$C$5:$C$504,MATCH(C352,Clienți!$B$5:$B$504,0)),""))</f>
        <v/>
      </c>
      <c r="E352" s="22"/>
      <c r="F352" s="20"/>
      <c r="G352" s="20"/>
      <c r="H352" s="20"/>
      <c r="I352" s="15"/>
      <c r="J352" s="21"/>
      <c r="K352" s="22"/>
      <c r="L352" s="25" t="str">
        <f t="shared" si="10"/>
        <v/>
      </c>
      <c r="M352" s="19" t="str">
        <f t="shared" si="11"/>
        <v/>
      </c>
    </row>
    <row r="353" spans="2:13" x14ac:dyDescent="0.2">
      <c r="B353" s="15"/>
      <c r="C353" s="22"/>
      <c r="D353" s="24" t="str">
        <f>IF(C353="","",IFERROR(INDEX(Clienți!$C$5:$C$504,MATCH(C353,Clienți!$B$5:$B$504,0)),""))</f>
        <v/>
      </c>
      <c r="E353" s="22"/>
      <c r="F353" s="20"/>
      <c r="G353" s="20"/>
      <c r="H353" s="20"/>
      <c r="I353" s="15"/>
      <c r="J353" s="21"/>
      <c r="K353" s="22"/>
      <c r="L353" s="25" t="str">
        <f t="shared" si="10"/>
        <v/>
      </c>
      <c r="M353" s="19" t="str">
        <f t="shared" si="11"/>
        <v/>
      </c>
    </row>
    <row r="354" spans="2:13" x14ac:dyDescent="0.2">
      <c r="B354" s="15"/>
      <c r="C354" s="22"/>
      <c r="D354" s="24" t="str">
        <f>IF(C354="","",IFERROR(INDEX(Clienți!$C$5:$C$504,MATCH(C354,Clienți!$B$5:$B$504,0)),""))</f>
        <v/>
      </c>
      <c r="E354" s="22"/>
      <c r="F354" s="20"/>
      <c r="G354" s="20"/>
      <c r="H354" s="20"/>
      <c r="I354" s="15"/>
      <c r="J354" s="21"/>
      <c r="K354" s="22"/>
      <c r="L354" s="25" t="str">
        <f t="shared" si="10"/>
        <v/>
      </c>
      <c r="M354" s="19" t="str">
        <f t="shared" si="11"/>
        <v/>
      </c>
    </row>
    <row r="355" spans="2:13" x14ac:dyDescent="0.2">
      <c r="B355" s="15"/>
      <c r="C355" s="22"/>
      <c r="D355" s="24" t="str">
        <f>IF(C355="","",IFERROR(INDEX(Clienți!$C$5:$C$504,MATCH(C355,Clienți!$B$5:$B$504,0)),""))</f>
        <v/>
      </c>
      <c r="E355" s="22"/>
      <c r="F355" s="20"/>
      <c r="G355" s="20"/>
      <c r="H355" s="20"/>
      <c r="I355" s="15"/>
      <c r="J355" s="21"/>
      <c r="K355" s="22"/>
      <c r="L355" s="25" t="str">
        <f t="shared" si="10"/>
        <v/>
      </c>
      <c r="M355" s="19" t="str">
        <f t="shared" si="11"/>
        <v/>
      </c>
    </row>
    <row r="356" spans="2:13" x14ac:dyDescent="0.2">
      <c r="B356" s="15"/>
      <c r="C356" s="22"/>
      <c r="D356" s="24" t="str">
        <f>IF(C356="","",IFERROR(INDEX(Clienți!$C$5:$C$504,MATCH(C356,Clienți!$B$5:$B$504,0)),""))</f>
        <v/>
      </c>
      <c r="E356" s="22"/>
      <c r="F356" s="20"/>
      <c r="G356" s="20"/>
      <c r="H356" s="20"/>
      <c r="I356" s="15"/>
      <c r="J356" s="21"/>
      <c r="K356" s="22"/>
      <c r="L356" s="25" t="str">
        <f t="shared" si="10"/>
        <v/>
      </c>
      <c r="M356" s="19" t="str">
        <f t="shared" si="11"/>
        <v/>
      </c>
    </row>
    <row r="357" spans="2:13" x14ac:dyDescent="0.2">
      <c r="B357" s="15"/>
      <c r="C357" s="22"/>
      <c r="D357" s="24" t="str">
        <f>IF(C357="","",IFERROR(INDEX(Clienți!$C$5:$C$504,MATCH(C357,Clienți!$B$5:$B$504,0)),""))</f>
        <v/>
      </c>
      <c r="E357" s="22"/>
      <c r="F357" s="20"/>
      <c r="G357" s="20"/>
      <c r="H357" s="20"/>
      <c r="I357" s="15"/>
      <c r="J357" s="21"/>
      <c r="K357" s="22"/>
      <c r="L357" s="25" t="str">
        <f t="shared" si="10"/>
        <v/>
      </c>
      <c r="M357" s="19" t="str">
        <f t="shared" si="11"/>
        <v/>
      </c>
    </row>
    <row r="358" spans="2:13" x14ac:dyDescent="0.2">
      <c r="B358" s="15"/>
      <c r="C358" s="22"/>
      <c r="D358" s="24" t="str">
        <f>IF(C358="","",IFERROR(INDEX(Clienți!$C$5:$C$504,MATCH(C358,Clienți!$B$5:$B$504,0)),""))</f>
        <v/>
      </c>
      <c r="E358" s="22"/>
      <c r="F358" s="20"/>
      <c r="G358" s="20"/>
      <c r="H358" s="20"/>
      <c r="I358" s="15"/>
      <c r="J358" s="21"/>
      <c r="K358" s="22"/>
      <c r="L358" s="25" t="str">
        <f t="shared" si="10"/>
        <v/>
      </c>
      <c r="M358" s="19" t="str">
        <f t="shared" si="11"/>
        <v/>
      </c>
    </row>
    <row r="359" spans="2:13" x14ac:dyDescent="0.2">
      <c r="B359" s="15"/>
      <c r="C359" s="22"/>
      <c r="D359" s="24" t="str">
        <f>IF(C359="","",IFERROR(INDEX(Clienți!$C$5:$C$504,MATCH(C359,Clienți!$B$5:$B$504,0)),""))</f>
        <v/>
      </c>
      <c r="E359" s="22"/>
      <c r="F359" s="20"/>
      <c r="G359" s="20"/>
      <c r="H359" s="20"/>
      <c r="I359" s="15"/>
      <c r="J359" s="21"/>
      <c r="K359" s="22"/>
      <c r="L359" s="25" t="str">
        <f t="shared" si="10"/>
        <v/>
      </c>
      <c r="M359" s="19" t="str">
        <f t="shared" si="11"/>
        <v/>
      </c>
    </row>
    <row r="360" spans="2:13" x14ac:dyDescent="0.2">
      <c r="B360" s="15"/>
      <c r="C360" s="22"/>
      <c r="D360" s="24" t="str">
        <f>IF(C360="","",IFERROR(INDEX(Clienți!$C$5:$C$504,MATCH(C360,Clienți!$B$5:$B$504,0)),""))</f>
        <v/>
      </c>
      <c r="E360" s="22"/>
      <c r="F360" s="20"/>
      <c r="G360" s="20"/>
      <c r="H360" s="20"/>
      <c r="I360" s="15"/>
      <c r="J360" s="21"/>
      <c r="K360" s="22"/>
      <c r="L360" s="25" t="str">
        <f t="shared" si="10"/>
        <v/>
      </c>
      <c r="M360" s="19" t="str">
        <f t="shared" si="11"/>
        <v/>
      </c>
    </row>
    <row r="361" spans="2:13" x14ac:dyDescent="0.2">
      <c r="B361" s="15"/>
      <c r="C361" s="22"/>
      <c r="D361" s="24" t="str">
        <f>IF(C361="","",IFERROR(INDEX(Clienți!$C$5:$C$504,MATCH(C361,Clienți!$B$5:$B$504,0)),""))</f>
        <v/>
      </c>
      <c r="E361" s="22"/>
      <c r="F361" s="20"/>
      <c r="G361" s="20"/>
      <c r="H361" s="20"/>
      <c r="I361" s="15"/>
      <c r="J361" s="21"/>
      <c r="K361" s="22"/>
      <c r="L361" s="25" t="str">
        <f t="shared" si="10"/>
        <v/>
      </c>
      <c r="M361" s="19" t="str">
        <f t="shared" si="11"/>
        <v/>
      </c>
    </row>
    <row r="362" spans="2:13" x14ac:dyDescent="0.2">
      <c r="B362" s="15"/>
      <c r="C362" s="22"/>
      <c r="D362" s="24" t="str">
        <f>IF(C362="","",IFERROR(INDEX(Clienți!$C$5:$C$504,MATCH(C362,Clienți!$B$5:$B$504,0)),""))</f>
        <v/>
      </c>
      <c r="E362" s="22"/>
      <c r="F362" s="20"/>
      <c r="G362" s="20"/>
      <c r="H362" s="20"/>
      <c r="I362" s="15"/>
      <c r="J362" s="21"/>
      <c r="K362" s="22"/>
      <c r="L362" s="25" t="str">
        <f t="shared" si="10"/>
        <v/>
      </c>
      <c r="M362" s="19" t="str">
        <f t="shared" si="11"/>
        <v/>
      </c>
    </row>
    <row r="363" spans="2:13" x14ac:dyDescent="0.2">
      <c r="B363" s="15"/>
      <c r="C363" s="22"/>
      <c r="D363" s="24" t="str">
        <f>IF(C363="","",IFERROR(INDEX(Clienți!$C$5:$C$504,MATCH(C363,Clienți!$B$5:$B$504,0)),""))</f>
        <v/>
      </c>
      <c r="E363" s="22"/>
      <c r="F363" s="20"/>
      <c r="G363" s="20"/>
      <c r="H363" s="20"/>
      <c r="I363" s="15"/>
      <c r="J363" s="21"/>
      <c r="K363" s="22"/>
      <c r="L363" s="25" t="str">
        <f t="shared" si="10"/>
        <v/>
      </c>
      <c r="M363" s="19" t="str">
        <f t="shared" si="11"/>
        <v/>
      </c>
    </row>
    <row r="364" spans="2:13" x14ac:dyDescent="0.2">
      <c r="B364" s="15"/>
      <c r="C364" s="22"/>
      <c r="D364" s="24" t="str">
        <f>IF(C364="","",IFERROR(INDEX(Clienți!$C$5:$C$504,MATCH(C364,Clienți!$B$5:$B$504,0)),""))</f>
        <v/>
      </c>
      <c r="E364" s="22"/>
      <c r="F364" s="20"/>
      <c r="G364" s="20"/>
      <c r="H364" s="20"/>
      <c r="I364" s="15"/>
      <c r="J364" s="21"/>
      <c r="K364" s="22"/>
      <c r="L364" s="25" t="str">
        <f t="shared" si="10"/>
        <v/>
      </c>
      <c r="M364" s="19" t="str">
        <f t="shared" si="11"/>
        <v/>
      </c>
    </row>
    <row r="365" spans="2:13" x14ac:dyDescent="0.2">
      <c r="B365" s="15"/>
      <c r="C365" s="22"/>
      <c r="D365" s="24" t="str">
        <f>IF(C365="","",IFERROR(INDEX(Clienți!$C$5:$C$504,MATCH(C365,Clienți!$B$5:$B$504,0)),""))</f>
        <v/>
      </c>
      <c r="E365" s="22"/>
      <c r="F365" s="20"/>
      <c r="G365" s="20"/>
      <c r="H365" s="20"/>
      <c r="I365" s="15"/>
      <c r="J365" s="21"/>
      <c r="K365" s="22"/>
      <c r="L365" s="25" t="str">
        <f t="shared" si="10"/>
        <v/>
      </c>
      <c r="M365" s="19" t="str">
        <f t="shared" si="11"/>
        <v/>
      </c>
    </row>
    <row r="366" spans="2:13" x14ac:dyDescent="0.2">
      <c r="B366" s="15"/>
      <c r="C366" s="22"/>
      <c r="D366" s="24" t="str">
        <f>IF(C366="","",IFERROR(INDEX(Clienți!$C$5:$C$504,MATCH(C366,Clienți!$B$5:$B$504,0)),""))</f>
        <v/>
      </c>
      <c r="E366" s="22"/>
      <c r="F366" s="20"/>
      <c r="G366" s="20"/>
      <c r="H366" s="20"/>
      <c r="I366" s="15"/>
      <c r="J366" s="21"/>
      <c r="K366" s="22"/>
      <c r="L366" s="25" t="str">
        <f t="shared" si="10"/>
        <v/>
      </c>
      <c r="M366" s="19" t="str">
        <f t="shared" si="11"/>
        <v/>
      </c>
    </row>
    <row r="367" spans="2:13" x14ac:dyDescent="0.2">
      <c r="B367" s="15"/>
      <c r="C367" s="22"/>
      <c r="D367" s="24" t="str">
        <f>IF(C367="","",IFERROR(INDEX(Clienți!$C$5:$C$504,MATCH(C367,Clienți!$B$5:$B$504,0)),""))</f>
        <v/>
      </c>
      <c r="E367" s="22"/>
      <c r="F367" s="20"/>
      <c r="G367" s="20"/>
      <c r="H367" s="20"/>
      <c r="I367" s="15"/>
      <c r="J367" s="21"/>
      <c r="K367" s="22"/>
      <c r="L367" s="25" t="str">
        <f t="shared" si="10"/>
        <v/>
      </c>
      <c r="M367" s="19" t="str">
        <f t="shared" si="11"/>
        <v/>
      </c>
    </row>
    <row r="368" spans="2:13" x14ac:dyDescent="0.2">
      <c r="B368" s="15"/>
      <c r="C368" s="22"/>
      <c r="D368" s="24" t="str">
        <f>IF(C368="","",IFERROR(INDEX(Clienți!$C$5:$C$504,MATCH(C368,Clienți!$B$5:$B$504,0)),""))</f>
        <v/>
      </c>
      <c r="E368" s="22"/>
      <c r="F368" s="20"/>
      <c r="G368" s="20"/>
      <c r="H368" s="20"/>
      <c r="I368" s="15"/>
      <c r="J368" s="21"/>
      <c r="K368" s="22"/>
      <c r="L368" s="25" t="str">
        <f t="shared" si="10"/>
        <v/>
      </c>
      <c r="M368" s="19" t="str">
        <f t="shared" si="11"/>
        <v/>
      </c>
    </row>
    <row r="369" spans="2:13" x14ac:dyDescent="0.2">
      <c r="B369" s="15"/>
      <c r="C369" s="22"/>
      <c r="D369" s="24" t="str">
        <f>IF(C369="","",IFERROR(INDEX(Clienți!$C$5:$C$504,MATCH(C369,Clienți!$B$5:$B$504,0)),""))</f>
        <v/>
      </c>
      <c r="E369" s="22"/>
      <c r="F369" s="20"/>
      <c r="G369" s="20"/>
      <c r="H369" s="20"/>
      <c r="I369" s="15"/>
      <c r="J369" s="21"/>
      <c r="K369" s="22"/>
      <c r="L369" s="25" t="str">
        <f t="shared" si="10"/>
        <v/>
      </c>
      <c r="M369" s="19" t="str">
        <f t="shared" si="11"/>
        <v/>
      </c>
    </row>
    <row r="370" spans="2:13" x14ac:dyDescent="0.2">
      <c r="B370" s="15"/>
      <c r="C370" s="22"/>
      <c r="D370" s="24" t="str">
        <f>IF(C370="","",IFERROR(INDEX(Clienți!$C$5:$C$504,MATCH(C370,Clienți!$B$5:$B$504,0)),""))</f>
        <v/>
      </c>
      <c r="E370" s="22"/>
      <c r="F370" s="20"/>
      <c r="G370" s="20"/>
      <c r="H370" s="20"/>
      <c r="I370" s="15"/>
      <c r="J370" s="21"/>
      <c r="K370" s="22"/>
      <c r="L370" s="25" t="str">
        <f t="shared" si="10"/>
        <v/>
      </c>
      <c r="M370" s="19" t="str">
        <f t="shared" si="11"/>
        <v/>
      </c>
    </row>
    <row r="371" spans="2:13" x14ac:dyDescent="0.2">
      <c r="B371" s="15"/>
      <c r="C371" s="22"/>
      <c r="D371" s="24" t="str">
        <f>IF(C371="","",IFERROR(INDEX(Clienți!$C$5:$C$504,MATCH(C371,Clienți!$B$5:$B$504,0)),""))</f>
        <v/>
      </c>
      <c r="E371" s="22"/>
      <c r="F371" s="20"/>
      <c r="G371" s="20"/>
      <c r="H371" s="20"/>
      <c r="I371" s="15"/>
      <c r="J371" s="21"/>
      <c r="K371" s="22"/>
      <c r="L371" s="25" t="str">
        <f t="shared" si="10"/>
        <v/>
      </c>
      <c r="M371" s="19" t="str">
        <f t="shared" si="11"/>
        <v/>
      </c>
    </row>
    <row r="372" spans="2:13" x14ac:dyDescent="0.2">
      <c r="B372" s="15"/>
      <c r="C372" s="22"/>
      <c r="D372" s="24" t="str">
        <f>IF(C372="","",IFERROR(INDEX(Clienți!$C$5:$C$504,MATCH(C372,Clienți!$B$5:$B$504,0)),""))</f>
        <v/>
      </c>
      <c r="E372" s="22"/>
      <c r="F372" s="20"/>
      <c r="G372" s="20"/>
      <c r="H372" s="20"/>
      <c r="I372" s="15"/>
      <c r="J372" s="21"/>
      <c r="K372" s="22"/>
      <c r="L372" s="25" t="str">
        <f t="shared" si="10"/>
        <v/>
      </c>
      <c r="M372" s="19" t="str">
        <f t="shared" si="11"/>
        <v/>
      </c>
    </row>
    <row r="373" spans="2:13" x14ac:dyDescent="0.2">
      <c r="B373" s="15"/>
      <c r="C373" s="22"/>
      <c r="D373" s="24" t="str">
        <f>IF(C373="","",IFERROR(INDEX(Clienți!$C$5:$C$504,MATCH(C373,Clienți!$B$5:$B$504,0)),""))</f>
        <v/>
      </c>
      <c r="E373" s="22"/>
      <c r="F373" s="20"/>
      <c r="G373" s="20"/>
      <c r="H373" s="20"/>
      <c r="I373" s="15"/>
      <c r="J373" s="21"/>
      <c r="K373" s="22"/>
      <c r="L373" s="25" t="str">
        <f t="shared" si="10"/>
        <v/>
      </c>
      <c r="M373" s="19" t="str">
        <f t="shared" si="11"/>
        <v/>
      </c>
    </row>
    <row r="374" spans="2:13" x14ac:dyDescent="0.2">
      <c r="B374" s="15"/>
      <c r="C374" s="22"/>
      <c r="D374" s="24" t="str">
        <f>IF(C374="","",IFERROR(INDEX(Clienți!$C$5:$C$504,MATCH(C374,Clienți!$B$5:$B$504,0)),""))</f>
        <v/>
      </c>
      <c r="E374" s="22"/>
      <c r="F374" s="20"/>
      <c r="G374" s="20"/>
      <c r="H374" s="20"/>
      <c r="I374" s="15"/>
      <c r="J374" s="21"/>
      <c r="K374" s="22"/>
      <c r="L374" s="25" t="str">
        <f t="shared" si="10"/>
        <v/>
      </c>
      <c r="M374" s="19" t="str">
        <f t="shared" si="11"/>
        <v/>
      </c>
    </row>
    <row r="375" spans="2:13" x14ac:dyDescent="0.2">
      <c r="B375" s="15"/>
      <c r="C375" s="22"/>
      <c r="D375" s="24" t="str">
        <f>IF(C375="","",IFERROR(INDEX(Clienți!$C$5:$C$504,MATCH(C375,Clienți!$B$5:$B$504,0)),""))</f>
        <v/>
      </c>
      <c r="E375" s="22"/>
      <c r="F375" s="20"/>
      <c r="G375" s="20"/>
      <c r="H375" s="20"/>
      <c r="I375" s="15"/>
      <c r="J375" s="21"/>
      <c r="K375" s="22"/>
      <c r="L375" s="25" t="str">
        <f t="shared" si="10"/>
        <v/>
      </c>
      <c r="M375" s="19" t="str">
        <f t="shared" si="11"/>
        <v/>
      </c>
    </row>
    <row r="376" spans="2:13" x14ac:dyDescent="0.2">
      <c r="B376" s="15"/>
      <c r="C376" s="22"/>
      <c r="D376" s="24" t="str">
        <f>IF(C376="","",IFERROR(INDEX(Clienți!$C$5:$C$504,MATCH(C376,Clienți!$B$5:$B$504,0)),""))</f>
        <v/>
      </c>
      <c r="E376" s="22"/>
      <c r="F376" s="20"/>
      <c r="G376" s="20"/>
      <c r="H376" s="20"/>
      <c r="I376" s="15"/>
      <c r="J376" s="21"/>
      <c r="K376" s="22"/>
      <c r="L376" s="25" t="str">
        <f t="shared" si="10"/>
        <v/>
      </c>
      <c r="M376" s="19" t="str">
        <f t="shared" si="11"/>
        <v/>
      </c>
    </row>
    <row r="377" spans="2:13" x14ac:dyDescent="0.2">
      <c r="B377" s="15"/>
      <c r="C377" s="22"/>
      <c r="D377" s="24" t="str">
        <f>IF(C377="","",IFERROR(INDEX(Clienți!$C$5:$C$504,MATCH(C377,Clienți!$B$5:$B$504,0)),""))</f>
        <v/>
      </c>
      <c r="E377" s="22"/>
      <c r="F377" s="20"/>
      <c r="G377" s="20"/>
      <c r="H377" s="20"/>
      <c r="I377" s="15"/>
      <c r="J377" s="21"/>
      <c r="K377" s="22"/>
      <c r="L377" s="25" t="str">
        <f t="shared" si="10"/>
        <v/>
      </c>
      <c r="M377" s="19" t="str">
        <f t="shared" si="11"/>
        <v/>
      </c>
    </row>
    <row r="378" spans="2:13" x14ac:dyDescent="0.2">
      <c r="B378" s="15"/>
      <c r="C378" s="22"/>
      <c r="D378" s="24" t="str">
        <f>IF(C378="","",IFERROR(INDEX(Clienți!$C$5:$C$504,MATCH(C378,Clienți!$B$5:$B$504,0)),""))</f>
        <v/>
      </c>
      <c r="E378" s="22"/>
      <c r="F378" s="20"/>
      <c r="G378" s="20"/>
      <c r="H378" s="20"/>
      <c r="I378" s="15"/>
      <c r="J378" s="21"/>
      <c r="K378" s="22"/>
      <c r="L378" s="25" t="str">
        <f t="shared" si="10"/>
        <v/>
      </c>
      <c r="M378" s="19" t="str">
        <f t="shared" si="11"/>
        <v/>
      </c>
    </row>
    <row r="379" spans="2:13" x14ac:dyDescent="0.2">
      <c r="B379" s="15"/>
      <c r="C379" s="22"/>
      <c r="D379" s="24" t="str">
        <f>IF(C379="","",IFERROR(INDEX(Clienți!$C$5:$C$504,MATCH(C379,Clienți!$B$5:$B$504,0)),""))</f>
        <v/>
      </c>
      <c r="E379" s="22"/>
      <c r="F379" s="20"/>
      <c r="G379" s="20"/>
      <c r="H379" s="20"/>
      <c r="I379" s="15"/>
      <c r="J379" s="21"/>
      <c r="K379" s="22"/>
      <c r="L379" s="25" t="str">
        <f t="shared" si="10"/>
        <v/>
      </c>
      <c r="M379" s="19" t="str">
        <f t="shared" si="11"/>
        <v/>
      </c>
    </row>
    <row r="380" spans="2:13" x14ac:dyDescent="0.2">
      <c r="B380" s="15"/>
      <c r="C380" s="22"/>
      <c r="D380" s="24" t="str">
        <f>IF(C380="","",IFERROR(INDEX(Clienți!$C$5:$C$504,MATCH(C380,Clienți!$B$5:$B$504,0)),""))</f>
        <v/>
      </c>
      <c r="E380" s="22"/>
      <c r="F380" s="20"/>
      <c r="G380" s="20"/>
      <c r="H380" s="20"/>
      <c r="I380" s="15"/>
      <c r="J380" s="21"/>
      <c r="K380" s="22"/>
      <c r="L380" s="25" t="str">
        <f t="shared" si="10"/>
        <v/>
      </c>
      <c r="M380" s="19" t="str">
        <f t="shared" si="11"/>
        <v/>
      </c>
    </row>
    <row r="381" spans="2:13" x14ac:dyDescent="0.2">
      <c r="B381" s="15"/>
      <c r="C381" s="22"/>
      <c r="D381" s="24" t="str">
        <f>IF(C381="","",IFERROR(INDEX(Clienți!$C$5:$C$504,MATCH(C381,Clienți!$B$5:$B$504,0)),""))</f>
        <v/>
      </c>
      <c r="E381" s="22"/>
      <c r="F381" s="20"/>
      <c r="G381" s="20"/>
      <c r="H381" s="20"/>
      <c r="I381" s="15"/>
      <c r="J381" s="21"/>
      <c r="K381" s="22"/>
      <c r="L381" s="25" t="str">
        <f t="shared" si="10"/>
        <v/>
      </c>
      <c r="M381" s="19" t="str">
        <f t="shared" si="11"/>
        <v/>
      </c>
    </row>
    <row r="382" spans="2:13" x14ac:dyDescent="0.2">
      <c r="B382" s="15"/>
      <c r="C382" s="22"/>
      <c r="D382" s="24" t="str">
        <f>IF(C382="","",IFERROR(INDEX(Clienți!$C$5:$C$504,MATCH(C382,Clienți!$B$5:$B$504,0)),""))</f>
        <v/>
      </c>
      <c r="E382" s="22"/>
      <c r="F382" s="20"/>
      <c r="G382" s="20"/>
      <c r="H382" s="20"/>
      <c r="I382" s="15"/>
      <c r="J382" s="21"/>
      <c r="K382" s="22"/>
      <c r="L382" s="25" t="str">
        <f t="shared" si="10"/>
        <v/>
      </c>
      <c r="M382" s="19" t="str">
        <f t="shared" si="11"/>
        <v/>
      </c>
    </row>
    <row r="383" spans="2:13" x14ac:dyDescent="0.2">
      <c r="B383" s="15"/>
      <c r="C383" s="22"/>
      <c r="D383" s="24" t="str">
        <f>IF(C383="","",IFERROR(INDEX(Clienți!$C$5:$C$504,MATCH(C383,Clienți!$B$5:$B$504,0)),""))</f>
        <v/>
      </c>
      <c r="E383" s="22"/>
      <c r="F383" s="20"/>
      <c r="G383" s="20"/>
      <c r="H383" s="20"/>
      <c r="I383" s="15"/>
      <c r="J383" s="21"/>
      <c r="K383" s="22"/>
      <c r="L383" s="25" t="str">
        <f t="shared" si="10"/>
        <v/>
      </c>
      <c r="M383" s="19" t="str">
        <f t="shared" si="11"/>
        <v/>
      </c>
    </row>
    <row r="384" spans="2:13" x14ac:dyDescent="0.2">
      <c r="B384" s="15"/>
      <c r="C384" s="22"/>
      <c r="D384" s="24" t="str">
        <f>IF(C384="","",IFERROR(INDEX(Clienți!$C$5:$C$504,MATCH(C384,Clienți!$B$5:$B$504,0)),""))</f>
        <v/>
      </c>
      <c r="E384" s="22"/>
      <c r="F384" s="20"/>
      <c r="G384" s="20"/>
      <c r="H384" s="20"/>
      <c r="I384" s="15"/>
      <c r="J384" s="21"/>
      <c r="K384" s="22"/>
      <c r="L384" s="25" t="str">
        <f t="shared" si="10"/>
        <v/>
      </c>
      <c r="M384" s="19" t="str">
        <f t="shared" si="11"/>
        <v/>
      </c>
    </row>
    <row r="385" spans="2:13" x14ac:dyDescent="0.2">
      <c r="B385" s="15"/>
      <c r="C385" s="22"/>
      <c r="D385" s="24" t="str">
        <f>IF(C385="","",IFERROR(INDEX(Clienți!$C$5:$C$504,MATCH(C385,Clienți!$B$5:$B$504,0)),""))</f>
        <v/>
      </c>
      <c r="E385" s="22"/>
      <c r="F385" s="20"/>
      <c r="G385" s="20"/>
      <c r="H385" s="20"/>
      <c r="I385" s="15"/>
      <c r="J385" s="21"/>
      <c r="K385" s="22"/>
      <c r="L385" s="25" t="str">
        <f t="shared" si="10"/>
        <v/>
      </c>
      <c r="M385" s="19" t="str">
        <f t="shared" si="11"/>
        <v/>
      </c>
    </row>
    <row r="386" spans="2:13" x14ac:dyDescent="0.2">
      <c r="B386" s="15"/>
      <c r="C386" s="22"/>
      <c r="D386" s="24" t="str">
        <f>IF(C386="","",IFERROR(INDEX(Clienți!$C$5:$C$504,MATCH(C386,Clienți!$B$5:$B$504,0)),""))</f>
        <v/>
      </c>
      <c r="E386" s="22"/>
      <c r="F386" s="20"/>
      <c r="G386" s="20"/>
      <c r="H386" s="20"/>
      <c r="I386" s="15"/>
      <c r="J386" s="21"/>
      <c r="K386" s="22"/>
      <c r="L386" s="25" t="str">
        <f t="shared" si="10"/>
        <v/>
      </c>
      <c r="M386" s="19" t="str">
        <f t="shared" si="11"/>
        <v/>
      </c>
    </row>
    <row r="387" spans="2:13" x14ac:dyDescent="0.2">
      <c r="B387" s="15"/>
      <c r="C387" s="22"/>
      <c r="D387" s="24" t="str">
        <f>IF(C387="","",IFERROR(INDEX(Clienți!$C$5:$C$504,MATCH(C387,Clienți!$B$5:$B$504,0)),""))</f>
        <v/>
      </c>
      <c r="E387" s="22"/>
      <c r="F387" s="20"/>
      <c r="G387" s="20"/>
      <c r="H387" s="20"/>
      <c r="I387" s="15"/>
      <c r="J387" s="21"/>
      <c r="K387" s="22"/>
      <c r="L387" s="25" t="str">
        <f t="shared" si="10"/>
        <v/>
      </c>
      <c r="M387" s="19" t="str">
        <f t="shared" si="11"/>
        <v/>
      </c>
    </row>
    <row r="388" spans="2:13" x14ac:dyDescent="0.2">
      <c r="B388" s="15"/>
      <c r="C388" s="22"/>
      <c r="D388" s="24" t="str">
        <f>IF(C388="","",IFERROR(INDEX(Clienți!$C$5:$C$504,MATCH(C388,Clienți!$B$5:$B$504,0)),""))</f>
        <v/>
      </c>
      <c r="E388" s="22"/>
      <c r="F388" s="20"/>
      <c r="G388" s="20"/>
      <c r="H388" s="20"/>
      <c r="I388" s="15"/>
      <c r="J388" s="21"/>
      <c r="K388" s="22"/>
      <c r="L388" s="25" t="str">
        <f t="shared" si="10"/>
        <v/>
      </c>
      <c r="M388" s="19" t="str">
        <f t="shared" si="11"/>
        <v/>
      </c>
    </row>
    <row r="389" spans="2:13" x14ac:dyDescent="0.2">
      <c r="B389" s="15"/>
      <c r="C389" s="22"/>
      <c r="D389" s="24" t="str">
        <f>IF(C389="","",IFERROR(INDEX(Clienți!$C$5:$C$504,MATCH(C389,Clienți!$B$5:$B$504,0)),""))</f>
        <v/>
      </c>
      <c r="E389" s="22"/>
      <c r="F389" s="20"/>
      <c r="G389" s="20"/>
      <c r="H389" s="20"/>
      <c r="I389" s="15"/>
      <c r="J389" s="21"/>
      <c r="K389" s="22"/>
      <c r="L389" s="25" t="str">
        <f t="shared" ref="L389:L452" si="12">IF(B389="","",IF(K389="Da","Realizat",IF(H389="","Fără pas următor",IF(NOT(ISNUMBER(I389)),"Fără dată",IF(I389&lt;AziC,"Întârziat",IF(I389=AziC,"Azi","Planificat"))))))</f>
        <v/>
      </c>
      <c r="M389" s="19" t="str">
        <f t="shared" ref="M389:M452" si="13">IF(AND(B389="",C389=""),"",TRIM(IF(D389="","Cod de client inexistent. ","")&amp;IF(F389="","Notează ce s-a discutat. ","")&amp;IF(AND(H389&lt;&gt;"",NOT(ISNUMBER(I389))),"Pasul următor nu are dată. ","")&amp;IF(AND(ISNUMBER(I389),ISNUMBER(B389),I389&lt;B389),"Data pasului e înaintea contactului. ","")))</f>
        <v/>
      </c>
    </row>
    <row r="390" spans="2:13" x14ac:dyDescent="0.2">
      <c r="B390" s="15"/>
      <c r="C390" s="22"/>
      <c r="D390" s="24" t="str">
        <f>IF(C390="","",IFERROR(INDEX(Clienți!$C$5:$C$504,MATCH(C390,Clienți!$B$5:$B$504,0)),""))</f>
        <v/>
      </c>
      <c r="E390" s="22"/>
      <c r="F390" s="20"/>
      <c r="G390" s="20"/>
      <c r="H390" s="20"/>
      <c r="I390" s="15"/>
      <c r="J390" s="21"/>
      <c r="K390" s="22"/>
      <c r="L390" s="25" t="str">
        <f t="shared" si="12"/>
        <v/>
      </c>
      <c r="M390" s="19" t="str">
        <f t="shared" si="13"/>
        <v/>
      </c>
    </row>
    <row r="391" spans="2:13" x14ac:dyDescent="0.2">
      <c r="B391" s="15"/>
      <c r="C391" s="22"/>
      <c r="D391" s="24" t="str">
        <f>IF(C391="","",IFERROR(INDEX(Clienți!$C$5:$C$504,MATCH(C391,Clienți!$B$5:$B$504,0)),""))</f>
        <v/>
      </c>
      <c r="E391" s="22"/>
      <c r="F391" s="20"/>
      <c r="G391" s="20"/>
      <c r="H391" s="20"/>
      <c r="I391" s="15"/>
      <c r="J391" s="21"/>
      <c r="K391" s="22"/>
      <c r="L391" s="25" t="str">
        <f t="shared" si="12"/>
        <v/>
      </c>
      <c r="M391" s="19" t="str">
        <f t="shared" si="13"/>
        <v/>
      </c>
    </row>
    <row r="392" spans="2:13" x14ac:dyDescent="0.2">
      <c r="B392" s="15"/>
      <c r="C392" s="22"/>
      <c r="D392" s="24" t="str">
        <f>IF(C392="","",IFERROR(INDEX(Clienți!$C$5:$C$504,MATCH(C392,Clienți!$B$5:$B$504,0)),""))</f>
        <v/>
      </c>
      <c r="E392" s="22"/>
      <c r="F392" s="20"/>
      <c r="G392" s="20"/>
      <c r="H392" s="20"/>
      <c r="I392" s="15"/>
      <c r="J392" s="21"/>
      <c r="K392" s="22"/>
      <c r="L392" s="25" t="str">
        <f t="shared" si="12"/>
        <v/>
      </c>
      <c r="M392" s="19" t="str">
        <f t="shared" si="13"/>
        <v/>
      </c>
    </row>
    <row r="393" spans="2:13" x14ac:dyDescent="0.2">
      <c r="B393" s="15"/>
      <c r="C393" s="22"/>
      <c r="D393" s="24" t="str">
        <f>IF(C393="","",IFERROR(INDEX(Clienți!$C$5:$C$504,MATCH(C393,Clienți!$B$5:$B$504,0)),""))</f>
        <v/>
      </c>
      <c r="E393" s="22"/>
      <c r="F393" s="20"/>
      <c r="G393" s="20"/>
      <c r="H393" s="20"/>
      <c r="I393" s="15"/>
      <c r="J393" s="21"/>
      <c r="K393" s="22"/>
      <c r="L393" s="25" t="str">
        <f t="shared" si="12"/>
        <v/>
      </c>
      <c r="M393" s="19" t="str">
        <f t="shared" si="13"/>
        <v/>
      </c>
    </row>
    <row r="394" spans="2:13" x14ac:dyDescent="0.2">
      <c r="B394" s="15"/>
      <c r="C394" s="22"/>
      <c r="D394" s="24" t="str">
        <f>IF(C394="","",IFERROR(INDEX(Clienți!$C$5:$C$504,MATCH(C394,Clienți!$B$5:$B$504,0)),""))</f>
        <v/>
      </c>
      <c r="E394" s="22"/>
      <c r="F394" s="20"/>
      <c r="G394" s="20"/>
      <c r="H394" s="20"/>
      <c r="I394" s="15"/>
      <c r="J394" s="21"/>
      <c r="K394" s="22"/>
      <c r="L394" s="25" t="str">
        <f t="shared" si="12"/>
        <v/>
      </c>
      <c r="M394" s="19" t="str">
        <f t="shared" si="13"/>
        <v/>
      </c>
    </row>
    <row r="395" spans="2:13" x14ac:dyDescent="0.2">
      <c r="B395" s="15"/>
      <c r="C395" s="22"/>
      <c r="D395" s="24" t="str">
        <f>IF(C395="","",IFERROR(INDEX(Clienți!$C$5:$C$504,MATCH(C395,Clienți!$B$5:$B$504,0)),""))</f>
        <v/>
      </c>
      <c r="E395" s="22"/>
      <c r="F395" s="20"/>
      <c r="G395" s="20"/>
      <c r="H395" s="20"/>
      <c r="I395" s="15"/>
      <c r="J395" s="21"/>
      <c r="K395" s="22"/>
      <c r="L395" s="25" t="str">
        <f t="shared" si="12"/>
        <v/>
      </c>
      <c r="M395" s="19" t="str">
        <f t="shared" si="13"/>
        <v/>
      </c>
    </row>
    <row r="396" spans="2:13" x14ac:dyDescent="0.2">
      <c r="B396" s="15"/>
      <c r="C396" s="22"/>
      <c r="D396" s="24" t="str">
        <f>IF(C396="","",IFERROR(INDEX(Clienți!$C$5:$C$504,MATCH(C396,Clienți!$B$5:$B$504,0)),""))</f>
        <v/>
      </c>
      <c r="E396" s="22"/>
      <c r="F396" s="20"/>
      <c r="G396" s="20"/>
      <c r="H396" s="20"/>
      <c r="I396" s="15"/>
      <c r="J396" s="21"/>
      <c r="K396" s="22"/>
      <c r="L396" s="25" t="str">
        <f t="shared" si="12"/>
        <v/>
      </c>
      <c r="M396" s="19" t="str">
        <f t="shared" si="13"/>
        <v/>
      </c>
    </row>
    <row r="397" spans="2:13" x14ac:dyDescent="0.2">
      <c r="B397" s="15"/>
      <c r="C397" s="22"/>
      <c r="D397" s="24" t="str">
        <f>IF(C397="","",IFERROR(INDEX(Clienți!$C$5:$C$504,MATCH(C397,Clienți!$B$5:$B$504,0)),""))</f>
        <v/>
      </c>
      <c r="E397" s="22"/>
      <c r="F397" s="20"/>
      <c r="G397" s="20"/>
      <c r="H397" s="20"/>
      <c r="I397" s="15"/>
      <c r="J397" s="21"/>
      <c r="K397" s="22"/>
      <c r="L397" s="25" t="str">
        <f t="shared" si="12"/>
        <v/>
      </c>
      <c r="M397" s="19" t="str">
        <f t="shared" si="13"/>
        <v/>
      </c>
    </row>
    <row r="398" spans="2:13" x14ac:dyDescent="0.2">
      <c r="B398" s="15"/>
      <c r="C398" s="22"/>
      <c r="D398" s="24" t="str">
        <f>IF(C398="","",IFERROR(INDEX(Clienți!$C$5:$C$504,MATCH(C398,Clienți!$B$5:$B$504,0)),""))</f>
        <v/>
      </c>
      <c r="E398" s="22"/>
      <c r="F398" s="20"/>
      <c r="G398" s="20"/>
      <c r="H398" s="20"/>
      <c r="I398" s="15"/>
      <c r="J398" s="21"/>
      <c r="K398" s="22"/>
      <c r="L398" s="25" t="str">
        <f t="shared" si="12"/>
        <v/>
      </c>
      <c r="M398" s="19" t="str">
        <f t="shared" si="13"/>
        <v/>
      </c>
    </row>
    <row r="399" spans="2:13" x14ac:dyDescent="0.2">
      <c r="B399" s="15"/>
      <c r="C399" s="22"/>
      <c r="D399" s="24" t="str">
        <f>IF(C399="","",IFERROR(INDEX(Clienți!$C$5:$C$504,MATCH(C399,Clienți!$B$5:$B$504,0)),""))</f>
        <v/>
      </c>
      <c r="E399" s="22"/>
      <c r="F399" s="20"/>
      <c r="G399" s="20"/>
      <c r="H399" s="20"/>
      <c r="I399" s="15"/>
      <c r="J399" s="21"/>
      <c r="K399" s="22"/>
      <c r="L399" s="25" t="str">
        <f t="shared" si="12"/>
        <v/>
      </c>
      <c r="M399" s="19" t="str">
        <f t="shared" si="13"/>
        <v/>
      </c>
    </row>
    <row r="400" spans="2:13" x14ac:dyDescent="0.2">
      <c r="B400" s="15"/>
      <c r="C400" s="22"/>
      <c r="D400" s="24" t="str">
        <f>IF(C400="","",IFERROR(INDEX(Clienți!$C$5:$C$504,MATCH(C400,Clienți!$B$5:$B$504,0)),""))</f>
        <v/>
      </c>
      <c r="E400" s="22"/>
      <c r="F400" s="20"/>
      <c r="G400" s="20"/>
      <c r="H400" s="20"/>
      <c r="I400" s="15"/>
      <c r="J400" s="21"/>
      <c r="K400" s="22"/>
      <c r="L400" s="25" t="str">
        <f t="shared" si="12"/>
        <v/>
      </c>
      <c r="M400" s="19" t="str">
        <f t="shared" si="13"/>
        <v/>
      </c>
    </row>
    <row r="401" spans="2:13" x14ac:dyDescent="0.2">
      <c r="B401" s="15"/>
      <c r="C401" s="22"/>
      <c r="D401" s="24" t="str">
        <f>IF(C401="","",IFERROR(INDEX(Clienți!$C$5:$C$504,MATCH(C401,Clienți!$B$5:$B$504,0)),""))</f>
        <v/>
      </c>
      <c r="E401" s="22"/>
      <c r="F401" s="20"/>
      <c r="G401" s="20"/>
      <c r="H401" s="20"/>
      <c r="I401" s="15"/>
      <c r="J401" s="21"/>
      <c r="K401" s="22"/>
      <c r="L401" s="25" t="str">
        <f t="shared" si="12"/>
        <v/>
      </c>
      <c r="M401" s="19" t="str">
        <f t="shared" si="13"/>
        <v/>
      </c>
    </row>
    <row r="402" spans="2:13" x14ac:dyDescent="0.2">
      <c r="B402" s="15"/>
      <c r="C402" s="22"/>
      <c r="D402" s="24" t="str">
        <f>IF(C402="","",IFERROR(INDEX(Clienți!$C$5:$C$504,MATCH(C402,Clienți!$B$5:$B$504,0)),""))</f>
        <v/>
      </c>
      <c r="E402" s="22"/>
      <c r="F402" s="20"/>
      <c r="G402" s="20"/>
      <c r="H402" s="20"/>
      <c r="I402" s="15"/>
      <c r="J402" s="21"/>
      <c r="K402" s="22"/>
      <c r="L402" s="25" t="str">
        <f t="shared" si="12"/>
        <v/>
      </c>
      <c r="M402" s="19" t="str">
        <f t="shared" si="13"/>
        <v/>
      </c>
    </row>
    <row r="403" spans="2:13" x14ac:dyDescent="0.2">
      <c r="B403" s="15"/>
      <c r="C403" s="22"/>
      <c r="D403" s="24" t="str">
        <f>IF(C403="","",IFERROR(INDEX(Clienți!$C$5:$C$504,MATCH(C403,Clienți!$B$5:$B$504,0)),""))</f>
        <v/>
      </c>
      <c r="E403" s="22"/>
      <c r="F403" s="20"/>
      <c r="G403" s="20"/>
      <c r="H403" s="20"/>
      <c r="I403" s="15"/>
      <c r="J403" s="21"/>
      <c r="K403" s="22"/>
      <c r="L403" s="25" t="str">
        <f t="shared" si="12"/>
        <v/>
      </c>
      <c r="M403" s="19" t="str">
        <f t="shared" si="13"/>
        <v/>
      </c>
    </row>
    <row r="404" spans="2:13" x14ac:dyDescent="0.2">
      <c r="B404" s="15"/>
      <c r="C404" s="22"/>
      <c r="D404" s="24" t="str">
        <f>IF(C404="","",IFERROR(INDEX(Clienți!$C$5:$C$504,MATCH(C404,Clienți!$B$5:$B$504,0)),""))</f>
        <v/>
      </c>
      <c r="E404" s="22"/>
      <c r="F404" s="20"/>
      <c r="G404" s="20"/>
      <c r="H404" s="20"/>
      <c r="I404" s="15"/>
      <c r="J404" s="21"/>
      <c r="K404" s="22"/>
      <c r="L404" s="25" t="str">
        <f t="shared" si="12"/>
        <v/>
      </c>
      <c r="M404" s="19" t="str">
        <f t="shared" si="13"/>
        <v/>
      </c>
    </row>
    <row r="405" spans="2:13" x14ac:dyDescent="0.2">
      <c r="B405" s="15"/>
      <c r="C405" s="22"/>
      <c r="D405" s="24" t="str">
        <f>IF(C405="","",IFERROR(INDEX(Clienți!$C$5:$C$504,MATCH(C405,Clienți!$B$5:$B$504,0)),""))</f>
        <v/>
      </c>
      <c r="E405" s="22"/>
      <c r="F405" s="20"/>
      <c r="G405" s="20"/>
      <c r="H405" s="20"/>
      <c r="I405" s="15"/>
      <c r="J405" s="21"/>
      <c r="K405" s="22"/>
      <c r="L405" s="25" t="str">
        <f t="shared" si="12"/>
        <v/>
      </c>
      <c r="M405" s="19" t="str">
        <f t="shared" si="13"/>
        <v/>
      </c>
    </row>
    <row r="406" spans="2:13" x14ac:dyDescent="0.2">
      <c r="B406" s="15"/>
      <c r="C406" s="22"/>
      <c r="D406" s="24" t="str">
        <f>IF(C406="","",IFERROR(INDEX(Clienți!$C$5:$C$504,MATCH(C406,Clienți!$B$5:$B$504,0)),""))</f>
        <v/>
      </c>
      <c r="E406" s="22"/>
      <c r="F406" s="20"/>
      <c r="G406" s="20"/>
      <c r="H406" s="20"/>
      <c r="I406" s="15"/>
      <c r="J406" s="21"/>
      <c r="K406" s="22"/>
      <c r="L406" s="25" t="str">
        <f t="shared" si="12"/>
        <v/>
      </c>
      <c r="M406" s="19" t="str">
        <f t="shared" si="13"/>
        <v/>
      </c>
    </row>
    <row r="407" spans="2:13" x14ac:dyDescent="0.2">
      <c r="B407" s="15"/>
      <c r="C407" s="22"/>
      <c r="D407" s="24" t="str">
        <f>IF(C407="","",IFERROR(INDEX(Clienți!$C$5:$C$504,MATCH(C407,Clienți!$B$5:$B$504,0)),""))</f>
        <v/>
      </c>
      <c r="E407" s="22"/>
      <c r="F407" s="20"/>
      <c r="G407" s="20"/>
      <c r="H407" s="20"/>
      <c r="I407" s="15"/>
      <c r="J407" s="21"/>
      <c r="K407" s="22"/>
      <c r="L407" s="25" t="str">
        <f t="shared" si="12"/>
        <v/>
      </c>
      <c r="M407" s="19" t="str">
        <f t="shared" si="13"/>
        <v/>
      </c>
    </row>
    <row r="408" spans="2:13" x14ac:dyDescent="0.2">
      <c r="B408" s="15"/>
      <c r="C408" s="22"/>
      <c r="D408" s="24" t="str">
        <f>IF(C408="","",IFERROR(INDEX(Clienți!$C$5:$C$504,MATCH(C408,Clienți!$B$5:$B$504,0)),""))</f>
        <v/>
      </c>
      <c r="E408" s="22"/>
      <c r="F408" s="20"/>
      <c r="G408" s="20"/>
      <c r="H408" s="20"/>
      <c r="I408" s="15"/>
      <c r="J408" s="21"/>
      <c r="K408" s="22"/>
      <c r="L408" s="25" t="str">
        <f t="shared" si="12"/>
        <v/>
      </c>
      <c r="M408" s="19" t="str">
        <f t="shared" si="13"/>
        <v/>
      </c>
    </row>
    <row r="409" spans="2:13" x14ac:dyDescent="0.2">
      <c r="B409" s="15"/>
      <c r="C409" s="22"/>
      <c r="D409" s="24" t="str">
        <f>IF(C409="","",IFERROR(INDEX(Clienți!$C$5:$C$504,MATCH(C409,Clienți!$B$5:$B$504,0)),""))</f>
        <v/>
      </c>
      <c r="E409" s="22"/>
      <c r="F409" s="20"/>
      <c r="G409" s="20"/>
      <c r="H409" s="20"/>
      <c r="I409" s="15"/>
      <c r="J409" s="21"/>
      <c r="K409" s="22"/>
      <c r="L409" s="25" t="str">
        <f t="shared" si="12"/>
        <v/>
      </c>
      <c r="M409" s="19" t="str">
        <f t="shared" si="13"/>
        <v/>
      </c>
    </row>
    <row r="410" spans="2:13" x14ac:dyDescent="0.2">
      <c r="B410" s="15"/>
      <c r="C410" s="22"/>
      <c r="D410" s="24" t="str">
        <f>IF(C410="","",IFERROR(INDEX(Clienți!$C$5:$C$504,MATCH(C410,Clienți!$B$5:$B$504,0)),""))</f>
        <v/>
      </c>
      <c r="E410" s="22"/>
      <c r="F410" s="20"/>
      <c r="G410" s="20"/>
      <c r="H410" s="20"/>
      <c r="I410" s="15"/>
      <c r="J410" s="21"/>
      <c r="K410" s="22"/>
      <c r="L410" s="25" t="str">
        <f t="shared" si="12"/>
        <v/>
      </c>
      <c r="M410" s="19" t="str">
        <f t="shared" si="13"/>
        <v/>
      </c>
    </row>
    <row r="411" spans="2:13" x14ac:dyDescent="0.2">
      <c r="B411" s="15"/>
      <c r="C411" s="22"/>
      <c r="D411" s="24" t="str">
        <f>IF(C411="","",IFERROR(INDEX(Clienți!$C$5:$C$504,MATCH(C411,Clienți!$B$5:$B$504,0)),""))</f>
        <v/>
      </c>
      <c r="E411" s="22"/>
      <c r="F411" s="20"/>
      <c r="G411" s="20"/>
      <c r="H411" s="20"/>
      <c r="I411" s="15"/>
      <c r="J411" s="21"/>
      <c r="K411" s="22"/>
      <c r="L411" s="25" t="str">
        <f t="shared" si="12"/>
        <v/>
      </c>
      <c r="M411" s="19" t="str">
        <f t="shared" si="13"/>
        <v/>
      </c>
    </row>
    <row r="412" spans="2:13" x14ac:dyDescent="0.2">
      <c r="B412" s="15"/>
      <c r="C412" s="22"/>
      <c r="D412" s="24" t="str">
        <f>IF(C412="","",IFERROR(INDEX(Clienți!$C$5:$C$504,MATCH(C412,Clienți!$B$5:$B$504,0)),""))</f>
        <v/>
      </c>
      <c r="E412" s="22"/>
      <c r="F412" s="20"/>
      <c r="G412" s="20"/>
      <c r="H412" s="20"/>
      <c r="I412" s="15"/>
      <c r="J412" s="21"/>
      <c r="K412" s="22"/>
      <c r="L412" s="25" t="str">
        <f t="shared" si="12"/>
        <v/>
      </c>
      <c r="M412" s="19" t="str">
        <f t="shared" si="13"/>
        <v/>
      </c>
    </row>
    <row r="413" spans="2:13" x14ac:dyDescent="0.2">
      <c r="B413" s="15"/>
      <c r="C413" s="22"/>
      <c r="D413" s="24" t="str">
        <f>IF(C413="","",IFERROR(INDEX(Clienți!$C$5:$C$504,MATCH(C413,Clienți!$B$5:$B$504,0)),""))</f>
        <v/>
      </c>
      <c r="E413" s="22"/>
      <c r="F413" s="20"/>
      <c r="G413" s="20"/>
      <c r="H413" s="20"/>
      <c r="I413" s="15"/>
      <c r="J413" s="21"/>
      <c r="K413" s="22"/>
      <c r="L413" s="25" t="str">
        <f t="shared" si="12"/>
        <v/>
      </c>
      <c r="M413" s="19" t="str">
        <f t="shared" si="13"/>
        <v/>
      </c>
    </row>
    <row r="414" spans="2:13" x14ac:dyDescent="0.2">
      <c r="B414" s="15"/>
      <c r="C414" s="22"/>
      <c r="D414" s="24" t="str">
        <f>IF(C414="","",IFERROR(INDEX(Clienți!$C$5:$C$504,MATCH(C414,Clienți!$B$5:$B$504,0)),""))</f>
        <v/>
      </c>
      <c r="E414" s="22"/>
      <c r="F414" s="20"/>
      <c r="G414" s="20"/>
      <c r="H414" s="20"/>
      <c r="I414" s="15"/>
      <c r="J414" s="21"/>
      <c r="K414" s="22"/>
      <c r="L414" s="25" t="str">
        <f t="shared" si="12"/>
        <v/>
      </c>
      <c r="M414" s="19" t="str">
        <f t="shared" si="13"/>
        <v/>
      </c>
    </row>
    <row r="415" spans="2:13" x14ac:dyDescent="0.2">
      <c r="B415" s="15"/>
      <c r="C415" s="22"/>
      <c r="D415" s="24" t="str">
        <f>IF(C415="","",IFERROR(INDEX(Clienți!$C$5:$C$504,MATCH(C415,Clienți!$B$5:$B$504,0)),""))</f>
        <v/>
      </c>
      <c r="E415" s="22"/>
      <c r="F415" s="20"/>
      <c r="G415" s="20"/>
      <c r="H415" s="20"/>
      <c r="I415" s="15"/>
      <c r="J415" s="21"/>
      <c r="K415" s="22"/>
      <c r="L415" s="25" t="str">
        <f t="shared" si="12"/>
        <v/>
      </c>
      <c r="M415" s="19" t="str">
        <f t="shared" si="13"/>
        <v/>
      </c>
    </row>
    <row r="416" spans="2:13" x14ac:dyDescent="0.2">
      <c r="B416" s="15"/>
      <c r="C416" s="22"/>
      <c r="D416" s="24" t="str">
        <f>IF(C416="","",IFERROR(INDEX(Clienți!$C$5:$C$504,MATCH(C416,Clienți!$B$5:$B$504,0)),""))</f>
        <v/>
      </c>
      <c r="E416" s="22"/>
      <c r="F416" s="20"/>
      <c r="G416" s="20"/>
      <c r="H416" s="20"/>
      <c r="I416" s="15"/>
      <c r="J416" s="21"/>
      <c r="K416" s="22"/>
      <c r="L416" s="25" t="str">
        <f t="shared" si="12"/>
        <v/>
      </c>
      <c r="M416" s="19" t="str">
        <f t="shared" si="13"/>
        <v/>
      </c>
    </row>
    <row r="417" spans="2:13" x14ac:dyDescent="0.2">
      <c r="B417" s="15"/>
      <c r="C417" s="22"/>
      <c r="D417" s="24" t="str">
        <f>IF(C417="","",IFERROR(INDEX(Clienți!$C$5:$C$504,MATCH(C417,Clienți!$B$5:$B$504,0)),""))</f>
        <v/>
      </c>
      <c r="E417" s="22"/>
      <c r="F417" s="20"/>
      <c r="G417" s="20"/>
      <c r="H417" s="20"/>
      <c r="I417" s="15"/>
      <c r="J417" s="21"/>
      <c r="K417" s="22"/>
      <c r="L417" s="25" t="str">
        <f t="shared" si="12"/>
        <v/>
      </c>
      <c r="M417" s="19" t="str">
        <f t="shared" si="13"/>
        <v/>
      </c>
    </row>
    <row r="418" spans="2:13" x14ac:dyDescent="0.2">
      <c r="B418" s="15"/>
      <c r="C418" s="22"/>
      <c r="D418" s="24" t="str">
        <f>IF(C418="","",IFERROR(INDEX(Clienți!$C$5:$C$504,MATCH(C418,Clienți!$B$5:$B$504,0)),""))</f>
        <v/>
      </c>
      <c r="E418" s="22"/>
      <c r="F418" s="20"/>
      <c r="G418" s="20"/>
      <c r="H418" s="20"/>
      <c r="I418" s="15"/>
      <c r="J418" s="21"/>
      <c r="K418" s="22"/>
      <c r="L418" s="25" t="str">
        <f t="shared" si="12"/>
        <v/>
      </c>
      <c r="M418" s="19" t="str">
        <f t="shared" si="13"/>
        <v/>
      </c>
    </row>
    <row r="419" spans="2:13" x14ac:dyDescent="0.2">
      <c r="B419" s="15"/>
      <c r="C419" s="22"/>
      <c r="D419" s="24" t="str">
        <f>IF(C419="","",IFERROR(INDEX(Clienți!$C$5:$C$504,MATCH(C419,Clienți!$B$5:$B$504,0)),""))</f>
        <v/>
      </c>
      <c r="E419" s="22"/>
      <c r="F419" s="20"/>
      <c r="G419" s="20"/>
      <c r="H419" s="20"/>
      <c r="I419" s="15"/>
      <c r="J419" s="21"/>
      <c r="K419" s="22"/>
      <c r="L419" s="25" t="str">
        <f t="shared" si="12"/>
        <v/>
      </c>
      <c r="M419" s="19" t="str">
        <f t="shared" si="13"/>
        <v/>
      </c>
    </row>
    <row r="420" spans="2:13" x14ac:dyDescent="0.2">
      <c r="B420" s="15"/>
      <c r="C420" s="22"/>
      <c r="D420" s="24" t="str">
        <f>IF(C420="","",IFERROR(INDEX(Clienți!$C$5:$C$504,MATCH(C420,Clienți!$B$5:$B$504,0)),""))</f>
        <v/>
      </c>
      <c r="E420" s="22"/>
      <c r="F420" s="20"/>
      <c r="G420" s="20"/>
      <c r="H420" s="20"/>
      <c r="I420" s="15"/>
      <c r="J420" s="21"/>
      <c r="K420" s="22"/>
      <c r="L420" s="25" t="str">
        <f t="shared" si="12"/>
        <v/>
      </c>
      <c r="M420" s="19" t="str">
        <f t="shared" si="13"/>
        <v/>
      </c>
    </row>
    <row r="421" spans="2:13" x14ac:dyDescent="0.2">
      <c r="B421" s="15"/>
      <c r="C421" s="22"/>
      <c r="D421" s="24" t="str">
        <f>IF(C421="","",IFERROR(INDEX(Clienți!$C$5:$C$504,MATCH(C421,Clienți!$B$5:$B$504,0)),""))</f>
        <v/>
      </c>
      <c r="E421" s="22"/>
      <c r="F421" s="20"/>
      <c r="G421" s="20"/>
      <c r="H421" s="20"/>
      <c r="I421" s="15"/>
      <c r="J421" s="21"/>
      <c r="K421" s="22"/>
      <c r="L421" s="25" t="str">
        <f t="shared" si="12"/>
        <v/>
      </c>
      <c r="M421" s="19" t="str">
        <f t="shared" si="13"/>
        <v/>
      </c>
    </row>
    <row r="422" spans="2:13" x14ac:dyDescent="0.2">
      <c r="B422" s="15"/>
      <c r="C422" s="22"/>
      <c r="D422" s="24" t="str">
        <f>IF(C422="","",IFERROR(INDEX(Clienți!$C$5:$C$504,MATCH(C422,Clienți!$B$5:$B$504,0)),""))</f>
        <v/>
      </c>
      <c r="E422" s="22"/>
      <c r="F422" s="20"/>
      <c r="G422" s="20"/>
      <c r="H422" s="20"/>
      <c r="I422" s="15"/>
      <c r="J422" s="21"/>
      <c r="K422" s="22"/>
      <c r="L422" s="25" t="str">
        <f t="shared" si="12"/>
        <v/>
      </c>
      <c r="M422" s="19" t="str">
        <f t="shared" si="13"/>
        <v/>
      </c>
    </row>
    <row r="423" spans="2:13" x14ac:dyDescent="0.2">
      <c r="B423" s="15"/>
      <c r="C423" s="22"/>
      <c r="D423" s="24" t="str">
        <f>IF(C423="","",IFERROR(INDEX(Clienți!$C$5:$C$504,MATCH(C423,Clienți!$B$5:$B$504,0)),""))</f>
        <v/>
      </c>
      <c r="E423" s="22"/>
      <c r="F423" s="20"/>
      <c r="G423" s="20"/>
      <c r="H423" s="20"/>
      <c r="I423" s="15"/>
      <c r="J423" s="21"/>
      <c r="K423" s="22"/>
      <c r="L423" s="25" t="str">
        <f t="shared" si="12"/>
        <v/>
      </c>
      <c r="M423" s="19" t="str">
        <f t="shared" si="13"/>
        <v/>
      </c>
    </row>
    <row r="424" spans="2:13" x14ac:dyDescent="0.2">
      <c r="B424" s="15"/>
      <c r="C424" s="22"/>
      <c r="D424" s="24" t="str">
        <f>IF(C424="","",IFERROR(INDEX(Clienți!$C$5:$C$504,MATCH(C424,Clienți!$B$5:$B$504,0)),""))</f>
        <v/>
      </c>
      <c r="E424" s="22"/>
      <c r="F424" s="20"/>
      <c r="G424" s="20"/>
      <c r="H424" s="20"/>
      <c r="I424" s="15"/>
      <c r="J424" s="21"/>
      <c r="K424" s="22"/>
      <c r="L424" s="25" t="str">
        <f t="shared" si="12"/>
        <v/>
      </c>
      <c r="M424" s="19" t="str">
        <f t="shared" si="13"/>
        <v/>
      </c>
    </row>
    <row r="425" spans="2:13" x14ac:dyDescent="0.2">
      <c r="B425" s="15"/>
      <c r="C425" s="22"/>
      <c r="D425" s="24" t="str">
        <f>IF(C425="","",IFERROR(INDEX(Clienți!$C$5:$C$504,MATCH(C425,Clienți!$B$5:$B$504,0)),""))</f>
        <v/>
      </c>
      <c r="E425" s="22"/>
      <c r="F425" s="20"/>
      <c r="G425" s="20"/>
      <c r="H425" s="20"/>
      <c r="I425" s="15"/>
      <c r="J425" s="21"/>
      <c r="K425" s="22"/>
      <c r="L425" s="25" t="str">
        <f t="shared" si="12"/>
        <v/>
      </c>
      <c r="M425" s="19" t="str">
        <f t="shared" si="13"/>
        <v/>
      </c>
    </row>
    <row r="426" spans="2:13" x14ac:dyDescent="0.2">
      <c r="B426" s="15"/>
      <c r="C426" s="22"/>
      <c r="D426" s="24" t="str">
        <f>IF(C426="","",IFERROR(INDEX(Clienți!$C$5:$C$504,MATCH(C426,Clienți!$B$5:$B$504,0)),""))</f>
        <v/>
      </c>
      <c r="E426" s="22"/>
      <c r="F426" s="20"/>
      <c r="G426" s="20"/>
      <c r="H426" s="20"/>
      <c r="I426" s="15"/>
      <c r="J426" s="21"/>
      <c r="K426" s="22"/>
      <c r="L426" s="25" t="str">
        <f t="shared" si="12"/>
        <v/>
      </c>
      <c r="M426" s="19" t="str">
        <f t="shared" si="13"/>
        <v/>
      </c>
    </row>
    <row r="427" spans="2:13" x14ac:dyDescent="0.2">
      <c r="B427" s="15"/>
      <c r="C427" s="22"/>
      <c r="D427" s="24" t="str">
        <f>IF(C427="","",IFERROR(INDEX(Clienți!$C$5:$C$504,MATCH(C427,Clienți!$B$5:$B$504,0)),""))</f>
        <v/>
      </c>
      <c r="E427" s="22"/>
      <c r="F427" s="20"/>
      <c r="G427" s="20"/>
      <c r="H427" s="20"/>
      <c r="I427" s="15"/>
      <c r="J427" s="21"/>
      <c r="K427" s="22"/>
      <c r="L427" s="25" t="str">
        <f t="shared" si="12"/>
        <v/>
      </c>
      <c r="M427" s="19" t="str">
        <f t="shared" si="13"/>
        <v/>
      </c>
    </row>
    <row r="428" spans="2:13" x14ac:dyDescent="0.2">
      <c r="B428" s="15"/>
      <c r="C428" s="22"/>
      <c r="D428" s="24" t="str">
        <f>IF(C428="","",IFERROR(INDEX(Clienți!$C$5:$C$504,MATCH(C428,Clienți!$B$5:$B$504,0)),""))</f>
        <v/>
      </c>
      <c r="E428" s="22"/>
      <c r="F428" s="20"/>
      <c r="G428" s="20"/>
      <c r="H428" s="20"/>
      <c r="I428" s="15"/>
      <c r="J428" s="21"/>
      <c r="K428" s="22"/>
      <c r="L428" s="25" t="str">
        <f t="shared" si="12"/>
        <v/>
      </c>
      <c r="M428" s="19" t="str">
        <f t="shared" si="13"/>
        <v/>
      </c>
    </row>
    <row r="429" spans="2:13" x14ac:dyDescent="0.2">
      <c r="B429" s="15"/>
      <c r="C429" s="22"/>
      <c r="D429" s="24" t="str">
        <f>IF(C429="","",IFERROR(INDEX(Clienți!$C$5:$C$504,MATCH(C429,Clienți!$B$5:$B$504,0)),""))</f>
        <v/>
      </c>
      <c r="E429" s="22"/>
      <c r="F429" s="20"/>
      <c r="G429" s="20"/>
      <c r="H429" s="20"/>
      <c r="I429" s="15"/>
      <c r="J429" s="21"/>
      <c r="K429" s="22"/>
      <c r="L429" s="25" t="str">
        <f t="shared" si="12"/>
        <v/>
      </c>
      <c r="M429" s="19" t="str">
        <f t="shared" si="13"/>
        <v/>
      </c>
    </row>
    <row r="430" spans="2:13" x14ac:dyDescent="0.2">
      <c r="B430" s="15"/>
      <c r="C430" s="22"/>
      <c r="D430" s="24" t="str">
        <f>IF(C430="","",IFERROR(INDEX(Clienți!$C$5:$C$504,MATCH(C430,Clienți!$B$5:$B$504,0)),""))</f>
        <v/>
      </c>
      <c r="E430" s="22"/>
      <c r="F430" s="20"/>
      <c r="G430" s="20"/>
      <c r="H430" s="20"/>
      <c r="I430" s="15"/>
      <c r="J430" s="21"/>
      <c r="K430" s="22"/>
      <c r="L430" s="25" t="str">
        <f t="shared" si="12"/>
        <v/>
      </c>
      <c r="M430" s="19" t="str">
        <f t="shared" si="13"/>
        <v/>
      </c>
    </row>
    <row r="431" spans="2:13" x14ac:dyDescent="0.2">
      <c r="B431" s="15"/>
      <c r="C431" s="22"/>
      <c r="D431" s="24" t="str">
        <f>IF(C431="","",IFERROR(INDEX(Clienți!$C$5:$C$504,MATCH(C431,Clienți!$B$5:$B$504,0)),""))</f>
        <v/>
      </c>
      <c r="E431" s="22"/>
      <c r="F431" s="20"/>
      <c r="G431" s="20"/>
      <c r="H431" s="20"/>
      <c r="I431" s="15"/>
      <c r="J431" s="21"/>
      <c r="K431" s="22"/>
      <c r="L431" s="25" t="str">
        <f t="shared" si="12"/>
        <v/>
      </c>
      <c r="M431" s="19" t="str">
        <f t="shared" si="13"/>
        <v/>
      </c>
    </row>
    <row r="432" spans="2:13" x14ac:dyDescent="0.2">
      <c r="B432" s="15"/>
      <c r="C432" s="22"/>
      <c r="D432" s="24" t="str">
        <f>IF(C432="","",IFERROR(INDEX(Clienți!$C$5:$C$504,MATCH(C432,Clienți!$B$5:$B$504,0)),""))</f>
        <v/>
      </c>
      <c r="E432" s="22"/>
      <c r="F432" s="20"/>
      <c r="G432" s="20"/>
      <c r="H432" s="20"/>
      <c r="I432" s="15"/>
      <c r="J432" s="21"/>
      <c r="K432" s="22"/>
      <c r="L432" s="25" t="str">
        <f t="shared" si="12"/>
        <v/>
      </c>
      <c r="M432" s="19" t="str">
        <f t="shared" si="13"/>
        <v/>
      </c>
    </row>
    <row r="433" spans="2:13" x14ac:dyDescent="0.2">
      <c r="B433" s="15"/>
      <c r="C433" s="22"/>
      <c r="D433" s="24" t="str">
        <f>IF(C433="","",IFERROR(INDEX(Clienți!$C$5:$C$504,MATCH(C433,Clienți!$B$5:$B$504,0)),""))</f>
        <v/>
      </c>
      <c r="E433" s="22"/>
      <c r="F433" s="20"/>
      <c r="G433" s="20"/>
      <c r="H433" s="20"/>
      <c r="I433" s="15"/>
      <c r="J433" s="21"/>
      <c r="K433" s="22"/>
      <c r="L433" s="25" t="str">
        <f t="shared" si="12"/>
        <v/>
      </c>
      <c r="M433" s="19" t="str">
        <f t="shared" si="13"/>
        <v/>
      </c>
    </row>
    <row r="434" spans="2:13" x14ac:dyDescent="0.2">
      <c r="B434" s="15"/>
      <c r="C434" s="22"/>
      <c r="D434" s="24" t="str">
        <f>IF(C434="","",IFERROR(INDEX(Clienți!$C$5:$C$504,MATCH(C434,Clienți!$B$5:$B$504,0)),""))</f>
        <v/>
      </c>
      <c r="E434" s="22"/>
      <c r="F434" s="20"/>
      <c r="G434" s="20"/>
      <c r="H434" s="20"/>
      <c r="I434" s="15"/>
      <c r="J434" s="21"/>
      <c r="K434" s="22"/>
      <c r="L434" s="25" t="str">
        <f t="shared" si="12"/>
        <v/>
      </c>
      <c r="M434" s="19" t="str">
        <f t="shared" si="13"/>
        <v/>
      </c>
    </row>
    <row r="435" spans="2:13" x14ac:dyDescent="0.2">
      <c r="B435" s="15"/>
      <c r="C435" s="22"/>
      <c r="D435" s="24" t="str">
        <f>IF(C435="","",IFERROR(INDEX(Clienți!$C$5:$C$504,MATCH(C435,Clienți!$B$5:$B$504,0)),""))</f>
        <v/>
      </c>
      <c r="E435" s="22"/>
      <c r="F435" s="20"/>
      <c r="G435" s="20"/>
      <c r="H435" s="20"/>
      <c r="I435" s="15"/>
      <c r="J435" s="21"/>
      <c r="K435" s="22"/>
      <c r="L435" s="25" t="str">
        <f t="shared" si="12"/>
        <v/>
      </c>
      <c r="M435" s="19" t="str">
        <f t="shared" si="13"/>
        <v/>
      </c>
    </row>
    <row r="436" spans="2:13" x14ac:dyDescent="0.2">
      <c r="B436" s="15"/>
      <c r="C436" s="22"/>
      <c r="D436" s="24" t="str">
        <f>IF(C436="","",IFERROR(INDEX(Clienți!$C$5:$C$504,MATCH(C436,Clienți!$B$5:$B$504,0)),""))</f>
        <v/>
      </c>
      <c r="E436" s="22"/>
      <c r="F436" s="20"/>
      <c r="G436" s="20"/>
      <c r="H436" s="20"/>
      <c r="I436" s="15"/>
      <c r="J436" s="21"/>
      <c r="K436" s="22"/>
      <c r="L436" s="25" t="str">
        <f t="shared" si="12"/>
        <v/>
      </c>
      <c r="M436" s="19" t="str">
        <f t="shared" si="13"/>
        <v/>
      </c>
    </row>
    <row r="437" spans="2:13" x14ac:dyDescent="0.2">
      <c r="B437" s="15"/>
      <c r="C437" s="22"/>
      <c r="D437" s="24" t="str">
        <f>IF(C437="","",IFERROR(INDEX(Clienți!$C$5:$C$504,MATCH(C437,Clienți!$B$5:$B$504,0)),""))</f>
        <v/>
      </c>
      <c r="E437" s="22"/>
      <c r="F437" s="20"/>
      <c r="G437" s="20"/>
      <c r="H437" s="20"/>
      <c r="I437" s="15"/>
      <c r="J437" s="21"/>
      <c r="K437" s="22"/>
      <c r="L437" s="25" t="str">
        <f t="shared" si="12"/>
        <v/>
      </c>
      <c r="M437" s="19" t="str">
        <f t="shared" si="13"/>
        <v/>
      </c>
    </row>
    <row r="438" spans="2:13" x14ac:dyDescent="0.2">
      <c r="B438" s="15"/>
      <c r="C438" s="22"/>
      <c r="D438" s="24" t="str">
        <f>IF(C438="","",IFERROR(INDEX(Clienți!$C$5:$C$504,MATCH(C438,Clienți!$B$5:$B$504,0)),""))</f>
        <v/>
      </c>
      <c r="E438" s="22"/>
      <c r="F438" s="20"/>
      <c r="G438" s="20"/>
      <c r="H438" s="20"/>
      <c r="I438" s="15"/>
      <c r="J438" s="21"/>
      <c r="K438" s="22"/>
      <c r="L438" s="25" t="str">
        <f t="shared" si="12"/>
        <v/>
      </c>
      <c r="M438" s="19" t="str">
        <f t="shared" si="13"/>
        <v/>
      </c>
    </row>
    <row r="439" spans="2:13" x14ac:dyDescent="0.2">
      <c r="B439" s="15"/>
      <c r="C439" s="22"/>
      <c r="D439" s="24" t="str">
        <f>IF(C439="","",IFERROR(INDEX(Clienți!$C$5:$C$504,MATCH(C439,Clienți!$B$5:$B$504,0)),""))</f>
        <v/>
      </c>
      <c r="E439" s="22"/>
      <c r="F439" s="20"/>
      <c r="G439" s="20"/>
      <c r="H439" s="20"/>
      <c r="I439" s="15"/>
      <c r="J439" s="21"/>
      <c r="K439" s="22"/>
      <c r="L439" s="25" t="str">
        <f t="shared" si="12"/>
        <v/>
      </c>
      <c r="M439" s="19" t="str">
        <f t="shared" si="13"/>
        <v/>
      </c>
    </row>
    <row r="440" spans="2:13" x14ac:dyDescent="0.2">
      <c r="B440" s="15"/>
      <c r="C440" s="22"/>
      <c r="D440" s="24" t="str">
        <f>IF(C440="","",IFERROR(INDEX(Clienți!$C$5:$C$504,MATCH(C440,Clienți!$B$5:$B$504,0)),""))</f>
        <v/>
      </c>
      <c r="E440" s="22"/>
      <c r="F440" s="20"/>
      <c r="G440" s="20"/>
      <c r="H440" s="20"/>
      <c r="I440" s="15"/>
      <c r="J440" s="21"/>
      <c r="K440" s="22"/>
      <c r="L440" s="25" t="str">
        <f t="shared" si="12"/>
        <v/>
      </c>
      <c r="M440" s="19" t="str">
        <f t="shared" si="13"/>
        <v/>
      </c>
    </row>
    <row r="441" spans="2:13" x14ac:dyDescent="0.2">
      <c r="B441" s="15"/>
      <c r="C441" s="22"/>
      <c r="D441" s="24" t="str">
        <f>IF(C441="","",IFERROR(INDEX(Clienți!$C$5:$C$504,MATCH(C441,Clienți!$B$5:$B$504,0)),""))</f>
        <v/>
      </c>
      <c r="E441" s="22"/>
      <c r="F441" s="20"/>
      <c r="G441" s="20"/>
      <c r="H441" s="20"/>
      <c r="I441" s="15"/>
      <c r="J441" s="21"/>
      <c r="K441" s="22"/>
      <c r="L441" s="25" t="str">
        <f t="shared" si="12"/>
        <v/>
      </c>
      <c r="M441" s="19" t="str">
        <f t="shared" si="13"/>
        <v/>
      </c>
    </row>
    <row r="442" spans="2:13" x14ac:dyDescent="0.2">
      <c r="B442" s="15"/>
      <c r="C442" s="22"/>
      <c r="D442" s="24" t="str">
        <f>IF(C442="","",IFERROR(INDEX(Clienți!$C$5:$C$504,MATCH(C442,Clienți!$B$5:$B$504,0)),""))</f>
        <v/>
      </c>
      <c r="E442" s="22"/>
      <c r="F442" s="20"/>
      <c r="G442" s="20"/>
      <c r="H442" s="20"/>
      <c r="I442" s="15"/>
      <c r="J442" s="21"/>
      <c r="K442" s="22"/>
      <c r="L442" s="25" t="str">
        <f t="shared" si="12"/>
        <v/>
      </c>
      <c r="M442" s="19" t="str">
        <f t="shared" si="13"/>
        <v/>
      </c>
    </row>
    <row r="443" spans="2:13" x14ac:dyDescent="0.2">
      <c r="B443" s="15"/>
      <c r="C443" s="22"/>
      <c r="D443" s="24" t="str">
        <f>IF(C443="","",IFERROR(INDEX(Clienți!$C$5:$C$504,MATCH(C443,Clienți!$B$5:$B$504,0)),""))</f>
        <v/>
      </c>
      <c r="E443" s="22"/>
      <c r="F443" s="20"/>
      <c r="G443" s="20"/>
      <c r="H443" s="20"/>
      <c r="I443" s="15"/>
      <c r="J443" s="21"/>
      <c r="K443" s="22"/>
      <c r="L443" s="25" t="str">
        <f t="shared" si="12"/>
        <v/>
      </c>
      <c r="M443" s="19" t="str">
        <f t="shared" si="13"/>
        <v/>
      </c>
    </row>
    <row r="444" spans="2:13" x14ac:dyDescent="0.2">
      <c r="B444" s="15"/>
      <c r="C444" s="22"/>
      <c r="D444" s="24" t="str">
        <f>IF(C444="","",IFERROR(INDEX(Clienți!$C$5:$C$504,MATCH(C444,Clienți!$B$5:$B$504,0)),""))</f>
        <v/>
      </c>
      <c r="E444" s="22"/>
      <c r="F444" s="20"/>
      <c r="G444" s="20"/>
      <c r="H444" s="20"/>
      <c r="I444" s="15"/>
      <c r="J444" s="21"/>
      <c r="K444" s="22"/>
      <c r="L444" s="25" t="str">
        <f t="shared" si="12"/>
        <v/>
      </c>
      <c r="M444" s="19" t="str">
        <f t="shared" si="13"/>
        <v/>
      </c>
    </row>
    <row r="445" spans="2:13" x14ac:dyDescent="0.2">
      <c r="B445" s="15"/>
      <c r="C445" s="22"/>
      <c r="D445" s="24" t="str">
        <f>IF(C445="","",IFERROR(INDEX(Clienți!$C$5:$C$504,MATCH(C445,Clienți!$B$5:$B$504,0)),""))</f>
        <v/>
      </c>
      <c r="E445" s="22"/>
      <c r="F445" s="20"/>
      <c r="G445" s="20"/>
      <c r="H445" s="20"/>
      <c r="I445" s="15"/>
      <c r="J445" s="21"/>
      <c r="K445" s="22"/>
      <c r="L445" s="25" t="str">
        <f t="shared" si="12"/>
        <v/>
      </c>
      <c r="M445" s="19" t="str">
        <f t="shared" si="13"/>
        <v/>
      </c>
    </row>
    <row r="446" spans="2:13" x14ac:dyDescent="0.2">
      <c r="B446" s="15"/>
      <c r="C446" s="22"/>
      <c r="D446" s="24" t="str">
        <f>IF(C446="","",IFERROR(INDEX(Clienți!$C$5:$C$504,MATCH(C446,Clienți!$B$5:$B$504,0)),""))</f>
        <v/>
      </c>
      <c r="E446" s="22"/>
      <c r="F446" s="20"/>
      <c r="G446" s="20"/>
      <c r="H446" s="20"/>
      <c r="I446" s="15"/>
      <c r="J446" s="21"/>
      <c r="K446" s="22"/>
      <c r="L446" s="25" t="str">
        <f t="shared" si="12"/>
        <v/>
      </c>
      <c r="M446" s="19" t="str">
        <f t="shared" si="13"/>
        <v/>
      </c>
    </row>
    <row r="447" spans="2:13" x14ac:dyDescent="0.2">
      <c r="B447" s="15"/>
      <c r="C447" s="22"/>
      <c r="D447" s="24" t="str">
        <f>IF(C447="","",IFERROR(INDEX(Clienți!$C$5:$C$504,MATCH(C447,Clienți!$B$5:$B$504,0)),""))</f>
        <v/>
      </c>
      <c r="E447" s="22"/>
      <c r="F447" s="20"/>
      <c r="G447" s="20"/>
      <c r="H447" s="20"/>
      <c r="I447" s="15"/>
      <c r="J447" s="21"/>
      <c r="K447" s="22"/>
      <c r="L447" s="25" t="str">
        <f t="shared" si="12"/>
        <v/>
      </c>
      <c r="M447" s="19" t="str">
        <f t="shared" si="13"/>
        <v/>
      </c>
    </row>
    <row r="448" spans="2:13" x14ac:dyDescent="0.2">
      <c r="B448" s="15"/>
      <c r="C448" s="22"/>
      <c r="D448" s="24" t="str">
        <f>IF(C448="","",IFERROR(INDEX(Clienți!$C$5:$C$504,MATCH(C448,Clienți!$B$5:$B$504,0)),""))</f>
        <v/>
      </c>
      <c r="E448" s="22"/>
      <c r="F448" s="20"/>
      <c r="G448" s="20"/>
      <c r="H448" s="20"/>
      <c r="I448" s="15"/>
      <c r="J448" s="21"/>
      <c r="K448" s="22"/>
      <c r="L448" s="25" t="str">
        <f t="shared" si="12"/>
        <v/>
      </c>
      <c r="M448" s="19" t="str">
        <f t="shared" si="13"/>
        <v/>
      </c>
    </row>
    <row r="449" spans="2:13" x14ac:dyDescent="0.2">
      <c r="B449" s="15"/>
      <c r="C449" s="22"/>
      <c r="D449" s="24" t="str">
        <f>IF(C449="","",IFERROR(INDEX(Clienți!$C$5:$C$504,MATCH(C449,Clienți!$B$5:$B$504,0)),""))</f>
        <v/>
      </c>
      <c r="E449" s="22"/>
      <c r="F449" s="20"/>
      <c r="G449" s="20"/>
      <c r="H449" s="20"/>
      <c r="I449" s="15"/>
      <c r="J449" s="21"/>
      <c r="K449" s="22"/>
      <c r="L449" s="25" t="str">
        <f t="shared" si="12"/>
        <v/>
      </c>
      <c r="M449" s="19" t="str">
        <f t="shared" si="13"/>
        <v/>
      </c>
    </row>
    <row r="450" spans="2:13" x14ac:dyDescent="0.2">
      <c r="B450" s="15"/>
      <c r="C450" s="22"/>
      <c r="D450" s="24" t="str">
        <f>IF(C450="","",IFERROR(INDEX(Clienți!$C$5:$C$504,MATCH(C450,Clienți!$B$5:$B$504,0)),""))</f>
        <v/>
      </c>
      <c r="E450" s="22"/>
      <c r="F450" s="20"/>
      <c r="G450" s="20"/>
      <c r="H450" s="20"/>
      <c r="I450" s="15"/>
      <c r="J450" s="21"/>
      <c r="K450" s="22"/>
      <c r="L450" s="25" t="str">
        <f t="shared" si="12"/>
        <v/>
      </c>
      <c r="M450" s="19" t="str">
        <f t="shared" si="13"/>
        <v/>
      </c>
    </row>
    <row r="451" spans="2:13" x14ac:dyDescent="0.2">
      <c r="B451" s="15"/>
      <c r="C451" s="22"/>
      <c r="D451" s="24" t="str">
        <f>IF(C451="","",IFERROR(INDEX(Clienți!$C$5:$C$504,MATCH(C451,Clienți!$B$5:$B$504,0)),""))</f>
        <v/>
      </c>
      <c r="E451" s="22"/>
      <c r="F451" s="20"/>
      <c r="G451" s="20"/>
      <c r="H451" s="20"/>
      <c r="I451" s="15"/>
      <c r="J451" s="21"/>
      <c r="K451" s="22"/>
      <c r="L451" s="25" t="str">
        <f t="shared" si="12"/>
        <v/>
      </c>
      <c r="M451" s="19" t="str">
        <f t="shared" si="13"/>
        <v/>
      </c>
    </row>
    <row r="452" spans="2:13" x14ac:dyDescent="0.2">
      <c r="B452" s="15"/>
      <c r="C452" s="22"/>
      <c r="D452" s="24" t="str">
        <f>IF(C452="","",IFERROR(INDEX(Clienți!$C$5:$C$504,MATCH(C452,Clienți!$B$5:$B$504,0)),""))</f>
        <v/>
      </c>
      <c r="E452" s="22"/>
      <c r="F452" s="20"/>
      <c r="G452" s="20"/>
      <c r="H452" s="20"/>
      <c r="I452" s="15"/>
      <c r="J452" s="21"/>
      <c r="K452" s="22"/>
      <c r="L452" s="25" t="str">
        <f t="shared" si="12"/>
        <v/>
      </c>
      <c r="M452" s="19" t="str">
        <f t="shared" si="13"/>
        <v/>
      </c>
    </row>
    <row r="453" spans="2:13" x14ac:dyDescent="0.2">
      <c r="B453" s="15"/>
      <c r="C453" s="22"/>
      <c r="D453" s="24" t="str">
        <f>IF(C453="","",IFERROR(INDEX(Clienți!$C$5:$C$504,MATCH(C453,Clienți!$B$5:$B$504,0)),""))</f>
        <v/>
      </c>
      <c r="E453" s="22"/>
      <c r="F453" s="20"/>
      <c r="G453" s="20"/>
      <c r="H453" s="20"/>
      <c r="I453" s="15"/>
      <c r="J453" s="21"/>
      <c r="K453" s="22"/>
      <c r="L453" s="25" t="str">
        <f t="shared" ref="L453:L516" si="14">IF(B453="","",IF(K453="Da","Realizat",IF(H453="","Fără pas următor",IF(NOT(ISNUMBER(I453)),"Fără dată",IF(I453&lt;AziC,"Întârziat",IF(I453=AziC,"Azi","Planificat"))))))</f>
        <v/>
      </c>
      <c r="M453" s="19" t="str">
        <f t="shared" ref="M453:M516" si="15">IF(AND(B453="",C453=""),"",TRIM(IF(D453="","Cod de client inexistent. ","")&amp;IF(F453="","Notează ce s-a discutat. ","")&amp;IF(AND(H453&lt;&gt;"",NOT(ISNUMBER(I453))),"Pasul următor nu are dată. ","")&amp;IF(AND(ISNUMBER(I453),ISNUMBER(B453),I453&lt;B453),"Data pasului e înaintea contactului. ","")))</f>
        <v/>
      </c>
    </row>
    <row r="454" spans="2:13" x14ac:dyDescent="0.2">
      <c r="B454" s="15"/>
      <c r="C454" s="22"/>
      <c r="D454" s="24" t="str">
        <f>IF(C454="","",IFERROR(INDEX(Clienți!$C$5:$C$504,MATCH(C454,Clienți!$B$5:$B$504,0)),""))</f>
        <v/>
      </c>
      <c r="E454" s="22"/>
      <c r="F454" s="20"/>
      <c r="G454" s="20"/>
      <c r="H454" s="20"/>
      <c r="I454" s="15"/>
      <c r="J454" s="21"/>
      <c r="K454" s="22"/>
      <c r="L454" s="25" t="str">
        <f t="shared" si="14"/>
        <v/>
      </c>
      <c r="M454" s="19" t="str">
        <f t="shared" si="15"/>
        <v/>
      </c>
    </row>
    <row r="455" spans="2:13" x14ac:dyDescent="0.2">
      <c r="B455" s="15"/>
      <c r="C455" s="22"/>
      <c r="D455" s="24" t="str">
        <f>IF(C455="","",IFERROR(INDEX(Clienți!$C$5:$C$504,MATCH(C455,Clienți!$B$5:$B$504,0)),""))</f>
        <v/>
      </c>
      <c r="E455" s="22"/>
      <c r="F455" s="20"/>
      <c r="G455" s="20"/>
      <c r="H455" s="20"/>
      <c r="I455" s="15"/>
      <c r="J455" s="21"/>
      <c r="K455" s="22"/>
      <c r="L455" s="25" t="str">
        <f t="shared" si="14"/>
        <v/>
      </c>
      <c r="M455" s="19" t="str">
        <f t="shared" si="15"/>
        <v/>
      </c>
    </row>
    <row r="456" spans="2:13" x14ac:dyDescent="0.2">
      <c r="B456" s="15"/>
      <c r="C456" s="22"/>
      <c r="D456" s="24" t="str">
        <f>IF(C456="","",IFERROR(INDEX(Clienți!$C$5:$C$504,MATCH(C456,Clienți!$B$5:$B$504,0)),""))</f>
        <v/>
      </c>
      <c r="E456" s="22"/>
      <c r="F456" s="20"/>
      <c r="G456" s="20"/>
      <c r="H456" s="20"/>
      <c r="I456" s="15"/>
      <c r="J456" s="21"/>
      <c r="K456" s="22"/>
      <c r="L456" s="25" t="str">
        <f t="shared" si="14"/>
        <v/>
      </c>
      <c r="M456" s="19" t="str">
        <f t="shared" si="15"/>
        <v/>
      </c>
    </row>
    <row r="457" spans="2:13" x14ac:dyDescent="0.2">
      <c r="B457" s="15"/>
      <c r="C457" s="22"/>
      <c r="D457" s="24" t="str">
        <f>IF(C457="","",IFERROR(INDEX(Clienți!$C$5:$C$504,MATCH(C457,Clienți!$B$5:$B$504,0)),""))</f>
        <v/>
      </c>
      <c r="E457" s="22"/>
      <c r="F457" s="20"/>
      <c r="G457" s="20"/>
      <c r="H457" s="20"/>
      <c r="I457" s="15"/>
      <c r="J457" s="21"/>
      <c r="K457" s="22"/>
      <c r="L457" s="25" t="str">
        <f t="shared" si="14"/>
        <v/>
      </c>
      <c r="M457" s="19" t="str">
        <f t="shared" si="15"/>
        <v/>
      </c>
    </row>
    <row r="458" spans="2:13" x14ac:dyDescent="0.2">
      <c r="B458" s="15"/>
      <c r="C458" s="22"/>
      <c r="D458" s="24" t="str">
        <f>IF(C458="","",IFERROR(INDEX(Clienți!$C$5:$C$504,MATCH(C458,Clienți!$B$5:$B$504,0)),""))</f>
        <v/>
      </c>
      <c r="E458" s="22"/>
      <c r="F458" s="20"/>
      <c r="G458" s="20"/>
      <c r="H458" s="20"/>
      <c r="I458" s="15"/>
      <c r="J458" s="21"/>
      <c r="K458" s="22"/>
      <c r="L458" s="25" t="str">
        <f t="shared" si="14"/>
        <v/>
      </c>
      <c r="M458" s="19" t="str">
        <f t="shared" si="15"/>
        <v/>
      </c>
    </row>
    <row r="459" spans="2:13" x14ac:dyDescent="0.2">
      <c r="B459" s="15"/>
      <c r="C459" s="22"/>
      <c r="D459" s="24" t="str">
        <f>IF(C459="","",IFERROR(INDEX(Clienți!$C$5:$C$504,MATCH(C459,Clienți!$B$5:$B$504,0)),""))</f>
        <v/>
      </c>
      <c r="E459" s="22"/>
      <c r="F459" s="20"/>
      <c r="G459" s="20"/>
      <c r="H459" s="20"/>
      <c r="I459" s="15"/>
      <c r="J459" s="21"/>
      <c r="K459" s="22"/>
      <c r="L459" s="25" t="str">
        <f t="shared" si="14"/>
        <v/>
      </c>
      <c r="M459" s="19" t="str">
        <f t="shared" si="15"/>
        <v/>
      </c>
    </row>
    <row r="460" spans="2:13" x14ac:dyDescent="0.2">
      <c r="B460" s="15"/>
      <c r="C460" s="22"/>
      <c r="D460" s="24" t="str">
        <f>IF(C460="","",IFERROR(INDEX(Clienți!$C$5:$C$504,MATCH(C460,Clienți!$B$5:$B$504,0)),""))</f>
        <v/>
      </c>
      <c r="E460" s="22"/>
      <c r="F460" s="20"/>
      <c r="G460" s="20"/>
      <c r="H460" s="20"/>
      <c r="I460" s="15"/>
      <c r="J460" s="21"/>
      <c r="K460" s="22"/>
      <c r="L460" s="25" t="str">
        <f t="shared" si="14"/>
        <v/>
      </c>
      <c r="M460" s="19" t="str">
        <f t="shared" si="15"/>
        <v/>
      </c>
    </row>
    <row r="461" spans="2:13" x14ac:dyDescent="0.2">
      <c r="B461" s="15"/>
      <c r="C461" s="22"/>
      <c r="D461" s="24" t="str">
        <f>IF(C461="","",IFERROR(INDEX(Clienți!$C$5:$C$504,MATCH(C461,Clienți!$B$5:$B$504,0)),""))</f>
        <v/>
      </c>
      <c r="E461" s="22"/>
      <c r="F461" s="20"/>
      <c r="G461" s="20"/>
      <c r="H461" s="20"/>
      <c r="I461" s="15"/>
      <c r="J461" s="21"/>
      <c r="K461" s="22"/>
      <c r="L461" s="25" t="str">
        <f t="shared" si="14"/>
        <v/>
      </c>
      <c r="M461" s="19" t="str">
        <f t="shared" si="15"/>
        <v/>
      </c>
    </row>
    <row r="462" spans="2:13" x14ac:dyDescent="0.2">
      <c r="B462" s="15"/>
      <c r="C462" s="22"/>
      <c r="D462" s="24" t="str">
        <f>IF(C462="","",IFERROR(INDEX(Clienți!$C$5:$C$504,MATCH(C462,Clienți!$B$5:$B$504,0)),""))</f>
        <v/>
      </c>
      <c r="E462" s="22"/>
      <c r="F462" s="20"/>
      <c r="G462" s="20"/>
      <c r="H462" s="20"/>
      <c r="I462" s="15"/>
      <c r="J462" s="21"/>
      <c r="K462" s="22"/>
      <c r="L462" s="25" t="str">
        <f t="shared" si="14"/>
        <v/>
      </c>
      <c r="M462" s="19" t="str">
        <f t="shared" si="15"/>
        <v/>
      </c>
    </row>
    <row r="463" spans="2:13" x14ac:dyDescent="0.2">
      <c r="B463" s="15"/>
      <c r="C463" s="22"/>
      <c r="D463" s="24" t="str">
        <f>IF(C463="","",IFERROR(INDEX(Clienți!$C$5:$C$504,MATCH(C463,Clienți!$B$5:$B$504,0)),""))</f>
        <v/>
      </c>
      <c r="E463" s="22"/>
      <c r="F463" s="20"/>
      <c r="G463" s="20"/>
      <c r="H463" s="20"/>
      <c r="I463" s="15"/>
      <c r="J463" s="21"/>
      <c r="K463" s="22"/>
      <c r="L463" s="25" t="str">
        <f t="shared" si="14"/>
        <v/>
      </c>
      <c r="M463" s="19" t="str">
        <f t="shared" si="15"/>
        <v/>
      </c>
    </row>
    <row r="464" spans="2:13" x14ac:dyDescent="0.2">
      <c r="B464" s="15"/>
      <c r="C464" s="22"/>
      <c r="D464" s="24" t="str">
        <f>IF(C464="","",IFERROR(INDEX(Clienți!$C$5:$C$504,MATCH(C464,Clienți!$B$5:$B$504,0)),""))</f>
        <v/>
      </c>
      <c r="E464" s="22"/>
      <c r="F464" s="20"/>
      <c r="G464" s="20"/>
      <c r="H464" s="20"/>
      <c r="I464" s="15"/>
      <c r="J464" s="21"/>
      <c r="K464" s="22"/>
      <c r="L464" s="25" t="str">
        <f t="shared" si="14"/>
        <v/>
      </c>
      <c r="M464" s="19" t="str">
        <f t="shared" si="15"/>
        <v/>
      </c>
    </row>
    <row r="465" spans="2:13" x14ac:dyDescent="0.2">
      <c r="B465" s="15"/>
      <c r="C465" s="22"/>
      <c r="D465" s="24" t="str">
        <f>IF(C465="","",IFERROR(INDEX(Clienți!$C$5:$C$504,MATCH(C465,Clienți!$B$5:$B$504,0)),""))</f>
        <v/>
      </c>
      <c r="E465" s="22"/>
      <c r="F465" s="20"/>
      <c r="G465" s="20"/>
      <c r="H465" s="20"/>
      <c r="I465" s="15"/>
      <c r="J465" s="21"/>
      <c r="K465" s="22"/>
      <c r="L465" s="25" t="str">
        <f t="shared" si="14"/>
        <v/>
      </c>
      <c r="M465" s="19" t="str">
        <f t="shared" si="15"/>
        <v/>
      </c>
    </row>
    <row r="466" spans="2:13" x14ac:dyDescent="0.2">
      <c r="B466" s="15"/>
      <c r="C466" s="22"/>
      <c r="D466" s="24" t="str">
        <f>IF(C466="","",IFERROR(INDEX(Clienți!$C$5:$C$504,MATCH(C466,Clienți!$B$5:$B$504,0)),""))</f>
        <v/>
      </c>
      <c r="E466" s="22"/>
      <c r="F466" s="20"/>
      <c r="G466" s="20"/>
      <c r="H466" s="20"/>
      <c r="I466" s="15"/>
      <c r="J466" s="21"/>
      <c r="K466" s="22"/>
      <c r="L466" s="25" t="str">
        <f t="shared" si="14"/>
        <v/>
      </c>
      <c r="M466" s="19" t="str">
        <f t="shared" si="15"/>
        <v/>
      </c>
    </row>
    <row r="467" spans="2:13" x14ac:dyDescent="0.2">
      <c r="B467" s="15"/>
      <c r="C467" s="22"/>
      <c r="D467" s="24" t="str">
        <f>IF(C467="","",IFERROR(INDEX(Clienți!$C$5:$C$504,MATCH(C467,Clienți!$B$5:$B$504,0)),""))</f>
        <v/>
      </c>
      <c r="E467" s="22"/>
      <c r="F467" s="20"/>
      <c r="G467" s="20"/>
      <c r="H467" s="20"/>
      <c r="I467" s="15"/>
      <c r="J467" s="21"/>
      <c r="K467" s="22"/>
      <c r="L467" s="25" t="str">
        <f t="shared" si="14"/>
        <v/>
      </c>
      <c r="M467" s="19" t="str">
        <f t="shared" si="15"/>
        <v/>
      </c>
    </row>
    <row r="468" spans="2:13" x14ac:dyDescent="0.2">
      <c r="B468" s="15"/>
      <c r="C468" s="22"/>
      <c r="D468" s="24" t="str">
        <f>IF(C468="","",IFERROR(INDEX(Clienți!$C$5:$C$504,MATCH(C468,Clienți!$B$5:$B$504,0)),""))</f>
        <v/>
      </c>
      <c r="E468" s="22"/>
      <c r="F468" s="20"/>
      <c r="G468" s="20"/>
      <c r="H468" s="20"/>
      <c r="I468" s="15"/>
      <c r="J468" s="21"/>
      <c r="K468" s="22"/>
      <c r="L468" s="25" t="str">
        <f t="shared" si="14"/>
        <v/>
      </c>
      <c r="M468" s="19" t="str">
        <f t="shared" si="15"/>
        <v/>
      </c>
    </row>
    <row r="469" spans="2:13" x14ac:dyDescent="0.2">
      <c r="B469" s="15"/>
      <c r="C469" s="22"/>
      <c r="D469" s="24" t="str">
        <f>IF(C469="","",IFERROR(INDEX(Clienți!$C$5:$C$504,MATCH(C469,Clienți!$B$5:$B$504,0)),""))</f>
        <v/>
      </c>
      <c r="E469" s="22"/>
      <c r="F469" s="20"/>
      <c r="G469" s="20"/>
      <c r="H469" s="20"/>
      <c r="I469" s="15"/>
      <c r="J469" s="21"/>
      <c r="K469" s="22"/>
      <c r="L469" s="25" t="str">
        <f t="shared" si="14"/>
        <v/>
      </c>
      <c r="M469" s="19" t="str">
        <f t="shared" si="15"/>
        <v/>
      </c>
    </row>
    <row r="470" spans="2:13" x14ac:dyDescent="0.2">
      <c r="B470" s="15"/>
      <c r="C470" s="22"/>
      <c r="D470" s="24" t="str">
        <f>IF(C470="","",IFERROR(INDEX(Clienți!$C$5:$C$504,MATCH(C470,Clienți!$B$5:$B$504,0)),""))</f>
        <v/>
      </c>
      <c r="E470" s="22"/>
      <c r="F470" s="20"/>
      <c r="G470" s="20"/>
      <c r="H470" s="20"/>
      <c r="I470" s="15"/>
      <c r="J470" s="21"/>
      <c r="K470" s="22"/>
      <c r="L470" s="25" t="str">
        <f t="shared" si="14"/>
        <v/>
      </c>
      <c r="M470" s="19" t="str">
        <f t="shared" si="15"/>
        <v/>
      </c>
    </row>
    <row r="471" spans="2:13" x14ac:dyDescent="0.2">
      <c r="B471" s="15"/>
      <c r="C471" s="22"/>
      <c r="D471" s="24" t="str">
        <f>IF(C471="","",IFERROR(INDEX(Clienți!$C$5:$C$504,MATCH(C471,Clienți!$B$5:$B$504,0)),""))</f>
        <v/>
      </c>
      <c r="E471" s="22"/>
      <c r="F471" s="20"/>
      <c r="G471" s="20"/>
      <c r="H471" s="20"/>
      <c r="I471" s="15"/>
      <c r="J471" s="21"/>
      <c r="K471" s="22"/>
      <c r="L471" s="25" t="str">
        <f t="shared" si="14"/>
        <v/>
      </c>
      <c r="M471" s="19" t="str">
        <f t="shared" si="15"/>
        <v/>
      </c>
    </row>
    <row r="472" spans="2:13" x14ac:dyDescent="0.2">
      <c r="B472" s="15"/>
      <c r="C472" s="22"/>
      <c r="D472" s="24" t="str">
        <f>IF(C472="","",IFERROR(INDEX(Clienți!$C$5:$C$504,MATCH(C472,Clienți!$B$5:$B$504,0)),""))</f>
        <v/>
      </c>
      <c r="E472" s="22"/>
      <c r="F472" s="20"/>
      <c r="G472" s="20"/>
      <c r="H472" s="20"/>
      <c r="I472" s="15"/>
      <c r="J472" s="21"/>
      <c r="K472" s="22"/>
      <c r="L472" s="25" t="str">
        <f t="shared" si="14"/>
        <v/>
      </c>
      <c r="M472" s="19" t="str">
        <f t="shared" si="15"/>
        <v/>
      </c>
    </row>
    <row r="473" spans="2:13" x14ac:dyDescent="0.2">
      <c r="B473" s="15"/>
      <c r="C473" s="22"/>
      <c r="D473" s="24" t="str">
        <f>IF(C473="","",IFERROR(INDEX(Clienți!$C$5:$C$504,MATCH(C473,Clienți!$B$5:$B$504,0)),""))</f>
        <v/>
      </c>
      <c r="E473" s="22"/>
      <c r="F473" s="20"/>
      <c r="G473" s="20"/>
      <c r="H473" s="20"/>
      <c r="I473" s="15"/>
      <c r="J473" s="21"/>
      <c r="K473" s="22"/>
      <c r="L473" s="25" t="str">
        <f t="shared" si="14"/>
        <v/>
      </c>
      <c r="M473" s="19" t="str">
        <f t="shared" si="15"/>
        <v/>
      </c>
    </row>
    <row r="474" spans="2:13" x14ac:dyDescent="0.2">
      <c r="B474" s="15"/>
      <c r="C474" s="22"/>
      <c r="D474" s="24" t="str">
        <f>IF(C474="","",IFERROR(INDEX(Clienți!$C$5:$C$504,MATCH(C474,Clienți!$B$5:$B$504,0)),""))</f>
        <v/>
      </c>
      <c r="E474" s="22"/>
      <c r="F474" s="20"/>
      <c r="G474" s="20"/>
      <c r="H474" s="20"/>
      <c r="I474" s="15"/>
      <c r="J474" s="21"/>
      <c r="K474" s="22"/>
      <c r="L474" s="25" t="str">
        <f t="shared" si="14"/>
        <v/>
      </c>
      <c r="M474" s="19" t="str">
        <f t="shared" si="15"/>
        <v/>
      </c>
    </row>
    <row r="475" spans="2:13" x14ac:dyDescent="0.2">
      <c r="B475" s="15"/>
      <c r="C475" s="22"/>
      <c r="D475" s="24" t="str">
        <f>IF(C475="","",IFERROR(INDEX(Clienți!$C$5:$C$504,MATCH(C475,Clienți!$B$5:$B$504,0)),""))</f>
        <v/>
      </c>
      <c r="E475" s="22"/>
      <c r="F475" s="20"/>
      <c r="G475" s="20"/>
      <c r="H475" s="20"/>
      <c r="I475" s="15"/>
      <c r="J475" s="21"/>
      <c r="K475" s="22"/>
      <c r="L475" s="25" t="str">
        <f t="shared" si="14"/>
        <v/>
      </c>
      <c r="M475" s="19" t="str">
        <f t="shared" si="15"/>
        <v/>
      </c>
    </row>
    <row r="476" spans="2:13" x14ac:dyDescent="0.2">
      <c r="B476" s="15"/>
      <c r="C476" s="22"/>
      <c r="D476" s="24" t="str">
        <f>IF(C476="","",IFERROR(INDEX(Clienți!$C$5:$C$504,MATCH(C476,Clienți!$B$5:$B$504,0)),""))</f>
        <v/>
      </c>
      <c r="E476" s="22"/>
      <c r="F476" s="20"/>
      <c r="G476" s="20"/>
      <c r="H476" s="20"/>
      <c r="I476" s="15"/>
      <c r="J476" s="21"/>
      <c r="K476" s="22"/>
      <c r="L476" s="25" t="str">
        <f t="shared" si="14"/>
        <v/>
      </c>
      <c r="M476" s="19" t="str">
        <f t="shared" si="15"/>
        <v/>
      </c>
    </row>
    <row r="477" spans="2:13" x14ac:dyDescent="0.2">
      <c r="B477" s="15"/>
      <c r="C477" s="22"/>
      <c r="D477" s="24" t="str">
        <f>IF(C477="","",IFERROR(INDEX(Clienți!$C$5:$C$504,MATCH(C477,Clienți!$B$5:$B$504,0)),""))</f>
        <v/>
      </c>
      <c r="E477" s="22"/>
      <c r="F477" s="20"/>
      <c r="G477" s="20"/>
      <c r="H477" s="20"/>
      <c r="I477" s="15"/>
      <c r="J477" s="21"/>
      <c r="K477" s="22"/>
      <c r="L477" s="25" t="str">
        <f t="shared" si="14"/>
        <v/>
      </c>
      <c r="M477" s="19" t="str">
        <f t="shared" si="15"/>
        <v/>
      </c>
    </row>
    <row r="478" spans="2:13" x14ac:dyDescent="0.2">
      <c r="B478" s="15"/>
      <c r="C478" s="22"/>
      <c r="D478" s="24" t="str">
        <f>IF(C478="","",IFERROR(INDEX(Clienți!$C$5:$C$504,MATCH(C478,Clienți!$B$5:$B$504,0)),""))</f>
        <v/>
      </c>
      <c r="E478" s="22"/>
      <c r="F478" s="20"/>
      <c r="G478" s="20"/>
      <c r="H478" s="20"/>
      <c r="I478" s="15"/>
      <c r="J478" s="21"/>
      <c r="K478" s="22"/>
      <c r="L478" s="25" t="str">
        <f t="shared" si="14"/>
        <v/>
      </c>
      <c r="M478" s="19" t="str">
        <f t="shared" si="15"/>
        <v/>
      </c>
    </row>
    <row r="479" spans="2:13" x14ac:dyDescent="0.2">
      <c r="B479" s="15"/>
      <c r="C479" s="22"/>
      <c r="D479" s="24" t="str">
        <f>IF(C479="","",IFERROR(INDEX(Clienți!$C$5:$C$504,MATCH(C479,Clienți!$B$5:$B$504,0)),""))</f>
        <v/>
      </c>
      <c r="E479" s="22"/>
      <c r="F479" s="20"/>
      <c r="G479" s="20"/>
      <c r="H479" s="20"/>
      <c r="I479" s="15"/>
      <c r="J479" s="21"/>
      <c r="K479" s="22"/>
      <c r="L479" s="25" t="str">
        <f t="shared" si="14"/>
        <v/>
      </c>
      <c r="M479" s="19" t="str">
        <f t="shared" si="15"/>
        <v/>
      </c>
    </row>
    <row r="480" spans="2:13" x14ac:dyDescent="0.2">
      <c r="B480" s="15"/>
      <c r="C480" s="22"/>
      <c r="D480" s="24" t="str">
        <f>IF(C480="","",IFERROR(INDEX(Clienți!$C$5:$C$504,MATCH(C480,Clienți!$B$5:$B$504,0)),""))</f>
        <v/>
      </c>
      <c r="E480" s="22"/>
      <c r="F480" s="20"/>
      <c r="G480" s="20"/>
      <c r="H480" s="20"/>
      <c r="I480" s="15"/>
      <c r="J480" s="21"/>
      <c r="K480" s="22"/>
      <c r="L480" s="25" t="str">
        <f t="shared" si="14"/>
        <v/>
      </c>
      <c r="M480" s="19" t="str">
        <f t="shared" si="15"/>
        <v/>
      </c>
    </row>
    <row r="481" spans="2:13" x14ac:dyDescent="0.2">
      <c r="B481" s="15"/>
      <c r="C481" s="22"/>
      <c r="D481" s="24" t="str">
        <f>IF(C481="","",IFERROR(INDEX(Clienți!$C$5:$C$504,MATCH(C481,Clienți!$B$5:$B$504,0)),""))</f>
        <v/>
      </c>
      <c r="E481" s="22"/>
      <c r="F481" s="20"/>
      <c r="G481" s="20"/>
      <c r="H481" s="20"/>
      <c r="I481" s="15"/>
      <c r="J481" s="21"/>
      <c r="K481" s="22"/>
      <c r="L481" s="25" t="str">
        <f t="shared" si="14"/>
        <v/>
      </c>
      <c r="M481" s="19" t="str">
        <f t="shared" si="15"/>
        <v/>
      </c>
    </row>
    <row r="482" spans="2:13" x14ac:dyDescent="0.2">
      <c r="B482" s="15"/>
      <c r="C482" s="22"/>
      <c r="D482" s="24" t="str">
        <f>IF(C482="","",IFERROR(INDEX(Clienți!$C$5:$C$504,MATCH(C482,Clienți!$B$5:$B$504,0)),""))</f>
        <v/>
      </c>
      <c r="E482" s="22"/>
      <c r="F482" s="20"/>
      <c r="G482" s="20"/>
      <c r="H482" s="20"/>
      <c r="I482" s="15"/>
      <c r="J482" s="21"/>
      <c r="K482" s="22"/>
      <c r="L482" s="25" t="str">
        <f t="shared" si="14"/>
        <v/>
      </c>
      <c r="M482" s="19" t="str">
        <f t="shared" si="15"/>
        <v/>
      </c>
    </row>
    <row r="483" spans="2:13" x14ac:dyDescent="0.2">
      <c r="B483" s="15"/>
      <c r="C483" s="22"/>
      <c r="D483" s="24" t="str">
        <f>IF(C483="","",IFERROR(INDEX(Clienți!$C$5:$C$504,MATCH(C483,Clienți!$B$5:$B$504,0)),""))</f>
        <v/>
      </c>
      <c r="E483" s="22"/>
      <c r="F483" s="20"/>
      <c r="G483" s="20"/>
      <c r="H483" s="20"/>
      <c r="I483" s="15"/>
      <c r="J483" s="21"/>
      <c r="K483" s="22"/>
      <c r="L483" s="25" t="str">
        <f t="shared" si="14"/>
        <v/>
      </c>
      <c r="M483" s="19" t="str">
        <f t="shared" si="15"/>
        <v/>
      </c>
    </row>
    <row r="484" spans="2:13" x14ac:dyDescent="0.2">
      <c r="B484" s="15"/>
      <c r="C484" s="22"/>
      <c r="D484" s="24" t="str">
        <f>IF(C484="","",IFERROR(INDEX(Clienți!$C$5:$C$504,MATCH(C484,Clienți!$B$5:$B$504,0)),""))</f>
        <v/>
      </c>
      <c r="E484" s="22"/>
      <c r="F484" s="20"/>
      <c r="G484" s="20"/>
      <c r="H484" s="20"/>
      <c r="I484" s="15"/>
      <c r="J484" s="21"/>
      <c r="K484" s="22"/>
      <c r="L484" s="25" t="str">
        <f t="shared" si="14"/>
        <v/>
      </c>
      <c r="M484" s="19" t="str">
        <f t="shared" si="15"/>
        <v/>
      </c>
    </row>
    <row r="485" spans="2:13" x14ac:dyDescent="0.2">
      <c r="B485" s="15"/>
      <c r="C485" s="22"/>
      <c r="D485" s="24" t="str">
        <f>IF(C485="","",IFERROR(INDEX(Clienți!$C$5:$C$504,MATCH(C485,Clienți!$B$5:$B$504,0)),""))</f>
        <v/>
      </c>
      <c r="E485" s="22"/>
      <c r="F485" s="20"/>
      <c r="G485" s="20"/>
      <c r="H485" s="20"/>
      <c r="I485" s="15"/>
      <c r="J485" s="21"/>
      <c r="K485" s="22"/>
      <c r="L485" s="25" t="str">
        <f t="shared" si="14"/>
        <v/>
      </c>
      <c r="M485" s="19" t="str">
        <f t="shared" si="15"/>
        <v/>
      </c>
    </row>
    <row r="486" spans="2:13" x14ac:dyDescent="0.2">
      <c r="B486" s="15"/>
      <c r="C486" s="22"/>
      <c r="D486" s="24" t="str">
        <f>IF(C486="","",IFERROR(INDEX(Clienți!$C$5:$C$504,MATCH(C486,Clienți!$B$5:$B$504,0)),""))</f>
        <v/>
      </c>
      <c r="E486" s="22"/>
      <c r="F486" s="20"/>
      <c r="G486" s="20"/>
      <c r="H486" s="20"/>
      <c r="I486" s="15"/>
      <c r="J486" s="21"/>
      <c r="K486" s="22"/>
      <c r="L486" s="25" t="str">
        <f t="shared" si="14"/>
        <v/>
      </c>
      <c r="M486" s="19" t="str">
        <f t="shared" si="15"/>
        <v/>
      </c>
    </row>
    <row r="487" spans="2:13" x14ac:dyDescent="0.2">
      <c r="B487" s="15"/>
      <c r="C487" s="22"/>
      <c r="D487" s="24" t="str">
        <f>IF(C487="","",IFERROR(INDEX(Clienți!$C$5:$C$504,MATCH(C487,Clienți!$B$5:$B$504,0)),""))</f>
        <v/>
      </c>
      <c r="E487" s="22"/>
      <c r="F487" s="20"/>
      <c r="G487" s="20"/>
      <c r="H487" s="20"/>
      <c r="I487" s="15"/>
      <c r="J487" s="21"/>
      <c r="K487" s="22"/>
      <c r="L487" s="25" t="str">
        <f t="shared" si="14"/>
        <v/>
      </c>
      <c r="M487" s="19" t="str">
        <f t="shared" si="15"/>
        <v/>
      </c>
    </row>
    <row r="488" spans="2:13" x14ac:dyDescent="0.2">
      <c r="B488" s="15"/>
      <c r="C488" s="22"/>
      <c r="D488" s="24" t="str">
        <f>IF(C488="","",IFERROR(INDEX(Clienți!$C$5:$C$504,MATCH(C488,Clienți!$B$5:$B$504,0)),""))</f>
        <v/>
      </c>
      <c r="E488" s="22"/>
      <c r="F488" s="20"/>
      <c r="G488" s="20"/>
      <c r="H488" s="20"/>
      <c r="I488" s="15"/>
      <c r="J488" s="21"/>
      <c r="K488" s="22"/>
      <c r="L488" s="25" t="str">
        <f t="shared" si="14"/>
        <v/>
      </c>
      <c r="M488" s="19" t="str">
        <f t="shared" si="15"/>
        <v/>
      </c>
    </row>
    <row r="489" spans="2:13" x14ac:dyDescent="0.2">
      <c r="B489" s="15"/>
      <c r="C489" s="22"/>
      <c r="D489" s="24" t="str">
        <f>IF(C489="","",IFERROR(INDEX(Clienți!$C$5:$C$504,MATCH(C489,Clienți!$B$5:$B$504,0)),""))</f>
        <v/>
      </c>
      <c r="E489" s="22"/>
      <c r="F489" s="20"/>
      <c r="G489" s="20"/>
      <c r="H489" s="20"/>
      <c r="I489" s="15"/>
      <c r="J489" s="21"/>
      <c r="K489" s="22"/>
      <c r="L489" s="25" t="str">
        <f t="shared" si="14"/>
        <v/>
      </c>
      <c r="M489" s="19" t="str">
        <f t="shared" si="15"/>
        <v/>
      </c>
    </row>
    <row r="490" spans="2:13" x14ac:dyDescent="0.2">
      <c r="B490" s="15"/>
      <c r="C490" s="22"/>
      <c r="D490" s="24" t="str">
        <f>IF(C490="","",IFERROR(INDEX(Clienți!$C$5:$C$504,MATCH(C490,Clienți!$B$5:$B$504,0)),""))</f>
        <v/>
      </c>
      <c r="E490" s="22"/>
      <c r="F490" s="20"/>
      <c r="G490" s="20"/>
      <c r="H490" s="20"/>
      <c r="I490" s="15"/>
      <c r="J490" s="21"/>
      <c r="K490" s="22"/>
      <c r="L490" s="25" t="str">
        <f t="shared" si="14"/>
        <v/>
      </c>
      <c r="M490" s="19" t="str">
        <f t="shared" si="15"/>
        <v/>
      </c>
    </row>
    <row r="491" spans="2:13" x14ac:dyDescent="0.2">
      <c r="B491" s="15"/>
      <c r="C491" s="22"/>
      <c r="D491" s="24" t="str">
        <f>IF(C491="","",IFERROR(INDEX(Clienți!$C$5:$C$504,MATCH(C491,Clienți!$B$5:$B$504,0)),""))</f>
        <v/>
      </c>
      <c r="E491" s="22"/>
      <c r="F491" s="20"/>
      <c r="G491" s="20"/>
      <c r="H491" s="20"/>
      <c r="I491" s="15"/>
      <c r="J491" s="21"/>
      <c r="K491" s="22"/>
      <c r="L491" s="25" t="str">
        <f t="shared" si="14"/>
        <v/>
      </c>
      <c r="M491" s="19" t="str">
        <f t="shared" si="15"/>
        <v/>
      </c>
    </row>
    <row r="492" spans="2:13" x14ac:dyDescent="0.2">
      <c r="B492" s="15"/>
      <c r="C492" s="22"/>
      <c r="D492" s="24" t="str">
        <f>IF(C492="","",IFERROR(INDEX(Clienți!$C$5:$C$504,MATCH(C492,Clienți!$B$5:$B$504,0)),""))</f>
        <v/>
      </c>
      <c r="E492" s="22"/>
      <c r="F492" s="20"/>
      <c r="G492" s="20"/>
      <c r="H492" s="20"/>
      <c r="I492" s="15"/>
      <c r="J492" s="21"/>
      <c r="K492" s="22"/>
      <c r="L492" s="25" t="str">
        <f t="shared" si="14"/>
        <v/>
      </c>
      <c r="M492" s="19" t="str">
        <f t="shared" si="15"/>
        <v/>
      </c>
    </row>
    <row r="493" spans="2:13" x14ac:dyDescent="0.2">
      <c r="B493" s="15"/>
      <c r="C493" s="22"/>
      <c r="D493" s="24" t="str">
        <f>IF(C493="","",IFERROR(INDEX(Clienți!$C$5:$C$504,MATCH(C493,Clienți!$B$5:$B$504,0)),""))</f>
        <v/>
      </c>
      <c r="E493" s="22"/>
      <c r="F493" s="20"/>
      <c r="G493" s="20"/>
      <c r="H493" s="20"/>
      <c r="I493" s="15"/>
      <c r="J493" s="21"/>
      <c r="K493" s="22"/>
      <c r="L493" s="25" t="str">
        <f t="shared" si="14"/>
        <v/>
      </c>
      <c r="M493" s="19" t="str">
        <f t="shared" si="15"/>
        <v/>
      </c>
    </row>
    <row r="494" spans="2:13" x14ac:dyDescent="0.2">
      <c r="B494" s="15"/>
      <c r="C494" s="22"/>
      <c r="D494" s="24" t="str">
        <f>IF(C494="","",IFERROR(INDEX(Clienți!$C$5:$C$504,MATCH(C494,Clienți!$B$5:$B$504,0)),""))</f>
        <v/>
      </c>
      <c r="E494" s="22"/>
      <c r="F494" s="20"/>
      <c r="G494" s="20"/>
      <c r="H494" s="20"/>
      <c r="I494" s="15"/>
      <c r="J494" s="21"/>
      <c r="K494" s="22"/>
      <c r="L494" s="25" t="str">
        <f t="shared" si="14"/>
        <v/>
      </c>
      <c r="M494" s="19" t="str">
        <f t="shared" si="15"/>
        <v/>
      </c>
    </row>
    <row r="495" spans="2:13" x14ac:dyDescent="0.2">
      <c r="B495" s="15"/>
      <c r="C495" s="22"/>
      <c r="D495" s="24" t="str">
        <f>IF(C495="","",IFERROR(INDEX(Clienți!$C$5:$C$504,MATCH(C495,Clienți!$B$5:$B$504,0)),""))</f>
        <v/>
      </c>
      <c r="E495" s="22"/>
      <c r="F495" s="20"/>
      <c r="G495" s="20"/>
      <c r="H495" s="20"/>
      <c r="I495" s="15"/>
      <c r="J495" s="21"/>
      <c r="K495" s="22"/>
      <c r="L495" s="25" t="str">
        <f t="shared" si="14"/>
        <v/>
      </c>
      <c r="M495" s="19" t="str">
        <f t="shared" si="15"/>
        <v/>
      </c>
    </row>
    <row r="496" spans="2:13" x14ac:dyDescent="0.2">
      <c r="B496" s="15"/>
      <c r="C496" s="22"/>
      <c r="D496" s="24" t="str">
        <f>IF(C496="","",IFERROR(INDEX(Clienți!$C$5:$C$504,MATCH(C496,Clienți!$B$5:$B$504,0)),""))</f>
        <v/>
      </c>
      <c r="E496" s="22"/>
      <c r="F496" s="20"/>
      <c r="G496" s="20"/>
      <c r="H496" s="20"/>
      <c r="I496" s="15"/>
      <c r="J496" s="21"/>
      <c r="K496" s="22"/>
      <c r="L496" s="25" t="str">
        <f t="shared" si="14"/>
        <v/>
      </c>
      <c r="M496" s="19" t="str">
        <f t="shared" si="15"/>
        <v/>
      </c>
    </row>
    <row r="497" spans="2:13" x14ac:dyDescent="0.2">
      <c r="B497" s="15"/>
      <c r="C497" s="22"/>
      <c r="D497" s="24" t="str">
        <f>IF(C497="","",IFERROR(INDEX(Clienți!$C$5:$C$504,MATCH(C497,Clienți!$B$5:$B$504,0)),""))</f>
        <v/>
      </c>
      <c r="E497" s="22"/>
      <c r="F497" s="20"/>
      <c r="G497" s="20"/>
      <c r="H497" s="20"/>
      <c r="I497" s="15"/>
      <c r="J497" s="21"/>
      <c r="K497" s="22"/>
      <c r="L497" s="25" t="str">
        <f t="shared" si="14"/>
        <v/>
      </c>
      <c r="M497" s="19" t="str">
        <f t="shared" si="15"/>
        <v/>
      </c>
    </row>
    <row r="498" spans="2:13" x14ac:dyDescent="0.2">
      <c r="B498" s="15"/>
      <c r="C498" s="22"/>
      <c r="D498" s="24" t="str">
        <f>IF(C498="","",IFERROR(INDEX(Clienți!$C$5:$C$504,MATCH(C498,Clienți!$B$5:$B$504,0)),""))</f>
        <v/>
      </c>
      <c r="E498" s="22"/>
      <c r="F498" s="20"/>
      <c r="G498" s="20"/>
      <c r="H498" s="20"/>
      <c r="I498" s="15"/>
      <c r="J498" s="21"/>
      <c r="K498" s="22"/>
      <c r="L498" s="25" t="str">
        <f t="shared" si="14"/>
        <v/>
      </c>
      <c r="M498" s="19" t="str">
        <f t="shared" si="15"/>
        <v/>
      </c>
    </row>
    <row r="499" spans="2:13" x14ac:dyDescent="0.2">
      <c r="B499" s="15"/>
      <c r="C499" s="22"/>
      <c r="D499" s="24" t="str">
        <f>IF(C499="","",IFERROR(INDEX(Clienți!$C$5:$C$504,MATCH(C499,Clienți!$B$5:$B$504,0)),""))</f>
        <v/>
      </c>
      <c r="E499" s="22"/>
      <c r="F499" s="20"/>
      <c r="G499" s="20"/>
      <c r="H499" s="20"/>
      <c r="I499" s="15"/>
      <c r="J499" s="21"/>
      <c r="K499" s="22"/>
      <c r="L499" s="25" t="str">
        <f t="shared" si="14"/>
        <v/>
      </c>
      <c r="M499" s="19" t="str">
        <f t="shared" si="15"/>
        <v/>
      </c>
    </row>
    <row r="500" spans="2:13" x14ac:dyDescent="0.2">
      <c r="B500" s="15"/>
      <c r="C500" s="22"/>
      <c r="D500" s="24" t="str">
        <f>IF(C500="","",IFERROR(INDEX(Clienți!$C$5:$C$504,MATCH(C500,Clienți!$B$5:$B$504,0)),""))</f>
        <v/>
      </c>
      <c r="E500" s="22"/>
      <c r="F500" s="20"/>
      <c r="G500" s="20"/>
      <c r="H500" s="20"/>
      <c r="I500" s="15"/>
      <c r="J500" s="21"/>
      <c r="K500" s="22"/>
      <c r="L500" s="25" t="str">
        <f t="shared" si="14"/>
        <v/>
      </c>
      <c r="M500" s="19" t="str">
        <f t="shared" si="15"/>
        <v/>
      </c>
    </row>
    <row r="501" spans="2:13" x14ac:dyDescent="0.2">
      <c r="B501" s="15"/>
      <c r="C501" s="22"/>
      <c r="D501" s="24" t="str">
        <f>IF(C501="","",IFERROR(INDEX(Clienți!$C$5:$C$504,MATCH(C501,Clienți!$B$5:$B$504,0)),""))</f>
        <v/>
      </c>
      <c r="E501" s="22"/>
      <c r="F501" s="20"/>
      <c r="G501" s="20"/>
      <c r="H501" s="20"/>
      <c r="I501" s="15"/>
      <c r="J501" s="21"/>
      <c r="K501" s="22"/>
      <c r="L501" s="25" t="str">
        <f t="shared" si="14"/>
        <v/>
      </c>
      <c r="M501" s="19" t="str">
        <f t="shared" si="15"/>
        <v/>
      </c>
    </row>
    <row r="502" spans="2:13" x14ac:dyDescent="0.2">
      <c r="B502" s="15"/>
      <c r="C502" s="22"/>
      <c r="D502" s="24" t="str">
        <f>IF(C502="","",IFERROR(INDEX(Clienți!$C$5:$C$504,MATCH(C502,Clienți!$B$5:$B$504,0)),""))</f>
        <v/>
      </c>
      <c r="E502" s="22"/>
      <c r="F502" s="20"/>
      <c r="G502" s="20"/>
      <c r="H502" s="20"/>
      <c r="I502" s="15"/>
      <c r="J502" s="21"/>
      <c r="K502" s="22"/>
      <c r="L502" s="25" t="str">
        <f t="shared" si="14"/>
        <v/>
      </c>
      <c r="M502" s="19" t="str">
        <f t="shared" si="15"/>
        <v/>
      </c>
    </row>
    <row r="503" spans="2:13" x14ac:dyDescent="0.2">
      <c r="B503" s="15"/>
      <c r="C503" s="22"/>
      <c r="D503" s="24" t="str">
        <f>IF(C503="","",IFERROR(INDEX(Clienți!$C$5:$C$504,MATCH(C503,Clienți!$B$5:$B$504,0)),""))</f>
        <v/>
      </c>
      <c r="E503" s="22"/>
      <c r="F503" s="20"/>
      <c r="G503" s="20"/>
      <c r="H503" s="20"/>
      <c r="I503" s="15"/>
      <c r="J503" s="21"/>
      <c r="K503" s="22"/>
      <c r="L503" s="25" t="str">
        <f t="shared" si="14"/>
        <v/>
      </c>
      <c r="M503" s="19" t="str">
        <f t="shared" si="15"/>
        <v/>
      </c>
    </row>
    <row r="504" spans="2:13" x14ac:dyDescent="0.2">
      <c r="B504" s="15"/>
      <c r="C504" s="22"/>
      <c r="D504" s="24" t="str">
        <f>IF(C504="","",IFERROR(INDEX(Clienți!$C$5:$C$504,MATCH(C504,Clienți!$B$5:$B$504,0)),""))</f>
        <v/>
      </c>
      <c r="E504" s="22"/>
      <c r="F504" s="20"/>
      <c r="G504" s="20"/>
      <c r="H504" s="20"/>
      <c r="I504" s="15"/>
      <c r="J504" s="21"/>
      <c r="K504" s="22"/>
      <c r="L504" s="25" t="str">
        <f t="shared" si="14"/>
        <v/>
      </c>
      <c r="M504" s="19" t="str">
        <f t="shared" si="15"/>
        <v/>
      </c>
    </row>
    <row r="505" spans="2:13" x14ac:dyDescent="0.2">
      <c r="B505" s="15"/>
      <c r="C505" s="22"/>
      <c r="D505" s="24" t="str">
        <f>IF(C505="","",IFERROR(INDEX(Clienți!$C$5:$C$504,MATCH(C505,Clienți!$B$5:$B$504,0)),""))</f>
        <v/>
      </c>
      <c r="E505" s="22"/>
      <c r="F505" s="20"/>
      <c r="G505" s="20"/>
      <c r="H505" s="20"/>
      <c r="I505" s="15"/>
      <c r="J505" s="21"/>
      <c r="K505" s="22"/>
      <c r="L505" s="25" t="str">
        <f t="shared" si="14"/>
        <v/>
      </c>
      <c r="M505" s="19" t="str">
        <f t="shared" si="15"/>
        <v/>
      </c>
    </row>
    <row r="506" spans="2:13" x14ac:dyDescent="0.2">
      <c r="B506" s="15"/>
      <c r="C506" s="22"/>
      <c r="D506" s="24" t="str">
        <f>IF(C506="","",IFERROR(INDEX(Clienți!$C$5:$C$504,MATCH(C506,Clienți!$B$5:$B$504,0)),""))</f>
        <v/>
      </c>
      <c r="E506" s="22"/>
      <c r="F506" s="20"/>
      <c r="G506" s="20"/>
      <c r="H506" s="20"/>
      <c r="I506" s="15"/>
      <c r="J506" s="21"/>
      <c r="K506" s="22"/>
      <c r="L506" s="25" t="str">
        <f t="shared" si="14"/>
        <v/>
      </c>
      <c r="M506" s="19" t="str">
        <f t="shared" si="15"/>
        <v/>
      </c>
    </row>
    <row r="507" spans="2:13" x14ac:dyDescent="0.2">
      <c r="B507" s="15"/>
      <c r="C507" s="22"/>
      <c r="D507" s="24" t="str">
        <f>IF(C507="","",IFERROR(INDEX(Clienți!$C$5:$C$504,MATCH(C507,Clienți!$B$5:$B$504,0)),""))</f>
        <v/>
      </c>
      <c r="E507" s="22"/>
      <c r="F507" s="20"/>
      <c r="G507" s="20"/>
      <c r="H507" s="20"/>
      <c r="I507" s="15"/>
      <c r="J507" s="21"/>
      <c r="K507" s="22"/>
      <c r="L507" s="25" t="str">
        <f t="shared" si="14"/>
        <v/>
      </c>
      <c r="M507" s="19" t="str">
        <f t="shared" si="15"/>
        <v/>
      </c>
    </row>
    <row r="508" spans="2:13" x14ac:dyDescent="0.2">
      <c r="B508" s="15"/>
      <c r="C508" s="22"/>
      <c r="D508" s="24" t="str">
        <f>IF(C508="","",IFERROR(INDEX(Clienți!$C$5:$C$504,MATCH(C508,Clienți!$B$5:$B$504,0)),""))</f>
        <v/>
      </c>
      <c r="E508" s="22"/>
      <c r="F508" s="20"/>
      <c r="G508" s="20"/>
      <c r="H508" s="20"/>
      <c r="I508" s="15"/>
      <c r="J508" s="21"/>
      <c r="K508" s="22"/>
      <c r="L508" s="25" t="str">
        <f t="shared" si="14"/>
        <v/>
      </c>
      <c r="M508" s="19" t="str">
        <f t="shared" si="15"/>
        <v/>
      </c>
    </row>
    <row r="509" spans="2:13" x14ac:dyDescent="0.2">
      <c r="B509" s="15"/>
      <c r="C509" s="22"/>
      <c r="D509" s="24" t="str">
        <f>IF(C509="","",IFERROR(INDEX(Clienți!$C$5:$C$504,MATCH(C509,Clienți!$B$5:$B$504,0)),""))</f>
        <v/>
      </c>
      <c r="E509" s="22"/>
      <c r="F509" s="20"/>
      <c r="G509" s="20"/>
      <c r="H509" s="20"/>
      <c r="I509" s="15"/>
      <c r="J509" s="21"/>
      <c r="K509" s="22"/>
      <c r="L509" s="25" t="str">
        <f t="shared" si="14"/>
        <v/>
      </c>
      <c r="M509" s="19" t="str">
        <f t="shared" si="15"/>
        <v/>
      </c>
    </row>
    <row r="510" spans="2:13" x14ac:dyDescent="0.2">
      <c r="B510" s="15"/>
      <c r="C510" s="22"/>
      <c r="D510" s="24" t="str">
        <f>IF(C510="","",IFERROR(INDEX(Clienți!$C$5:$C$504,MATCH(C510,Clienți!$B$5:$B$504,0)),""))</f>
        <v/>
      </c>
      <c r="E510" s="22"/>
      <c r="F510" s="20"/>
      <c r="G510" s="20"/>
      <c r="H510" s="20"/>
      <c r="I510" s="15"/>
      <c r="J510" s="21"/>
      <c r="K510" s="22"/>
      <c r="L510" s="25" t="str">
        <f t="shared" si="14"/>
        <v/>
      </c>
      <c r="M510" s="19" t="str">
        <f t="shared" si="15"/>
        <v/>
      </c>
    </row>
    <row r="511" spans="2:13" x14ac:dyDescent="0.2">
      <c r="B511" s="15"/>
      <c r="C511" s="22"/>
      <c r="D511" s="24" t="str">
        <f>IF(C511="","",IFERROR(INDEX(Clienți!$C$5:$C$504,MATCH(C511,Clienți!$B$5:$B$504,0)),""))</f>
        <v/>
      </c>
      <c r="E511" s="22"/>
      <c r="F511" s="20"/>
      <c r="G511" s="20"/>
      <c r="H511" s="20"/>
      <c r="I511" s="15"/>
      <c r="J511" s="21"/>
      <c r="K511" s="22"/>
      <c r="L511" s="25" t="str">
        <f t="shared" si="14"/>
        <v/>
      </c>
      <c r="M511" s="19" t="str">
        <f t="shared" si="15"/>
        <v/>
      </c>
    </row>
    <row r="512" spans="2:13" x14ac:dyDescent="0.2">
      <c r="B512" s="15"/>
      <c r="C512" s="22"/>
      <c r="D512" s="24" t="str">
        <f>IF(C512="","",IFERROR(INDEX(Clienți!$C$5:$C$504,MATCH(C512,Clienți!$B$5:$B$504,0)),""))</f>
        <v/>
      </c>
      <c r="E512" s="22"/>
      <c r="F512" s="20"/>
      <c r="G512" s="20"/>
      <c r="H512" s="20"/>
      <c r="I512" s="15"/>
      <c r="J512" s="21"/>
      <c r="K512" s="22"/>
      <c r="L512" s="25" t="str">
        <f t="shared" si="14"/>
        <v/>
      </c>
      <c r="M512" s="19" t="str">
        <f t="shared" si="15"/>
        <v/>
      </c>
    </row>
    <row r="513" spans="2:13" x14ac:dyDescent="0.2">
      <c r="B513" s="15"/>
      <c r="C513" s="22"/>
      <c r="D513" s="24" t="str">
        <f>IF(C513="","",IFERROR(INDEX(Clienți!$C$5:$C$504,MATCH(C513,Clienți!$B$5:$B$504,0)),""))</f>
        <v/>
      </c>
      <c r="E513" s="22"/>
      <c r="F513" s="20"/>
      <c r="G513" s="20"/>
      <c r="H513" s="20"/>
      <c r="I513" s="15"/>
      <c r="J513" s="21"/>
      <c r="K513" s="22"/>
      <c r="L513" s="25" t="str">
        <f t="shared" si="14"/>
        <v/>
      </c>
      <c r="M513" s="19" t="str">
        <f t="shared" si="15"/>
        <v/>
      </c>
    </row>
    <row r="514" spans="2:13" x14ac:dyDescent="0.2">
      <c r="B514" s="15"/>
      <c r="C514" s="22"/>
      <c r="D514" s="24" t="str">
        <f>IF(C514="","",IFERROR(INDEX(Clienți!$C$5:$C$504,MATCH(C514,Clienți!$B$5:$B$504,0)),""))</f>
        <v/>
      </c>
      <c r="E514" s="22"/>
      <c r="F514" s="20"/>
      <c r="G514" s="20"/>
      <c r="H514" s="20"/>
      <c r="I514" s="15"/>
      <c r="J514" s="21"/>
      <c r="K514" s="22"/>
      <c r="L514" s="25" t="str">
        <f t="shared" si="14"/>
        <v/>
      </c>
      <c r="M514" s="19" t="str">
        <f t="shared" si="15"/>
        <v/>
      </c>
    </row>
    <row r="515" spans="2:13" x14ac:dyDescent="0.2">
      <c r="B515" s="15"/>
      <c r="C515" s="22"/>
      <c r="D515" s="24" t="str">
        <f>IF(C515="","",IFERROR(INDEX(Clienți!$C$5:$C$504,MATCH(C515,Clienți!$B$5:$B$504,0)),""))</f>
        <v/>
      </c>
      <c r="E515" s="22"/>
      <c r="F515" s="20"/>
      <c r="G515" s="20"/>
      <c r="H515" s="20"/>
      <c r="I515" s="15"/>
      <c r="J515" s="21"/>
      <c r="K515" s="22"/>
      <c r="L515" s="25" t="str">
        <f t="shared" si="14"/>
        <v/>
      </c>
      <c r="M515" s="19" t="str">
        <f t="shared" si="15"/>
        <v/>
      </c>
    </row>
    <row r="516" spans="2:13" x14ac:dyDescent="0.2">
      <c r="B516" s="15"/>
      <c r="C516" s="22"/>
      <c r="D516" s="24" t="str">
        <f>IF(C516="","",IFERROR(INDEX(Clienți!$C$5:$C$504,MATCH(C516,Clienți!$B$5:$B$504,0)),""))</f>
        <v/>
      </c>
      <c r="E516" s="22"/>
      <c r="F516" s="20"/>
      <c r="G516" s="20"/>
      <c r="H516" s="20"/>
      <c r="I516" s="15"/>
      <c r="J516" s="21"/>
      <c r="K516" s="22"/>
      <c r="L516" s="25" t="str">
        <f t="shared" si="14"/>
        <v/>
      </c>
      <c r="M516" s="19" t="str">
        <f t="shared" si="15"/>
        <v/>
      </c>
    </row>
    <row r="517" spans="2:13" x14ac:dyDescent="0.2">
      <c r="B517" s="15"/>
      <c r="C517" s="22"/>
      <c r="D517" s="24" t="str">
        <f>IF(C517="","",IFERROR(INDEX(Clienți!$C$5:$C$504,MATCH(C517,Clienți!$B$5:$B$504,0)),""))</f>
        <v/>
      </c>
      <c r="E517" s="22"/>
      <c r="F517" s="20"/>
      <c r="G517" s="20"/>
      <c r="H517" s="20"/>
      <c r="I517" s="15"/>
      <c r="J517" s="21"/>
      <c r="K517" s="22"/>
      <c r="L517" s="25" t="str">
        <f t="shared" ref="L517:L580" si="16">IF(B517="","",IF(K517="Da","Realizat",IF(H517="","Fără pas următor",IF(NOT(ISNUMBER(I517)),"Fără dată",IF(I517&lt;AziC,"Întârziat",IF(I517=AziC,"Azi","Planificat"))))))</f>
        <v/>
      </c>
      <c r="M517" s="19" t="str">
        <f t="shared" ref="M517:M580" si="17">IF(AND(B517="",C517=""),"",TRIM(IF(D517="","Cod de client inexistent. ","")&amp;IF(F517="","Notează ce s-a discutat. ","")&amp;IF(AND(H517&lt;&gt;"",NOT(ISNUMBER(I517))),"Pasul următor nu are dată. ","")&amp;IF(AND(ISNUMBER(I517),ISNUMBER(B517),I517&lt;B517),"Data pasului e înaintea contactului. ","")))</f>
        <v/>
      </c>
    </row>
    <row r="518" spans="2:13" x14ac:dyDescent="0.2">
      <c r="B518" s="15"/>
      <c r="C518" s="22"/>
      <c r="D518" s="24" t="str">
        <f>IF(C518="","",IFERROR(INDEX(Clienți!$C$5:$C$504,MATCH(C518,Clienți!$B$5:$B$504,0)),""))</f>
        <v/>
      </c>
      <c r="E518" s="22"/>
      <c r="F518" s="20"/>
      <c r="G518" s="20"/>
      <c r="H518" s="20"/>
      <c r="I518" s="15"/>
      <c r="J518" s="21"/>
      <c r="K518" s="22"/>
      <c r="L518" s="25" t="str">
        <f t="shared" si="16"/>
        <v/>
      </c>
      <c r="M518" s="19" t="str">
        <f t="shared" si="17"/>
        <v/>
      </c>
    </row>
    <row r="519" spans="2:13" x14ac:dyDescent="0.2">
      <c r="B519" s="15"/>
      <c r="C519" s="22"/>
      <c r="D519" s="24" t="str">
        <f>IF(C519="","",IFERROR(INDEX(Clienți!$C$5:$C$504,MATCH(C519,Clienți!$B$5:$B$504,0)),""))</f>
        <v/>
      </c>
      <c r="E519" s="22"/>
      <c r="F519" s="20"/>
      <c r="G519" s="20"/>
      <c r="H519" s="20"/>
      <c r="I519" s="15"/>
      <c r="J519" s="21"/>
      <c r="K519" s="22"/>
      <c r="L519" s="25" t="str">
        <f t="shared" si="16"/>
        <v/>
      </c>
      <c r="M519" s="19" t="str">
        <f t="shared" si="17"/>
        <v/>
      </c>
    </row>
    <row r="520" spans="2:13" x14ac:dyDescent="0.2">
      <c r="B520" s="15"/>
      <c r="C520" s="22"/>
      <c r="D520" s="24" t="str">
        <f>IF(C520="","",IFERROR(INDEX(Clienți!$C$5:$C$504,MATCH(C520,Clienți!$B$5:$B$504,0)),""))</f>
        <v/>
      </c>
      <c r="E520" s="22"/>
      <c r="F520" s="20"/>
      <c r="G520" s="20"/>
      <c r="H520" s="20"/>
      <c r="I520" s="15"/>
      <c r="J520" s="21"/>
      <c r="K520" s="22"/>
      <c r="L520" s="25" t="str">
        <f t="shared" si="16"/>
        <v/>
      </c>
      <c r="M520" s="19" t="str">
        <f t="shared" si="17"/>
        <v/>
      </c>
    </row>
    <row r="521" spans="2:13" x14ac:dyDescent="0.2">
      <c r="B521" s="15"/>
      <c r="C521" s="22"/>
      <c r="D521" s="24" t="str">
        <f>IF(C521="","",IFERROR(INDEX(Clienți!$C$5:$C$504,MATCH(C521,Clienți!$B$5:$B$504,0)),""))</f>
        <v/>
      </c>
      <c r="E521" s="22"/>
      <c r="F521" s="20"/>
      <c r="G521" s="20"/>
      <c r="H521" s="20"/>
      <c r="I521" s="15"/>
      <c r="J521" s="21"/>
      <c r="K521" s="22"/>
      <c r="L521" s="25" t="str">
        <f t="shared" si="16"/>
        <v/>
      </c>
      <c r="M521" s="19" t="str">
        <f t="shared" si="17"/>
        <v/>
      </c>
    </row>
    <row r="522" spans="2:13" x14ac:dyDescent="0.2">
      <c r="B522" s="15"/>
      <c r="C522" s="22"/>
      <c r="D522" s="24" t="str">
        <f>IF(C522="","",IFERROR(INDEX(Clienți!$C$5:$C$504,MATCH(C522,Clienți!$B$5:$B$504,0)),""))</f>
        <v/>
      </c>
      <c r="E522" s="22"/>
      <c r="F522" s="20"/>
      <c r="G522" s="20"/>
      <c r="H522" s="20"/>
      <c r="I522" s="15"/>
      <c r="J522" s="21"/>
      <c r="K522" s="22"/>
      <c r="L522" s="25" t="str">
        <f t="shared" si="16"/>
        <v/>
      </c>
      <c r="M522" s="19" t="str">
        <f t="shared" si="17"/>
        <v/>
      </c>
    </row>
    <row r="523" spans="2:13" x14ac:dyDescent="0.2">
      <c r="B523" s="15"/>
      <c r="C523" s="22"/>
      <c r="D523" s="24" t="str">
        <f>IF(C523="","",IFERROR(INDEX(Clienți!$C$5:$C$504,MATCH(C523,Clienți!$B$5:$B$504,0)),""))</f>
        <v/>
      </c>
      <c r="E523" s="22"/>
      <c r="F523" s="20"/>
      <c r="G523" s="20"/>
      <c r="H523" s="20"/>
      <c r="I523" s="15"/>
      <c r="J523" s="21"/>
      <c r="K523" s="22"/>
      <c r="L523" s="25" t="str">
        <f t="shared" si="16"/>
        <v/>
      </c>
      <c r="M523" s="19" t="str">
        <f t="shared" si="17"/>
        <v/>
      </c>
    </row>
    <row r="524" spans="2:13" x14ac:dyDescent="0.2">
      <c r="B524" s="15"/>
      <c r="C524" s="22"/>
      <c r="D524" s="24" t="str">
        <f>IF(C524="","",IFERROR(INDEX(Clienți!$C$5:$C$504,MATCH(C524,Clienți!$B$5:$B$504,0)),""))</f>
        <v/>
      </c>
      <c r="E524" s="22"/>
      <c r="F524" s="20"/>
      <c r="G524" s="20"/>
      <c r="H524" s="20"/>
      <c r="I524" s="15"/>
      <c r="J524" s="21"/>
      <c r="K524" s="22"/>
      <c r="L524" s="25" t="str">
        <f t="shared" si="16"/>
        <v/>
      </c>
      <c r="M524" s="19" t="str">
        <f t="shared" si="17"/>
        <v/>
      </c>
    </row>
    <row r="525" spans="2:13" x14ac:dyDescent="0.2">
      <c r="B525" s="15"/>
      <c r="C525" s="22"/>
      <c r="D525" s="24" t="str">
        <f>IF(C525="","",IFERROR(INDEX(Clienți!$C$5:$C$504,MATCH(C525,Clienți!$B$5:$B$504,0)),""))</f>
        <v/>
      </c>
      <c r="E525" s="22"/>
      <c r="F525" s="20"/>
      <c r="G525" s="20"/>
      <c r="H525" s="20"/>
      <c r="I525" s="15"/>
      <c r="J525" s="21"/>
      <c r="K525" s="22"/>
      <c r="L525" s="25" t="str">
        <f t="shared" si="16"/>
        <v/>
      </c>
      <c r="M525" s="19" t="str">
        <f t="shared" si="17"/>
        <v/>
      </c>
    </row>
    <row r="526" spans="2:13" x14ac:dyDescent="0.2">
      <c r="B526" s="15"/>
      <c r="C526" s="22"/>
      <c r="D526" s="24" t="str">
        <f>IF(C526="","",IFERROR(INDEX(Clienți!$C$5:$C$504,MATCH(C526,Clienți!$B$5:$B$504,0)),""))</f>
        <v/>
      </c>
      <c r="E526" s="22"/>
      <c r="F526" s="20"/>
      <c r="G526" s="20"/>
      <c r="H526" s="20"/>
      <c r="I526" s="15"/>
      <c r="J526" s="21"/>
      <c r="K526" s="22"/>
      <c r="L526" s="25" t="str">
        <f t="shared" si="16"/>
        <v/>
      </c>
      <c r="M526" s="19" t="str">
        <f t="shared" si="17"/>
        <v/>
      </c>
    </row>
    <row r="527" spans="2:13" x14ac:dyDescent="0.2">
      <c r="B527" s="15"/>
      <c r="C527" s="22"/>
      <c r="D527" s="24" t="str">
        <f>IF(C527="","",IFERROR(INDEX(Clienți!$C$5:$C$504,MATCH(C527,Clienți!$B$5:$B$504,0)),""))</f>
        <v/>
      </c>
      <c r="E527" s="22"/>
      <c r="F527" s="20"/>
      <c r="G527" s="20"/>
      <c r="H527" s="20"/>
      <c r="I527" s="15"/>
      <c r="J527" s="21"/>
      <c r="K527" s="22"/>
      <c r="L527" s="25" t="str">
        <f t="shared" si="16"/>
        <v/>
      </c>
      <c r="M527" s="19" t="str">
        <f t="shared" si="17"/>
        <v/>
      </c>
    </row>
    <row r="528" spans="2:13" x14ac:dyDescent="0.2">
      <c r="B528" s="15"/>
      <c r="C528" s="22"/>
      <c r="D528" s="24" t="str">
        <f>IF(C528="","",IFERROR(INDEX(Clienți!$C$5:$C$504,MATCH(C528,Clienți!$B$5:$B$504,0)),""))</f>
        <v/>
      </c>
      <c r="E528" s="22"/>
      <c r="F528" s="20"/>
      <c r="G528" s="20"/>
      <c r="H528" s="20"/>
      <c r="I528" s="15"/>
      <c r="J528" s="21"/>
      <c r="K528" s="22"/>
      <c r="L528" s="25" t="str">
        <f t="shared" si="16"/>
        <v/>
      </c>
      <c r="M528" s="19" t="str">
        <f t="shared" si="17"/>
        <v/>
      </c>
    </row>
    <row r="529" spans="2:13" x14ac:dyDescent="0.2">
      <c r="B529" s="15"/>
      <c r="C529" s="22"/>
      <c r="D529" s="24" t="str">
        <f>IF(C529="","",IFERROR(INDEX(Clienți!$C$5:$C$504,MATCH(C529,Clienți!$B$5:$B$504,0)),""))</f>
        <v/>
      </c>
      <c r="E529" s="22"/>
      <c r="F529" s="20"/>
      <c r="G529" s="20"/>
      <c r="H529" s="20"/>
      <c r="I529" s="15"/>
      <c r="J529" s="21"/>
      <c r="K529" s="22"/>
      <c r="L529" s="25" t="str">
        <f t="shared" si="16"/>
        <v/>
      </c>
      <c r="M529" s="19" t="str">
        <f t="shared" si="17"/>
        <v/>
      </c>
    </row>
    <row r="530" spans="2:13" x14ac:dyDescent="0.2">
      <c r="B530" s="15"/>
      <c r="C530" s="22"/>
      <c r="D530" s="24" t="str">
        <f>IF(C530="","",IFERROR(INDEX(Clienți!$C$5:$C$504,MATCH(C530,Clienți!$B$5:$B$504,0)),""))</f>
        <v/>
      </c>
      <c r="E530" s="22"/>
      <c r="F530" s="20"/>
      <c r="G530" s="20"/>
      <c r="H530" s="20"/>
      <c r="I530" s="15"/>
      <c r="J530" s="21"/>
      <c r="K530" s="22"/>
      <c r="L530" s="25" t="str">
        <f t="shared" si="16"/>
        <v/>
      </c>
      <c r="M530" s="19" t="str">
        <f t="shared" si="17"/>
        <v/>
      </c>
    </row>
    <row r="531" spans="2:13" x14ac:dyDescent="0.2">
      <c r="B531" s="15"/>
      <c r="C531" s="22"/>
      <c r="D531" s="24" t="str">
        <f>IF(C531="","",IFERROR(INDEX(Clienți!$C$5:$C$504,MATCH(C531,Clienți!$B$5:$B$504,0)),""))</f>
        <v/>
      </c>
      <c r="E531" s="22"/>
      <c r="F531" s="20"/>
      <c r="G531" s="20"/>
      <c r="H531" s="20"/>
      <c r="I531" s="15"/>
      <c r="J531" s="21"/>
      <c r="K531" s="22"/>
      <c r="L531" s="25" t="str">
        <f t="shared" si="16"/>
        <v/>
      </c>
      <c r="M531" s="19" t="str">
        <f t="shared" si="17"/>
        <v/>
      </c>
    </row>
    <row r="532" spans="2:13" x14ac:dyDescent="0.2">
      <c r="B532" s="15"/>
      <c r="C532" s="22"/>
      <c r="D532" s="24" t="str">
        <f>IF(C532="","",IFERROR(INDEX(Clienți!$C$5:$C$504,MATCH(C532,Clienți!$B$5:$B$504,0)),""))</f>
        <v/>
      </c>
      <c r="E532" s="22"/>
      <c r="F532" s="20"/>
      <c r="G532" s="20"/>
      <c r="H532" s="20"/>
      <c r="I532" s="15"/>
      <c r="J532" s="21"/>
      <c r="K532" s="22"/>
      <c r="L532" s="25" t="str">
        <f t="shared" si="16"/>
        <v/>
      </c>
      <c r="M532" s="19" t="str">
        <f t="shared" si="17"/>
        <v/>
      </c>
    </row>
    <row r="533" spans="2:13" x14ac:dyDescent="0.2">
      <c r="B533" s="15"/>
      <c r="C533" s="22"/>
      <c r="D533" s="24" t="str">
        <f>IF(C533="","",IFERROR(INDEX(Clienți!$C$5:$C$504,MATCH(C533,Clienți!$B$5:$B$504,0)),""))</f>
        <v/>
      </c>
      <c r="E533" s="22"/>
      <c r="F533" s="20"/>
      <c r="G533" s="20"/>
      <c r="H533" s="20"/>
      <c r="I533" s="15"/>
      <c r="J533" s="21"/>
      <c r="K533" s="22"/>
      <c r="L533" s="25" t="str">
        <f t="shared" si="16"/>
        <v/>
      </c>
      <c r="M533" s="19" t="str">
        <f t="shared" si="17"/>
        <v/>
      </c>
    </row>
    <row r="534" spans="2:13" x14ac:dyDescent="0.2">
      <c r="B534" s="15"/>
      <c r="C534" s="22"/>
      <c r="D534" s="24" t="str">
        <f>IF(C534="","",IFERROR(INDEX(Clienți!$C$5:$C$504,MATCH(C534,Clienți!$B$5:$B$504,0)),""))</f>
        <v/>
      </c>
      <c r="E534" s="22"/>
      <c r="F534" s="20"/>
      <c r="G534" s="20"/>
      <c r="H534" s="20"/>
      <c r="I534" s="15"/>
      <c r="J534" s="21"/>
      <c r="K534" s="22"/>
      <c r="L534" s="25" t="str">
        <f t="shared" si="16"/>
        <v/>
      </c>
      <c r="M534" s="19" t="str">
        <f t="shared" si="17"/>
        <v/>
      </c>
    </row>
    <row r="535" spans="2:13" x14ac:dyDescent="0.2">
      <c r="B535" s="15"/>
      <c r="C535" s="22"/>
      <c r="D535" s="24" t="str">
        <f>IF(C535="","",IFERROR(INDEX(Clienți!$C$5:$C$504,MATCH(C535,Clienți!$B$5:$B$504,0)),""))</f>
        <v/>
      </c>
      <c r="E535" s="22"/>
      <c r="F535" s="20"/>
      <c r="G535" s="20"/>
      <c r="H535" s="20"/>
      <c r="I535" s="15"/>
      <c r="J535" s="21"/>
      <c r="K535" s="22"/>
      <c r="L535" s="25" t="str">
        <f t="shared" si="16"/>
        <v/>
      </c>
      <c r="M535" s="19" t="str">
        <f t="shared" si="17"/>
        <v/>
      </c>
    </row>
    <row r="536" spans="2:13" x14ac:dyDescent="0.2">
      <c r="B536" s="15"/>
      <c r="C536" s="22"/>
      <c r="D536" s="24" t="str">
        <f>IF(C536="","",IFERROR(INDEX(Clienți!$C$5:$C$504,MATCH(C536,Clienți!$B$5:$B$504,0)),""))</f>
        <v/>
      </c>
      <c r="E536" s="22"/>
      <c r="F536" s="20"/>
      <c r="G536" s="20"/>
      <c r="H536" s="20"/>
      <c r="I536" s="15"/>
      <c r="J536" s="21"/>
      <c r="K536" s="22"/>
      <c r="L536" s="25" t="str">
        <f t="shared" si="16"/>
        <v/>
      </c>
      <c r="M536" s="19" t="str">
        <f t="shared" si="17"/>
        <v/>
      </c>
    </row>
    <row r="537" spans="2:13" x14ac:dyDescent="0.2">
      <c r="B537" s="15"/>
      <c r="C537" s="22"/>
      <c r="D537" s="24" t="str">
        <f>IF(C537="","",IFERROR(INDEX(Clienți!$C$5:$C$504,MATCH(C537,Clienți!$B$5:$B$504,0)),""))</f>
        <v/>
      </c>
      <c r="E537" s="22"/>
      <c r="F537" s="20"/>
      <c r="G537" s="20"/>
      <c r="H537" s="20"/>
      <c r="I537" s="15"/>
      <c r="J537" s="21"/>
      <c r="K537" s="22"/>
      <c r="L537" s="25" t="str">
        <f t="shared" si="16"/>
        <v/>
      </c>
      <c r="M537" s="19" t="str">
        <f t="shared" si="17"/>
        <v/>
      </c>
    </row>
    <row r="538" spans="2:13" x14ac:dyDescent="0.2">
      <c r="B538" s="15"/>
      <c r="C538" s="22"/>
      <c r="D538" s="24" t="str">
        <f>IF(C538="","",IFERROR(INDEX(Clienți!$C$5:$C$504,MATCH(C538,Clienți!$B$5:$B$504,0)),""))</f>
        <v/>
      </c>
      <c r="E538" s="22"/>
      <c r="F538" s="20"/>
      <c r="G538" s="20"/>
      <c r="H538" s="20"/>
      <c r="I538" s="15"/>
      <c r="J538" s="21"/>
      <c r="K538" s="22"/>
      <c r="L538" s="25" t="str">
        <f t="shared" si="16"/>
        <v/>
      </c>
      <c r="M538" s="19" t="str">
        <f t="shared" si="17"/>
        <v/>
      </c>
    </row>
    <row r="539" spans="2:13" x14ac:dyDescent="0.2">
      <c r="B539" s="15"/>
      <c r="C539" s="22"/>
      <c r="D539" s="24" t="str">
        <f>IF(C539="","",IFERROR(INDEX(Clienți!$C$5:$C$504,MATCH(C539,Clienți!$B$5:$B$504,0)),""))</f>
        <v/>
      </c>
      <c r="E539" s="22"/>
      <c r="F539" s="20"/>
      <c r="G539" s="20"/>
      <c r="H539" s="20"/>
      <c r="I539" s="15"/>
      <c r="J539" s="21"/>
      <c r="K539" s="22"/>
      <c r="L539" s="25" t="str">
        <f t="shared" si="16"/>
        <v/>
      </c>
      <c r="M539" s="19" t="str">
        <f t="shared" si="17"/>
        <v/>
      </c>
    </row>
    <row r="540" spans="2:13" x14ac:dyDescent="0.2">
      <c r="B540" s="15"/>
      <c r="C540" s="22"/>
      <c r="D540" s="24" t="str">
        <f>IF(C540="","",IFERROR(INDEX(Clienți!$C$5:$C$504,MATCH(C540,Clienți!$B$5:$B$504,0)),""))</f>
        <v/>
      </c>
      <c r="E540" s="22"/>
      <c r="F540" s="20"/>
      <c r="G540" s="20"/>
      <c r="H540" s="20"/>
      <c r="I540" s="15"/>
      <c r="J540" s="21"/>
      <c r="K540" s="22"/>
      <c r="L540" s="25" t="str">
        <f t="shared" si="16"/>
        <v/>
      </c>
      <c r="M540" s="19" t="str">
        <f t="shared" si="17"/>
        <v/>
      </c>
    </row>
    <row r="541" spans="2:13" x14ac:dyDescent="0.2">
      <c r="B541" s="15"/>
      <c r="C541" s="22"/>
      <c r="D541" s="24" t="str">
        <f>IF(C541="","",IFERROR(INDEX(Clienți!$C$5:$C$504,MATCH(C541,Clienți!$B$5:$B$504,0)),""))</f>
        <v/>
      </c>
      <c r="E541" s="22"/>
      <c r="F541" s="20"/>
      <c r="G541" s="20"/>
      <c r="H541" s="20"/>
      <c r="I541" s="15"/>
      <c r="J541" s="21"/>
      <c r="K541" s="22"/>
      <c r="L541" s="25" t="str">
        <f t="shared" si="16"/>
        <v/>
      </c>
      <c r="M541" s="19" t="str">
        <f t="shared" si="17"/>
        <v/>
      </c>
    </row>
    <row r="542" spans="2:13" x14ac:dyDescent="0.2">
      <c r="B542" s="15"/>
      <c r="C542" s="22"/>
      <c r="D542" s="24" t="str">
        <f>IF(C542="","",IFERROR(INDEX(Clienți!$C$5:$C$504,MATCH(C542,Clienți!$B$5:$B$504,0)),""))</f>
        <v/>
      </c>
      <c r="E542" s="22"/>
      <c r="F542" s="20"/>
      <c r="G542" s="20"/>
      <c r="H542" s="20"/>
      <c r="I542" s="15"/>
      <c r="J542" s="21"/>
      <c r="K542" s="22"/>
      <c r="L542" s="25" t="str">
        <f t="shared" si="16"/>
        <v/>
      </c>
      <c r="M542" s="19" t="str">
        <f t="shared" si="17"/>
        <v/>
      </c>
    </row>
    <row r="543" spans="2:13" x14ac:dyDescent="0.2">
      <c r="B543" s="15"/>
      <c r="C543" s="22"/>
      <c r="D543" s="24" t="str">
        <f>IF(C543="","",IFERROR(INDEX(Clienți!$C$5:$C$504,MATCH(C543,Clienți!$B$5:$B$504,0)),""))</f>
        <v/>
      </c>
      <c r="E543" s="22"/>
      <c r="F543" s="20"/>
      <c r="G543" s="20"/>
      <c r="H543" s="20"/>
      <c r="I543" s="15"/>
      <c r="J543" s="21"/>
      <c r="K543" s="22"/>
      <c r="L543" s="25" t="str">
        <f t="shared" si="16"/>
        <v/>
      </c>
      <c r="M543" s="19" t="str">
        <f t="shared" si="17"/>
        <v/>
      </c>
    </row>
    <row r="544" spans="2:13" x14ac:dyDescent="0.2">
      <c r="B544" s="15"/>
      <c r="C544" s="22"/>
      <c r="D544" s="24" t="str">
        <f>IF(C544="","",IFERROR(INDEX(Clienți!$C$5:$C$504,MATCH(C544,Clienți!$B$5:$B$504,0)),""))</f>
        <v/>
      </c>
      <c r="E544" s="22"/>
      <c r="F544" s="20"/>
      <c r="G544" s="20"/>
      <c r="H544" s="20"/>
      <c r="I544" s="15"/>
      <c r="J544" s="21"/>
      <c r="K544" s="22"/>
      <c r="L544" s="25" t="str">
        <f t="shared" si="16"/>
        <v/>
      </c>
      <c r="M544" s="19" t="str">
        <f t="shared" si="17"/>
        <v/>
      </c>
    </row>
    <row r="545" spans="2:13" x14ac:dyDescent="0.2">
      <c r="B545" s="15"/>
      <c r="C545" s="22"/>
      <c r="D545" s="24" t="str">
        <f>IF(C545="","",IFERROR(INDEX(Clienți!$C$5:$C$504,MATCH(C545,Clienți!$B$5:$B$504,0)),""))</f>
        <v/>
      </c>
      <c r="E545" s="22"/>
      <c r="F545" s="20"/>
      <c r="G545" s="20"/>
      <c r="H545" s="20"/>
      <c r="I545" s="15"/>
      <c r="J545" s="21"/>
      <c r="K545" s="22"/>
      <c r="L545" s="25" t="str">
        <f t="shared" si="16"/>
        <v/>
      </c>
      <c r="M545" s="19" t="str">
        <f t="shared" si="17"/>
        <v/>
      </c>
    </row>
    <row r="546" spans="2:13" x14ac:dyDescent="0.2">
      <c r="B546" s="15"/>
      <c r="C546" s="22"/>
      <c r="D546" s="24" t="str">
        <f>IF(C546="","",IFERROR(INDEX(Clienți!$C$5:$C$504,MATCH(C546,Clienți!$B$5:$B$504,0)),""))</f>
        <v/>
      </c>
      <c r="E546" s="22"/>
      <c r="F546" s="20"/>
      <c r="G546" s="20"/>
      <c r="H546" s="20"/>
      <c r="I546" s="15"/>
      <c r="J546" s="21"/>
      <c r="K546" s="22"/>
      <c r="L546" s="25" t="str">
        <f t="shared" si="16"/>
        <v/>
      </c>
      <c r="M546" s="19" t="str">
        <f t="shared" si="17"/>
        <v/>
      </c>
    </row>
    <row r="547" spans="2:13" x14ac:dyDescent="0.2">
      <c r="B547" s="15"/>
      <c r="C547" s="22"/>
      <c r="D547" s="24" t="str">
        <f>IF(C547="","",IFERROR(INDEX(Clienți!$C$5:$C$504,MATCH(C547,Clienți!$B$5:$B$504,0)),""))</f>
        <v/>
      </c>
      <c r="E547" s="22"/>
      <c r="F547" s="20"/>
      <c r="G547" s="20"/>
      <c r="H547" s="20"/>
      <c r="I547" s="15"/>
      <c r="J547" s="21"/>
      <c r="K547" s="22"/>
      <c r="L547" s="25" t="str">
        <f t="shared" si="16"/>
        <v/>
      </c>
      <c r="M547" s="19" t="str">
        <f t="shared" si="17"/>
        <v/>
      </c>
    </row>
    <row r="548" spans="2:13" x14ac:dyDescent="0.2">
      <c r="B548" s="15"/>
      <c r="C548" s="22"/>
      <c r="D548" s="24" t="str">
        <f>IF(C548="","",IFERROR(INDEX(Clienți!$C$5:$C$504,MATCH(C548,Clienți!$B$5:$B$504,0)),""))</f>
        <v/>
      </c>
      <c r="E548" s="22"/>
      <c r="F548" s="20"/>
      <c r="G548" s="20"/>
      <c r="H548" s="20"/>
      <c r="I548" s="15"/>
      <c r="J548" s="21"/>
      <c r="K548" s="22"/>
      <c r="L548" s="25" t="str">
        <f t="shared" si="16"/>
        <v/>
      </c>
      <c r="M548" s="19" t="str">
        <f t="shared" si="17"/>
        <v/>
      </c>
    </row>
    <row r="549" spans="2:13" x14ac:dyDescent="0.2">
      <c r="B549" s="15"/>
      <c r="C549" s="22"/>
      <c r="D549" s="24" t="str">
        <f>IF(C549="","",IFERROR(INDEX(Clienți!$C$5:$C$504,MATCH(C549,Clienți!$B$5:$B$504,0)),""))</f>
        <v/>
      </c>
      <c r="E549" s="22"/>
      <c r="F549" s="20"/>
      <c r="G549" s="20"/>
      <c r="H549" s="20"/>
      <c r="I549" s="15"/>
      <c r="J549" s="21"/>
      <c r="K549" s="22"/>
      <c r="L549" s="25" t="str">
        <f t="shared" si="16"/>
        <v/>
      </c>
      <c r="M549" s="19" t="str">
        <f t="shared" si="17"/>
        <v/>
      </c>
    </row>
    <row r="550" spans="2:13" x14ac:dyDescent="0.2">
      <c r="B550" s="15"/>
      <c r="C550" s="22"/>
      <c r="D550" s="24" t="str">
        <f>IF(C550="","",IFERROR(INDEX(Clienți!$C$5:$C$504,MATCH(C550,Clienți!$B$5:$B$504,0)),""))</f>
        <v/>
      </c>
      <c r="E550" s="22"/>
      <c r="F550" s="20"/>
      <c r="G550" s="20"/>
      <c r="H550" s="20"/>
      <c r="I550" s="15"/>
      <c r="J550" s="21"/>
      <c r="K550" s="22"/>
      <c r="L550" s="25" t="str">
        <f t="shared" si="16"/>
        <v/>
      </c>
      <c r="M550" s="19" t="str">
        <f t="shared" si="17"/>
        <v/>
      </c>
    </row>
    <row r="551" spans="2:13" x14ac:dyDescent="0.2">
      <c r="B551" s="15"/>
      <c r="C551" s="22"/>
      <c r="D551" s="24" t="str">
        <f>IF(C551="","",IFERROR(INDEX(Clienți!$C$5:$C$504,MATCH(C551,Clienți!$B$5:$B$504,0)),""))</f>
        <v/>
      </c>
      <c r="E551" s="22"/>
      <c r="F551" s="20"/>
      <c r="G551" s="20"/>
      <c r="H551" s="20"/>
      <c r="I551" s="15"/>
      <c r="J551" s="21"/>
      <c r="K551" s="22"/>
      <c r="L551" s="25" t="str">
        <f t="shared" si="16"/>
        <v/>
      </c>
      <c r="M551" s="19" t="str">
        <f t="shared" si="17"/>
        <v/>
      </c>
    </row>
    <row r="552" spans="2:13" x14ac:dyDescent="0.2">
      <c r="B552" s="15"/>
      <c r="C552" s="22"/>
      <c r="D552" s="24" t="str">
        <f>IF(C552="","",IFERROR(INDEX(Clienți!$C$5:$C$504,MATCH(C552,Clienți!$B$5:$B$504,0)),""))</f>
        <v/>
      </c>
      <c r="E552" s="22"/>
      <c r="F552" s="20"/>
      <c r="G552" s="20"/>
      <c r="H552" s="20"/>
      <c r="I552" s="15"/>
      <c r="J552" s="21"/>
      <c r="K552" s="22"/>
      <c r="L552" s="25" t="str">
        <f t="shared" si="16"/>
        <v/>
      </c>
      <c r="M552" s="19" t="str">
        <f t="shared" si="17"/>
        <v/>
      </c>
    </row>
    <row r="553" spans="2:13" x14ac:dyDescent="0.2">
      <c r="B553" s="15"/>
      <c r="C553" s="22"/>
      <c r="D553" s="24" t="str">
        <f>IF(C553="","",IFERROR(INDEX(Clienți!$C$5:$C$504,MATCH(C553,Clienți!$B$5:$B$504,0)),""))</f>
        <v/>
      </c>
      <c r="E553" s="22"/>
      <c r="F553" s="20"/>
      <c r="G553" s="20"/>
      <c r="H553" s="20"/>
      <c r="I553" s="15"/>
      <c r="J553" s="21"/>
      <c r="K553" s="22"/>
      <c r="L553" s="25" t="str">
        <f t="shared" si="16"/>
        <v/>
      </c>
      <c r="M553" s="19" t="str">
        <f t="shared" si="17"/>
        <v/>
      </c>
    </row>
    <row r="554" spans="2:13" x14ac:dyDescent="0.2">
      <c r="B554" s="15"/>
      <c r="C554" s="22"/>
      <c r="D554" s="24" t="str">
        <f>IF(C554="","",IFERROR(INDEX(Clienți!$C$5:$C$504,MATCH(C554,Clienți!$B$5:$B$504,0)),""))</f>
        <v/>
      </c>
      <c r="E554" s="22"/>
      <c r="F554" s="20"/>
      <c r="G554" s="20"/>
      <c r="H554" s="20"/>
      <c r="I554" s="15"/>
      <c r="J554" s="21"/>
      <c r="K554" s="22"/>
      <c r="L554" s="25" t="str">
        <f t="shared" si="16"/>
        <v/>
      </c>
      <c r="M554" s="19" t="str">
        <f t="shared" si="17"/>
        <v/>
      </c>
    </row>
    <row r="555" spans="2:13" x14ac:dyDescent="0.2">
      <c r="B555" s="15"/>
      <c r="C555" s="22"/>
      <c r="D555" s="24" t="str">
        <f>IF(C555="","",IFERROR(INDEX(Clienți!$C$5:$C$504,MATCH(C555,Clienți!$B$5:$B$504,0)),""))</f>
        <v/>
      </c>
      <c r="E555" s="22"/>
      <c r="F555" s="20"/>
      <c r="G555" s="20"/>
      <c r="H555" s="20"/>
      <c r="I555" s="15"/>
      <c r="J555" s="21"/>
      <c r="K555" s="22"/>
      <c r="L555" s="25" t="str">
        <f t="shared" si="16"/>
        <v/>
      </c>
      <c r="M555" s="19" t="str">
        <f t="shared" si="17"/>
        <v/>
      </c>
    </row>
    <row r="556" spans="2:13" x14ac:dyDescent="0.2">
      <c r="B556" s="15"/>
      <c r="C556" s="22"/>
      <c r="D556" s="24" t="str">
        <f>IF(C556="","",IFERROR(INDEX(Clienți!$C$5:$C$504,MATCH(C556,Clienți!$B$5:$B$504,0)),""))</f>
        <v/>
      </c>
      <c r="E556" s="22"/>
      <c r="F556" s="20"/>
      <c r="G556" s="20"/>
      <c r="H556" s="20"/>
      <c r="I556" s="15"/>
      <c r="J556" s="21"/>
      <c r="K556" s="22"/>
      <c r="L556" s="25" t="str">
        <f t="shared" si="16"/>
        <v/>
      </c>
      <c r="M556" s="19" t="str">
        <f t="shared" si="17"/>
        <v/>
      </c>
    </row>
    <row r="557" spans="2:13" x14ac:dyDescent="0.2">
      <c r="B557" s="15"/>
      <c r="C557" s="22"/>
      <c r="D557" s="24" t="str">
        <f>IF(C557="","",IFERROR(INDEX(Clienți!$C$5:$C$504,MATCH(C557,Clienți!$B$5:$B$504,0)),""))</f>
        <v/>
      </c>
      <c r="E557" s="22"/>
      <c r="F557" s="20"/>
      <c r="G557" s="20"/>
      <c r="H557" s="20"/>
      <c r="I557" s="15"/>
      <c r="J557" s="21"/>
      <c r="K557" s="22"/>
      <c r="L557" s="25" t="str">
        <f t="shared" si="16"/>
        <v/>
      </c>
      <c r="M557" s="19" t="str">
        <f t="shared" si="17"/>
        <v/>
      </c>
    </row>
    <row r="558" spans="2:13" x14ac:dyDescent="0.2">
      <c r="B558" s="15"/>
      <c r="C558" s="22"/>
      <c r="D558" s="24" t="str">
        <f>IF(C558="","",IFERROR(INDEX(Clienți!$C$5:$C$504,MATCH(C558,Clienți!$B$5:$B$504,0)),""))</f>
        <v/>
      </c>
      <c r="E558" s="22"/>
      <c r="F558" s="20"/>
      <c r="G558" s="20"/>
      <c r="H558" s="20"/>
      <c r="I558" s="15"/>
      <c r="J558" s="21"/>
      <c r="K558" s="22"/>
      <c r="L558" s="25" t="str">
        <f t="shared" si="16"/>
        <v/>
      </c>
      <c r="M558" s="19" t="str">
        <f t="shared" si="17"/>
        <v/>
      </c>
    </row>
    <row r="559" spans="2:13" x14ac:dyDescent="0.2">
      <c r="B559" s="15"/>
      <c r="C559" s="22"/>
      <c r="D559" s="24" t="str">
        <f>IF(C559="","",IFERROR(INDEX(Clienți!$C$5:$C$504,MATCH(C559,Clienți!$B$5:$B$504,0)),""))</f>
        <v/>
      </c>
      <c r="E559" s="22"/>
      <c r="F559" s="20"/>
      <c r="G559" s="20"/>
      <c r="H559" s="20"/>
      <c r="I559" s="15"/>
      <c r="J559" s="21"/>
      <c r="K559" s="22"/>
      <c r="L559" s="25" t="str">
        <f t="shared" si="16"/>
        <v/>
      </c>
      <c r="M559" s="19" t="str">
        <f t="shared" si="17"/>
        <v/>
      </c>
    </row>
    <row r="560" spans="2:13" x14ac:dyDescent="0.2">
      <c r="B560" s="15"/>
      <c r="C560" s="22"/>
      <c r="D560" s="24" t="str">
        <f>IF(C560="","",IFERROR(INDEX(Clienți!$C$5:$C$504,MATCH(C560,Clienți!$B$5:$B$504,0)),""))</f>
        <v/>
      </c>
      <c r="E560" s="22"/>
      <c r="F560" s="20"/>
      <c r="G560" s="20"/>
      <c r="H560" s="20"/>
      <c r="I560" s="15"/>
      <c r="J560" s="21"/>
      <c r="K560" s="22"/>
      <c r="L560" s="25" t="str">
        <f t="shared" si="16"/>
        <v/>
      </c>
      <c r="M560" s="19" t="str">
        <f t="shared" si="17"/>
        <v/>
      </c>
    </row>
    <row r="561" spans="2:13" x14ac:dyDescent="0.2">
      <c r="B561" s="15"/>
      <c r="C561" s="22"/>
      <c r="D561" s="24" t="str">
        <f>IF(C561="","",IFERROR(INDEX(Clienți!$C$5:$C$504,MATCH(C561,Clienți!$B$5:$B$504,0)),""))</f>
        <v/>
      </c>
      <c r="E561" s="22"/>
      <c r="F561" s="20"/>
      <c r="G561" s="20"/>
      <c r="H561" s="20"/>
      <c r="I561" s="15"/>
      <c r="J561" s="21"/>
      <c r="K561" s="22"/>
      <c r="L561" s="25" t="str">
        <f t="shared" si="16"/>
        <v/>
      </c>
      <c r="M561" s="19" t="str">
        <f t="shared" si="17"/>
        <v/>
      </c>
    </row>
    <row r="562" spans="2:13" x14ac:dyDescent="0.2">
      <c r="B562" s="15"/>
      <c r="C562" s="22"/>
      <c r="D562" s="24" t="str">
        <f>IF(C562="","",IFERROR(INDEX(Clienți!$C$5:$C$504,MATCH(C562,Clienți!$B$5:$B$504,0)),""))</f>
        <v/>
      </c>
      <c r="E562" s="22"/>
      <c r="F562" s="20"/>
      <c r="G562" s="20"/>
      <c r="H562" s="20"/>
      <c r="I562" s="15"/>
      <c r="J562" s="21"/>
      <c r="K562" s="22"/>
      <c r="L562" s="25" t="str">
        <f t="shared" si="16"/>
        <v/>
      </c>
      <c r="M562" s="19" t="str">
        <f t="shared" si="17"/>
        <v/>
      </c>
    </row>
    <row r="563" spans="2:13" x14ac:dyDescent="0.2">
      <c r="B563" s="15"/>
      <c r="C563" s="22"/>
      <c r="D563" s="24" t="str">
        <f>IF(C563="","",IFERROR(INDEX(Clienți!$C$5:$C$504,MATCH(C563,Clienți!$B$5:$B$504,0)),""))</f>
        <v/>
      </c>
      <c r="E563" s="22"/>
      <c r="F563" s="20"/>
      <c r="G563" s="20"/>
      <c r="H563" s="20"/>
      <c r="I563" s="15"/>
      <c r="J563" s="21"/>
      <c r="K563" s="22"/>
      <c r="L563" s="25" t="str">
        <f t="shared" si="16"/>
        <v/>
      </c>
      <c r="M563" s="19" t="str">
        <f t="shared" si="17"/>
        <v/>
      </c>
    </row>
    <row r="564" spans="2:13" x14ac:dyDescent="0.2">
      <c r="B564" s="15"/>
      <c r="C564" s="22"/>
      <c r="D564" s="24" t="str">
        <f>IF(C564="","",IFERROR(INDEX(Clienți!$C$5:$C$504,MATCH(C564,Clienți!$B$5:$B$504,0)),""))</f>
        <v/>
      </c>
      <c r="E564" s="22"/>
      <c r="F564" s="20"/>
      <c r="G564" s="20"/>
      <c r="H564" s="20"/>
      <c r="I564" s="15"/>
      <c r="J564" s="21"/>
      <c r="K564" s="22"/>
      <c r="L564" s="25" t="str">
        <f t="shared" si="16"/>
        <v/>
      </c>
      <c r="M564" s="19" t="str">
        <f t="shared" si="17"/>
        <v/>
      </c>
    </row>
    <row r="565" spans="2:13" x14ac:dyDescent="0.2">
      <c r="B565" s="15"/>
      <c r="C565" s="22"/>
      <c r="D565" s="24" t="str">
        <f>IF(C565="","",IFERROR(INDEX(Clienți!$C$5:$C$504,MATCH(C565,Clienți!$B$5:$B$504,0)),""))</f>
        <v/>
      </c>
      <c r="E565" s="22"/>
      <c r="F565" s="20"/>
      <c r="G565" s="20"/>
      <c r="H565" s="20"/>
      <c r="I565" s="15"/>
      <c r="J565" s="21"/>
      <c r="K565" s="22"/>
      <c r="L565" s="25" t="str">
        <f t="shared" si="16"/>
        <v/>
      </c>
      <c r="M565" s="19" t="str">
        <f t="shared" si="17"/>
        <v/>
      </c>
    </row>
    <row r="566" spans="2:13" x14ac:dyDescent="0.2">
      <c r="B566" s="15"/>
      <c r="C566" s="22"/>
      <c r="D566" s="24" t="str">
        <f>IF(C566="","",IFERROR(INDEX(Clienți!$C$5:$C$504,MATCH(C566,Clienți!$B$5:$B$504,0)),""))</f>
        <v/>
      </c>
      <c r="E566" s="22"/>
      <c r="F566" s="20"/>
      <c r="G566" s="20"/>
      <c r="H566" s="20"/>
      <c r="I566" s="15"/>
      <c r="J566" s="21"/>
      <c r="K566" s="22"/>
      <c r="L566" s="25" t="str">
        <f t="shared" si="16"/>
        <v/>
      </c>
      <c r="M566" s="19" t="str">
        <f t="shared" si="17"/>
        <v/>
      </c>
    </row>
    <row r="567" spans="2:13" x14ac:dyDescent="0.2">
      <c r="B567" s="15"/>
      <c r="C567" s="22"/>
      <c r="D567" s="24" t="str">
        <f>IF(C567="","",IFERROR(INDEX(Clienți!$C$5:$C$504,MATCH(C567,Clienți!$B$5:$B$504,0)),""))</f>
        <v/>
      </c>
      <c r="E567" s="22"/>
      <c r="F567" s="20"/>
      <c r="G567" s="20"/>
      <c r="H567" s="20"/>
      <c r="I567" s="15"/>
      <c r="J567" s="21"/>
      <c r="K567" s="22"/>
      <c r="L567" s="25" t="str">
        <f t="shared" si="16"/>
        <v/>
      </c>
      <c r="M567" s="19" t="str">
        <f t="shared" si="17"/>
        <v/>
      </c>
    </row>
    <row r="568" spans="2:13" x14ac:dyDescent="0.2">
      <c r="B568" s="15"/>
      <c r="C568" s="22"/>
      <c r="D568" s="24" t="str">
        <f>IF(C568="","",IFERROR(INDEX(Clienți!$C$5:$C$504,MATCH(C568,Clienți!$B$5:$B$504,0)),""))</f>
        <v/>
      </c>
      <c r="E568" s="22"/>
      <c r="F568" s="20"/>
      <c r="G568" s="20"/>
      <c r="H568" s="20"/>
      <c r="I568" s="15"/>
      <c r="J568" s="21"/>
      <c r="K568" s="22"/>
      <c r="L568" s="25" t="str">
        <f t="shared" si="16"/>
        <v/>
      </c>
      <c r="M568" s="19" t="str">
        <f t="shared" si="17"/>
        <v/>
      </c>
    </row>
    <row r="569" spans="2:13" x14ac:dyDescent="0.2">
      <c r="B569" s="15"/>
      <c r="C569" s="22"/>
      <c r="D569" s="24" t="str">
        <f>IF(C569="","",IFERROR(INDEX(Clienți!$C$5:$C$504,MATCH(C569,Clienți!$B$5:$B$504,0)),""))</f>
        <v/>
      </c>
      <c r="E569" s="22"/>
      <c r="F569" s="20"/>
      <c r="G569" s="20"/>
      <c r="H569" s="20"/>
      <c r="I569" s="15"/>
      <c r="J569" s="21"/>
      <c r="K569" s="22"/>
      <c r="L569" s="25" t="str">
        <f t="shared" si="16"/>
        <v/>
      </c>
      <c r="M569" s="19" t="str">
        <f t="shared" si="17"/>
        <v/>
      </c>
    </row>
    <row r="570" spans="2:13" x14ac:dyDescent="0.2">
      <c r="B570" s="15"/>
      <c r="C570" s="22"/>
      <c r="D570" s="24" t="str">
        <f>IF(C570="","",IFERROR(INDEX(Clienți!$C$5:$C$504,MATCH(C570,Clienți!$B$5:$B$504,0)),""))</f>
        <v/>
      </c>
      <c r="E570" s="22"/>
      <c r="F570" s="20"/>
      <c r="G570" s="20"/>
      <c r="H570" s="20"/>
      <c r="I570" s="15"/>
      <c r="J570" s="21"/>
      <c r="K570" s="22"/>
      <c r="L570" s="25" t="str">
        <f t="shared" si="16"/>
        <v/>
      </c>
      <c r="M570" s="19" t="str">
        <f t="shared" si="17"/>
        <v/>
      </c>
    </row>
    <row r="571" spans="2:13" x14ac:dyDescent="0.2">
      <c r="B571" s="15"/>
      <c r="C571" s="22"/>
      <c r="D571" s="24" t="str">
        <f>IF(C571="","",IFERROR(INDEX(Clienți!$C$5:$C$504,MATCH(C571,Clienți!$B$5:$B$504,0)),""))</f>
        <v/>
      </c>
      <c r="E571" s="22"/>
      <c r="F571" s="20"/>
      <c r="G571" s="20"/>
      <c r="H571" s="20"/>
      <c r="I571" s="15"/>
      <c r="J571" s="21"/>
      <c r="K571" s="22"/>
      <c r="L571" s="25" t="str">
        <f t="shared" si="16"/>
        <v/>
      </c>
      <c r="M571" s="19" t="str">
        <f t="shared" si="17"/>
        <v/>
      </c>
    </row>
    <row r="572" spans="2:13" x14ac:dyDescent="0.2">
      <c r="B572" s="15"/>
      <c r="C572" s="22"/>
      <c r="D572" s="24" t="str">
        <f>IF(C572="","",IFERROR(INDEX(Clienți!$C$5:$C$504,MATCH(C572,Clienți!$B$5:$B$504,0)),""))</f>
        <v/>
      </c>
      <c r="E572" s="22"/>
      <c r="F572" s="20"/>
      <c r="G572" s="20"/>
      <c r="H572" s="20"/>
      <c r="I572" s="15"/>
      <c r="J572" s="21"/>
      <c r="K572" s="22"/>
      <c r="L572" s="25" t="str">
        <f t="shared" si="16"/>
        <v/>
      </c>
      <c r="M572" s="19" t="str">
        <f t="shared" si="17"/>
        <v/>
      </c>
    </row>
    <row r="573" spans="2:13" x14ac:dyDescent="0.2">
      <c r="B573" s="15"/>
      <c r="C573" s="22"/>
      <c r="D573" s="24" t="str">
        <f>IF(C573="","",IFERROR(INDEX(Clienți!$C$5:$C$504,MATCH(C573,Clienți!$B$5:$B$504,0)),""))</f>
        <v/>
      </c>
      <c r="E573" s="22"/>
      <c r="F573" s="20"/>
      <c r="G573" s="20"/>
      <c r="H573" s="20"/>
      <c r="I573" s="15"/>
      <c r="J573" s="21"/>
      <c r="K573" s="22"/>
      <c r="L573" s="25" t="str">
        <f t="shared" si="16"/>
        <v/>
      </c>
      <c r="M573" s="19" t="str">
        <f t="shared" si="17"/>
        <v/>
      </c>
    </row>
    <row r="574" spans="2:13" x14ac:dyDescent="0.2">
      <c r="B574" s="15"/>
      <c r="C574" s="22"/>
      <c r="D574" s="24" t="str">
        <f>IF(C574="","",IFERROR(INDEX(Clienți!$C$5:$C$504,MATCH(C574,Clienți!$B$5:$B$504,0)),""))</f>
        <v/>
      </c>
      <c r="E574" s="22"/>
      <c r="F574" s="20"/>
      <c r="G574" s="20"/>
      <c r="H574" s="20"/>
      <c r="I574" s="15"/>
      <c r="J574" s="21"/>
      <c r="K574" s="22"/>
      <c r="L574" s="25" t="str">
        <f t="shared" si="16"/>
        <v/>
      </c>
      <c r="M574" s="19" t="str">
        <f t="shared" si="17"/>
        <v/>
      </c>
    </row>
    <row r="575" spans="2:13" x14ac:dyDescent="0.2">
      <c r="B575" s="15"/>
      <c r="C575" s="22"/>
      <c r="D575" s="24" t="str">
        <f>IF(C575="","",IFERROR(INDEX(Clienți!$C$5:$C$504,MATCH(C575,Clienți!$B$5:$B$504,0)),""))</f>
        <v/>
      </c>
      <c r="E575" s="22"/>
      <c r="F575" s="20"/>
      <c r="G575" s="20"/>
      <c r="H575" s="20"/>
      <c r="I575" s="15"/>
      <c r="J575" s="21"/>
      <c r="K575" s="22"/>
      <c r="L575" s="25" t="str">
        <f t="shared" si="16"/>
        <v/>
      </c>
      <c r="M575" s="19" t="str">
        <f t="shared" si="17"/>
        <v/>
      </c>
    </row>
    <row r="576" spans="2:13" x14ac:dyDescent="0.2">
      <c r="B576" s="15"/>
      <c r="C576" s="22"/>
      <c r="D576" s="24" t="str">
        <f>IF(C576="","",IFERROR(INDEX(Clienți!$C$5:$C$504,MATCH(C576,Clienți!$B$5:$B$504,0)),""))</f>
        <v/>
      </c>
      <c r="E576" s="22"/>
      <c r="F576" s="20"/>
      <c r="G576" s="20"/>
      <c r="H576" s="20"/>
      <c r="I576" s="15"/>
      <c r="J576" s="21"/>
      <c r="K576" s="22"/>
      <c r="L576" s="25" t="str">
        <f t="shared" si="16"/>
        <v/>
      </c>
      <c r="M576" s="19" t="str">
        <f t="shared" si="17"/>
        <v/>
      </c>
    </row>
    <row r="577" spans="2:13" x14ac:dyDescent="0.2">
      <c r="B577" s="15"/>
      <c r="C577" s="22"/>
      <c r="D577" s="24" t="str">
        <f>IF(C577="","",IFERROR(INDEX(Clienți!$C$5:$C$504,MATCH(C577,Clienți!$B$5:$B$504,0)),""))</f>
        <v/>
      </c>
      <c r="E577" s="22"/>
      <c r="F577" s="20"/>
      <c r="G577" s="20"/>
      <c r="H577" s="20"/>
      <c r="I577" s="15"/>
      <c r="J577" s="21"/>
      <c r="K577" s="22"/>
      <c r="L577" s="25" t="str">
        <f t="shared" si="16"/>
        <v/>
      </c>
      <c r="M577" s="19" t="str">
        <f t="shared" si="17"/>
        <v/>
      </c>
    </row>
    <row r="578" spans="2:13" x14ac:dyDescent="0.2">
      <c r="B578" s="15"/>
      <c r="C578" s="22"/>
      <c r="D578" s="24" t="str">
        <f>IF(C578="","",IFERROR(INDEX(Clienți!$C$5:$C$504,MATCH(C578,Clienți!$B$5:$B$504,0)),""))</f>
        <v/>
      </c>
      <c r="E578" s="22"/>
      <c r="F578" s="20"/>
      <c r="G578" s="20"/>
      <c r="H578" s="20"/>
      <c r="I578" s="15"/>
      <c r="J578" s="21"/>
      <c r="K578" s="22"/>
      <c r="L578" s="25" t="str">
        <f t="shared" si="16"/>
        <v/>
      </c>
      <c r="M578" s="19" t="str">
        <f t="shared" si="17"/>
        <v/>
      </c>
    </row>
    <row r="579" spans="2:13" x14ac:dyDescent="0.2">
      <c r="B579" s="15"/>
      <c r="C579" s="22"/>
      <c r="D579" s="24" t="str">
        <f>IF(C579="","",IFERROR(INDEX(Clienți!$C$5:$C$504,MATCH(C579,Clienți!$B$5:$B$504,0)),""))</f>
        <v/>
      </c>
      <c r="E579" s="22"/>
      <c r="F579" s="20"/>
      <c r="G579" s="20"/>
      <c r="H579" s="20"/>
      <c r="I579" s="15"/>
      <c r="J579" s="21"/>
      <c r="K579" s="22"/>
      <c r="L579" s="25" t="str">
        <f t="shared" si="16"/>
        <v/>
      </c>
      <c r="M579" s="19" t="str">
        <f t="shared" si="17"/>
        <v/>
      </c>
    </row>
    <row r="580" spans="2:13" x14ac:dyDescent="0.2">
      <c r="B580" s="15"/>
      <c r="C580" s="22"/>
      <c r="D580" s="24" t="str">
        <f>IF(C580="","",IFERROR(INDEX(Clienți!$C$5:$C$504,MATCH(C580,Clienți!$B$5:$B$504,0)),""))</f>
        <v/>
      </c>
      <c r="E580" s="22"/>
      <c r="F580" s="20"/>
      <c r="G580" s="20"/>
      <c r="H580" s="20"/>
      <c r="I580" s="15"/>
      <c r="J580" s="21"/>
      <c r="K580" s="22"/>
      <c r="L580" s="25" t="str">
        <f t="shared" si="16"/>
        <v/>
      </c>
      <c r="M580" s="19" t="str">
        <f t="shared" si="17"/>
        <v/>
      </c>
    </row>
    <row r="581" spans="2:13" x14ac:dyDescent="0.2">
      <c r="B581" s="15"/>
      <c r="C581" s="22"/>
      <c r="D581" s="24" t="str">
        <f>IF(C581="","",IFERROR(INDEX(Clienți!$C$5:$C$504,MATCH(C581,Clienți!$B$5:$B$504,0)),""))</f>
        <v/>
      </c>
      <c r="E581" s="22"/>
      <c r="F581" s="20"/>
      <c r="G581" s="20"/>
      <c r="H581" s="20"/>
      <c r="I581" s="15"/>
      <c r="J581" s="21"/>
      <c r="K581" s="22"/>
      <c r="L581" s="25" t="str">
        <f t="shared" ref="L581:L644" si="18">IF(B581="","",IF(K581="Da","Realizat",IF(H581="","Fără pas următor",IF(NOT(ISNUMBER(I581)),"Fără dată",IF(I581&lt;AziC,"Întârziat",IF(I581=AziC,"Azi","Planificat"))))))</f>
        <v/>
      </c>
      <c r="M581" s="19" t="str">
        <f t="shared" ref="M581:M644" si="19">IF(AND(B581="",C581=""),"",TRIM(IF(D581="","Cod de client inexistent. ","")&amp;IF(F581="","Notează ce s-a discutat. ","")&amp;IF(AND(H581&lt;&gt;"",NOT(ISNUMBER(I581))),"Pasul următor nu are dată. ","")&amp;IF(AND(ISNUMBER(I581),ISNUMBER(B581),I581&lt;B581),"Data pasului e înaintea contactului. ","")))</f>
        <v/>
      </c>
    </row>
    <row r="582" spans="2:13" x14ac:dyDescent="0.2">
      <c r="B582" s="15"/>
      <c r="C582" s="22"/>
      <c r="D582" s="24" t="str">
        <f>IF(C582="","",IFERROR(INDEX(Clienți!$C$5:$C$504,MATCH(C582,Clienți!$B$5:$B$504,0)),""))</f>
        <v/>
      </c>
      <c r="E582" s="22"/>
      <c r="F582" s="20"/>
      <c r="G582" s="20"/>
      <c r="H582" s="20"/>
      <c r="I582" s="15"/>
      <c r="J582" s="21"/>
      <c r="K582" s="22"/>
      <c r="L582" s="25" t="str">
        <f t="shared" si="18"/>
        <v/>
      </c>
      <c r="M582" s="19" t="str">
        <f t="shared" si="19"/>
        <v/>
      </c>
    </row>
    <row r="583" spans="2:13" x14ac:dyDescent="0.2">
      <c r="B583" s="15"/>
      <c r="C583" s="22"/>
      <c r="D583" s="24" t="str">
        <f>IF(C583="","",IFERROR(INDEX(Clienți!$C$5:$C$504,MATCH(C583,Clienți!$B$5:$B$504,0)),""))</f>
        <v/>
      </c>
      <c r="E583" s="22"/>
      <c r="F583" s="20"/>
      <c r="G583" s="20"/>
      <c r="H583" s="20"/>
      <c r="I583" s="15"/>
      <c r="J583" s="21"/>
      <c r="K583" s="22"/>
      <c r="L583" s="25" t="str">
        <f t="shared" si="18"/>
        <v/>
      </c>
      <c r="M583" s="19" t="str">
        <f t="shared" si="19"/>
        <v/>
      </c>
    </row>
    <row r="584" spans="2:13" x14ac:dyDescent="0.2">
      <c r="B584" s="15"/>
      <c r="C584" s="22"/>
      <c r="D584" s="24" t="str">
        <f>IF(C584="","",IFERROR(INDEX(Clienți!$C$5:$C$504,MATCH(C584,Clienți!$B$5:$B$504,0)),""))</f>
        <v/>
      </c>
      <c r="E584" s="22"/>
      <c r="F584" s="20"/>
      <c r="G584" s="20"/>
      <c r="H584" s="20"/>
      <c r="I584" s="15"/>
      <c r="J584" s="21"/>
      <c r="K584" s="22"/>
      <c r="L584" s="25" t="str">
        <f t="shared" si="18"/>
        <v/>
      </c>
      <c r="M584" s="19" t="str">
        <f t="shared" si="19"/>
        <v/>
      </c>
    </row>
    <row r="585" spans="2:13" x14ac:dyDescent="0.2">
      <c r="B585" s="15"/>
      <c r="C585" s="22"/>
      <c r="D585" s="24" t="str">
        <f>IF(C585="","",IFERROR(INDEX(Clienți!$C$5:$C$504,MATCH(C585,Clienți!$B$5:$B$504,0)),""))</f>
        <v/>
      </c>
      <c r="E585" s="22"/>
      <c r="F585" s="20"/>
      <c r="G585" s="20"/>
      <c r="H585" s="20"/>
      <c r="I585" s="15"/>
      <c r="J585" s="21"/>
      <c r="K585" s="22"/>
      <c r="L585" s="25" t="str">
        <f t="shared" si="18"/>
        <v/>
      </c>
      <c r="M585" s="19" t="str">
        <f t="shared" si="19"/>
        <v/>
      </c>
    </row>
    <row r="586" spans="2:13" x14ac:dyDescent="0.2">
      <c r="B586" s="15"/>
      <c r="C586" s="22"/>
      <c r="D586" s="24" t="str">
        <f>IF(C586="","",IFERROR(INDEX(Clienți!$C$5:$C$504,MATCH(C586,Clienți!$B$5:$B$504,0)),""))</f>
        <v/>
      </c>
      <c r="E586" s="22"/>
      <c r="F586" s="20"/>
      <c r="G586" s="20"/>
      <c r="H586" s="20"/>
      <c r="I586" s="15"/>
      <c r="J586" s="21"/>
      <c r="K586" s="22"/>
      <c r="L586" s="25" t="str">
        <f t="shared" si="18"/>
        <v/>
      </c>
      <c r="M586" s="19" t="str">
        <f t="shared" si="19"/>
        <v/>
      </c>
    </row>
    <row r="587" spans="2:13" x14ac:dyDescent="0.2">
      <c r="B587" s="15"/>
      <c r="C587" s="22"/>
      <c r="D587" s="24" t="str">
        <f>IF(C587="","",IFERROR(INDEX(Clienți!$C$5:$C$504,MATCH(C587,Clienți!$B$5:$B$504,0)),""))</f>
        <v/>
      </c>
      <c r="E587" s="22"/>
      <c r="F587" s="20"/>
      <c r="G587" s="20"/>
      <c r="H587" s="20"/>
      <c r="I587" s="15"/>
      <c r="J587" s="21"/>
      <c r="K587" s="22"/>
      <c r="L587" s="25" t="str">
        <f t="shared" si="18"/>
        <v/>
      </c>
      <c r="M587" s="19" t="str">
        <f t="shared" si="19"/>
        <v/>
      </c>
    </row>
    <row r="588" spans="2:13" x14ac:dyDescent="0.2">
      <c r="B588" s="15"/>
      <c r="C588" s="22"/>
      <c r="D588" s="24" t="str">
        <f>IF(C588="","",IFERROR(INDEX(Clienți!$C$5:$C$504,MATCH(C588,Clienți!$B$5:$B$504,0)),""))</f>
        <v/>
      </c>
      <c r="E588" s="22"/>
      <c r="F588" s="20"/>
      <c r="G588" s="20"/>
      <c r="H588" s="20"/>
      <c r="I588" s="15"/>
      <c r="J588" s="21"/>
      <c r="K588" s="22"/>
      <c r="L588" s="25" t="str">
        <f t="shared" si="18"/>
        <v/>
      </c>
      <c r="M588" s="19" t="str">
        <f t="shared" si="19"/>
        <v/>
      </c>
    </row>
    <row r="589" spans="2:13" x14ac:dyDescent="0.2">
      <c r="B589" s="15"/>
      <c r="C589" s="22"/>
      <c r="D589" s="24" t="str">
        <f>IF(C589="","",IFERROR(INDEX(Clienți!$C$5:$C$504,MATCH(C589,Clienți!$B$5:$B$504,0)),""))</f>
        <v/>
      </c>
      <c r="E589" s="22"/>
      <c r="F589" s="20"/>
      <c r="G589" s="20"/>
      <c r="H589" s="20"/>
      <c r="I589" s="15"/>
      <c r="J589" s="21"/>
      <c r="K589" s="22"/>
      <c r="L589" s="25" t="str">
        <f t="shared" si="18"/>
        <v/>
      </c>
      <c r="M589" s="19" t="str">
        <f t="shared" si="19"/>
        <v/>
      </c>
    </row>
    <row r="590" spans="2:13" x14ac:dyDescent="0.2">
      <c r="B590" s="15"/>
      <c r="C590" s="22"/>
      <c r="D590" s="24" t="str">
        <f>IF(C590="","",IFERROR(INDEX(Clienți!$C$5:$C$504,MATCH(C590,Clienți!$B$5:$B$504,0)),""))</f>
        <v/>
      </c>
      <c r="E590" s="22"/>
      <c r="F590" s="20"/>
      <c r="G590" s="20"/>
      <c r="H590" s="20"/>
      <c r="I590" s="15"/>
      <c r="J590" s="21"/>
      <c r="K590" s="22"/>
      <c r="L590" s="25" t="str">
        <f t="shared" si="18"/>
        <v/>
      </c>
      <c r="M590" s="19" t="str">
        <f t="shared" si="19"/>
        <v/>
      </c>
    </row>
    <row r="591" spans="2:13" x14ac:dyDescent="0.2">
      <c r="B591" s="15"/>
      <c r="C591" s="22"/>
      <c r="D591" s="24" t="str">
        <f>IF(C591="","",IFERROR(INDEX(Clienți!$C$5:$C$504,MATCH(C591,Clienți!$B$5:$B$504,0)),""))</f>
        <v/>
      </c>
      <c r="E591" s="22"/>
      <c r="F591" s="20"/>
      <c r="G591" s="20"/>
      <c r="H591" s="20"/>
      <c r="I591" s="15"/>
      <c r="J591" s="21"/>
      <c r="K591" s="22"/>
      <c r="L591" s="25" t="str">
        <f t="shared" si="18"/>
        <v/>
      </c>
      <c r="M591" s="19" t="str">
        <f t="shared" si="19"/>
        <v/>
      </c>
    </row>
    <row r="592" spans="2:13" x14ac:dyDescent="0.2">
      <c r="B592" s="15"/>
      <c r="C592" s="22"/>
      <c r="D592" s="24" t="str">
        <f>IF(C592="","",IFERROR(INDEX(Clienți!$C$5:$C$504,MATCH(C592,Clienți!$B$5:$B$504,0)),""))</f>
        <v/>
      </c>
      <c r="E592" s="22"/>
      <c r="F592" s="20"/>
      <c r="G592" s="20"/>
      <c r="H592" s="20"/>
      <c r="I592" s="15"/>
      <c r="J592" s="21"/>
      <c r="K592" s="22"/>
      <c r="L592" s="25" t="str">
        <f t="shared" si="18"/>
        <v/>
      </c>
      <c r="M592" s="19" t="str">
        <f t="shared" si="19"/>
        <v/>
      </c>
    </row>
    <row r="593" spans="2:13" x14ac:dyDescent="0.2">
      <c r="B593" s="15"/>
      <c r="C593" s="22"/>
      <c r="D593" s="24" t="str">
        <f>IF(C593="","",IFERROR(INDEX(Clienți!$C$5:$C$504,MATCH(C593,Clienți!$B$5:$B$504,0)),""))</f>
        <v/>
      </c>
      <c r="E593" s="22"/>
      <c r="F593" s="20"/>
      <c r="G593" s="20"/>
      <c r="H593" s="20"/>
      <c r="I593" s="15"/>
      <c r="J593" s="21"/>
      <c r="K593" s="22"/>
      <c r="L593" s="25" t="str">
        <f t="shared" si="18"/>
        <v/>
      </c>
      <c r="M593" s="19" t="str">
        <f t="shared" si="19"/>
        <v/>
      </c>
    </row>
    <row r="594" spans="2:13" x14ac:dyDescent="0.2">
      <c r="B594" s="15"/>
      <c r="C594" s="22"/>
      <c r="D594" s="24" t="str">
        <f>IF(C594="","",IFERROR(INDEX(Clienți!$C$5:$C$504,MATCH(C594,Clienți!$B$5:$B$504,0)),""))</f>
        <v/>
      </c>
      <c r="E594" s="22"/>
      <c r="F594" s="20"/>
      <c r="G594" s="20"/>
      <c r="H594" s="20"/>
      <c r="I594" s="15"/>
      <c r="J594" s="21"/>
      <c r="K594" s="22"/>
      <c r="L594" s="25" t="str">
        <f t="shared" si="18"/>
        <v/>
      </c>
      <c r="M594" s="19" t="str">
        <f t="shared" si="19"/>
        <v/>
      </c>
    </row>
    <row r="595" spans="2:13" x14ac:dyDescent="0.2">
      <c r="B595" s="15"/>
      <c r="C595" s="22"/>
      <c r="D595" s="24" t="str">
        <f>IF(C595="","",IFERROR(INDEX(Clienți!$C$5:$C$504,MATCH(C595,Clienți!$B$5:$B$504,0)),""))</f>
        <v/>
      </c>
      <c r="E595" s="22"/>
      <c r="F595" s="20"/>
      <c r="G595" s="20"/>
      <c r="H595" s="20"/>
      <c r="I595" s="15"/>
      <c r="J595" s="21"/>
      <c r="K595" s="22"/>
      <c r="L595" s="25" t="str">
        <f t="shared" si="18"/>
        <v/>
      </c>
      <c r="M595" s="19" t="str">
        <f t="shared" si="19"/>
        <v/>
      </c>
    </row>
    <row r="596" spans="2:13" x14ac:dyDescent="0.2">
      <c r="B596" s="15"/>
      <c r="C596" s="22"/>
      <c r="D596" s="24" t="str">
        <f>IF(C596="","",IFERROR(INDEX(Clienți!$C$5:$C$504,MATCH(C596,Clienți!$B$5:$B$504,0)),""))</f>
        <v/>
      </c>
      <c r="E596" s="22"/>
      <c r="F596" s="20"/>
      <c r="G596" s="20"/>
      <c r="H596" s="20"/>
      <c r="I596" s="15"/>
      <c r="J596" s="21"/>
      <c r="K596" s="22"/>
      <c r="L596" s="25" t="str">
        <f t="shared" si="18"/>
        <v/>
      </c>
      <c r="M596" s="19" t="str">
        <f t="shared" si="19"/>
        <v/>
      </c>
    </row>
    <row r="597" spans="2:13" x14ac:dyDescent="0.2">
      <c r="B597" s="15"/>
      <c r="C597" s="22"/>
      <c r="D597" s="24" t="str">
        <f>IF(C597="","",IFERROR(INDEX(Clienți!$C$5:$C$504,MATCH(C597,Clienți!$B$5:$B$504,0)),""))</f>
        <v/>
      </c>
      <c r="E597" s="22"/>
      <c r="F597" s="20"/>
      <c r="G597" s="20"/>
      <c r="H597" s="20"/>
      <c r="I597" s="15"/>
      <c r="J597" s="21"/>
      <c r="K597" s="22"/>
      <c r="L597" s="25" t="str">
        <f t="shared" si="18"/>
        <v/>
      </c>
      <c r="M597" s="19" t="str">
        <f t="shared" si="19"/>
        <v/>
      </c>
    </row>
    <row r="598" spans="2:13" x14ac:dyDescent="0.2">
      <c r="B598" s="15"/>
      <c r="C598" s="22"/>
      <c r="D598" s="24" t="str">
        <f>IF(C598="","",IFERROR(INDEX(Clienți!$C$5:$C$504,MATCH(C598,Clienți!$B$5:$B$504,0)),""))</f>
        <v/>
      </c>
      <c r="E598" s="22"/>
      <c r="F598" s="20"/>
      <c r="G598" s="20"/>
      <c r="H598" s="20"/>
      <c r="I598" s="15"/>
      <c r="J598" s="21"/>
      <c r="K598" s="22"/>
      <c r="L598" s="25" t="str">
        <f t="shared" si="18"/>
        <v/>
      </c>
      <c r="M598" s="19" t="str">
        <f t="shared" si="19"/>
        <v/>
      </c>
    </row>
    <row r="599" spans="2:13" x14ac:dyDescent="0.2">
      <c r="B599" s="15"/>
      <c r="C599" s="22"/>
      <c r="D599" s="24" t="str">
        <f>IF(C599="","",IFERROR(INDEX(Clienți!$C$5:$C$504,MATCH(C599,Clienți!$B$5:$B$504,0)),""))</f>
        <v/>
      </c>
      <c r="E599" s="22"/>
      <c r="F599" s="20"/>
      <c r="G599" s="20"/>
      <c r="H599" s="20"/>
      <c r="I599" s="15"/>
      <c r="J599" s="21"/>
      <c r="K599" s="22"/>
      <c r="L599" s="25" t="str">
        <f t="shared" si="18"/>
        <v/>
      </c>
      <c r="M599" s="19" t="str">
        <f t="shared" si="19"/>
        <v/>
      </c>
    </row>
    <row r="600" spans="2:13" x14ac:dyDescent="0.2">
      <c r="B600" s="15"/>
      <c r="C600" s="22"/>
      <c r="D600" s="24" t="str">
        <f>IF(C600="","",IFERROR(INDEX(Clienți!$C$5:$C$504,MATCH(C600,Clienți!$B$5:$B$504,0)),""))</f>
        <v/>
      </c>
      <c r="E600" s="22"/>
      <c r="F600" s="20"/>
      <c r="G600" s="20"/>
      <c r="H600" s="20"/>
      <c r="I600" s="15"/>
      <c r="J600" s="21"/>
      <c r="K600" s="22"/>
      <c r="L600" s="25" t="str">
        <f t="shared" si="18"/>
        <v/>
      </c>
      <c r="M600" s="19" t="str">
        <f t="shared" si="19"/>
        <v/>
      </c>
    </row>
    <row r="601" spans="2:13" x14ac:dyDescent="0.2">
      <c r="B601" s="15"/>
      <c r="C601" s="22"/>
      <c r="D601" s="24" t="str">
        <f>IF(C601="","",IFERROR(INDEX(Clienți!$C$5:$C$504,MATCH(C601,Clienți!$B$5:$B$504,0)),""))</f>
        <v/>
      </c>
      <c r="E601" s="22"/>
      <c r="F601" s="20"/>
      <c r="G601" s="20"/>
      <c r="H601" s="20"/>
      <c r="I601" s="15"/>
      <c r="J601" s="21"/>
      <c r="K601" s="22"/>
      <c r="L601" s="25" t="str">
        <f t="shared" si="18"/>
        <v/>
      </c>
      <c r="M601" s="19" t="str">
        <f t="shared" si="19"/>
        <v/>
      </c>
    </row>
    <row r="602" spans="2:13" x14ac:dyDescent="0.2">
      <c r="B602" s="15"/>
      <c r="C602" s="22"/>
      <c r="D602" s="24" t="str">
        <f>IF(C602="","",IFERROR(INDEX(Clienți!$C$5:$C$504,MATCH(C602,Clienți!$B$5:$B$504,0)),""))</f>
        <v/>
      </c>
      <c r="E602" s="22"/>
      <c r="F602" s="20"/>
      <c r="G602" s="20"/>
      <c r="H602" s="20"/>
      <c r="I602" s="15"/>
      <c r="J602" s="21"/>
      <c r="K602" s="22"/>
      <c r="L602" s="25" t="str">
        <f t="shared" si="18"/>
        <v/>
      </c>
      <c r="M602" s="19" t="str">
        <f t="shared" si="19"/>
        <v/>
      </c>
    </row>
    <row r="603" spans="2:13" x14ac:dyDescent="0.2">
      <c r="B603" s="15"/>
      <c r="C603" s="22"/>
      <c r="D603" s="24" t="str">
        <f>IF(C603="","",IFERROR(INDEX(Clienți!$C$5:$C$504,MATCH(C603,Clienți!$B$5:$B$504,0)),""))</f>
        <v/>
      </c>
      <c r="E603" s="22"/>
      <c r="F603" s="20"/>
      <c r="G603" s="20"/>
      <c r="H603" s="20"/>
      <c r="I603" s="15"/>
      <c r="J603" s="21"/>
      <c r="K603" s="22"/>
      <c r="L603" s="25" t="str">
        <f t="shared" si="18"/>
        <v/>
      </c>
      <c r="M603" s="19" t="str">
        <f t="shared" si="19"/>
        <v/>
      </c>
    </row>
    <row r="604" spans="2:13" x14ac:dyDescent="0.2">
      <c r="B604" s="15"/>
      <c r="C604" s="22"/>
      <c r="D604" s="24" t="str">
        <f>IF(C604="","",IFERROR(INDEX(Clienți!$C$5:$C$504,MATCH(C604,Clienți!$B$5:$B$504,0)),""))</f>
        <v/>
      </c>
      <c r="E604" s="22"/>
      <c r="F604" s="20"/>
      <c r="G604" s="20"/>
      <c r="H604" s="20"/>
      <c r="I604" s="15"/>
      <c r="J604" s="21"/>
      <c r="K604" s="22"/>
      <c r="L604" s="25" t="str">
        <f t="shared" si="18"/>
        <v/>
      </c>
      <c r="M604" s="19" t="str">
        <f t="shared" si="19"/>
        <v/>
      </c>
    </row>
    <row r="605" spans="2:13" x14ac:dyDescent="0.2">
      <c r="B605" s="15"/>
      <c r="C605" s="22"/>
      <c r="D605" s="24" t="str">
        <f>IF(C605="","",IFERROR(INDEX(Clienți!$C$5:$C$504,MATCH(C605,Clienți!$B$5:$B$504,0)),""))</f>
        <v/>
      </c>
      <c r="E605" s="22"/>
      <c r="F605" s="20"/>
      <c r="G605" s="20"/>
      <c r="H605" s="20"/>
      <c r="I605" s="15"/>
      <c r="J605" s="21"/>
      <c r="K605" s="22"/>
      <c r="L605" s="25" t="str">
        <f t="shared" si="18"/>
        <v/>
      </c>
      <c r="M605" s="19" t="str">
        <f t="shared" si="19"/>
        <v/>
      </c>
    </row>
    <row r="606" spans="2:13" x14ac:dyDescent="0.2">
      <c r="B606" s="15"/>
      <c r="C606" s="22"/>
      <c r="D606" s="24" t="str">
        <f>IF(C606="","",IFERROR(INDEX(Clienți!$C$5:$C$504,MATCH(C606,Clienți!$B$5:$B$504,0)),""))</f>
        <v/>
      </c>
      <c r="E606" s="22"/>
      <c r="F606" s="20"/>
      <c r="G606" s="20"/>
      <c r="H606" s="20"/>
      <c r="I606" s="15"/>
      <c r="J606" s="21"/>
      <c r="K606" s="22"/>
      <c r="L606" s="25" t="str">
        <f t="shared" si="18"/>
        <v/>
      </c>
      <c r="M606" s="19" t="str">
        <f t="shared" si="19"/>
        <v/>
      </c>
    </row>
    <row r="607" spans="2:13" x14ac:dyDescent="0.2">
      <c r="B607" s="15"/>
      <c r="C607" s="22"/>
      <c r="D607" s="24" t="str">
        <f>IF(C607="","",IFERROR(INDEX(Clienți!$C$5:$C$504,MATCH(C607,Clienți!$B$5:$B$504,0)),""))</f>
        <v/>
      </c>
      <c r="E607" s="22"/>
      <c r="F607" s="20"/>
      <c r="G607" s="20"/>
      <c r="H607" s="20"/>
      <c r="I607" s="15"/>
      <c r="J607" s="21"/>
      <c r="K607" s="22"/>
      <c r="L607" s="25" t="str">
        <f t="shared" si="18"/>
        <v/>
      </c>
      <c r="M607" s="19" t="str">
        <f t="shared" si="19"/>
        <v/>
      </c>
    </row>
    <row r="608" spans="2:13" x14ac:dyDescent="0.2">
      <c r="B608" s="15"/>
      <c r="C608" s="22"/>
      <c r="D608" s="24" t="str">
        <f>IF(C608="","",IFERROR(INDEX(Clienți!$C$5:$C$504,MATCH(C608,Clienți!$B$5:$B$504,0)),""))</f>
        <v/>
      </c>
      <c r="E608" s="22"/>
      <c r="F608" s="20"/>
      <c r="G608" s="20"/>
      <c r="H608" s="20"/>
      <c r="I608" s="15"/>
      <c r="J608" s="21"/>
      <c r="K608" s="22"/>
      <c r="L608" s="25" t="str">
        <f t="shared" si="18"/>
        <v/>
      </c>
      <c r="M608" s="19" t="str">
        <f t="shared" si="19"/>
        <v/>
      </c>
    </row>
    <row r="609" spans="2:13" x14ac:dyDescent="0.2">
      <c r="B609" s="15"/>
      <c r="C609" s="22"/>
      <c r="D609" s="24" t="str">
        <f>IF(C609="","",IFERROR(INDEX(Clienți!$C$5:$C$504,MATCH(C609,Clienți!$B$5:$B$504,0)),""))</f>
        <v/>
      </c>
      <c r="E609" s="22"/>
      <c r="F609" s="20"/>
      <c r="G609" s="20"/>
      <c r="H609" s="20"/>
      <c r="I609" s="15"/>
      <c r="J609" s="21"/>
      <c r="K609" s="22"/>
      <c r="L609" s="25" t="str">
        <f t="shared" si="18"/>
        <v/>
      </c>
      <c r="M609" s="19" t="str">
        <f t="shared" si="19"/>
        <v/>
      </c>
    </row>
    <row r="610" spans="2:13" x14ac:dyDescent="0.2">
      <c r="B610" s="15"/>
      <c r="C610" s="22"/>
      <c r="D610" s="24" t="str">
        <f>IF(C610="","",IFERROR(INDEX(Clienți!$C$5:$C$504,MATCH(C610,Clienți!$B$5:$B$504,0)),""))</f>
        <v/>
      </c>
      <c r="E610" s="22"/>
      <c r="F610" s="20"/>
      <c r="G610" s="20"/>
      <c r="H610" s="20"/>
      <c r="I610" s="15"/>
      <c r="J610" s="21"/>
      <c r="K610" s="22"/>
      <c r="L610" s="25" t="str">
        <f t="shared" si="18"/>
        <v/>
      </c>
      <c r="M610" s="19" t="str">
        <f t="shared" si="19"/>
        <v/>
      </c>
    </row>
    <row r="611" spans="2:13" x14ac:dyDescent="0.2">
      <c r="B611" s="15"/>
      <c r="C611" s="22"/>
      <c r="D611" s="24" t="str">
        <f>IF(C611="","",IFERROR(INDEX(Clienți!$C$5:$C$504,MATCH(C611,Clienți!$B$5:$B$504,0)),""))</f>
        <v/>
      </c>
      <c r="E611" s="22"/>
      <c r="F611" s="20"/>
      <c r="G611" s="20"/>
      <c r="H611" s="20"/>
      <c r="I611" s="15"/>
      <c r="J611" s="21"/>
      <c r="K611" s="22"/>
      <c r="L611" s="25" t="str">
        <f t="shared" si="18"/>
        <v/>
      </c>
      <c r="M611" s="19" t="str">
        <f t="shared" si="19"/>
        <v/>
      </c>
    </row>
    <row r="612" spans="2:13" x14ac:dyDescent="0.2">
      <c r="B612" s="15"/>
      <c r="C612" s="22"/>
      <c r="D612" s="24" t="str">
        <f>IF(C612="","",IFERROR(INDEX(Clienți!$C$5:$C$504,MATCH(C612,Clienți!$B$5:$B$504,0)),""))</f>
        <v/>
      </c>
      <c r="E612" s="22"/>
      <c r="F612" s="20"/>
      <c r="G612" s="20"/>
      <c r="H612" s="20"/>
      <c r="I612" s="15"/>
      <c r="J612" s="21"/>
      <c r="K612" s="22"/>
      <c r="L612" s="25" t="str">
        <f t="shared" si="18"/>
        <v/>
      </c>
      <c r="M612" s="19" t="str">
        <f t="shared" si="19"/>
        <v/>
      </c>
    </row>
    <row r="613" spans="2:13" x14ac:dyDescent="0.2">
      <c r="B613" s="15"/>
      <c r="C613" s="22"/>
      <c r="D613" s="24" t="str">
        <f>IF(C613="","",IFERROR(INDEX(Clienți!$C$5:$C$504,MATCH(C613,Clienți!$B$5:$B$504,0)),""))</f>
        <v/>
      </c>
      <c r="E613" s="22"/>
      <c r="F613" s="20"/>
      <c r="G613" s="20"/>
      <c r="H613" s="20"/>
      <c r="I613" s="15"/>
      <c r="J613" s="21"/>
      <c r="K613" s="22"/>
      <c r="L613" s="25" t="str">
        <f t="shared" si="18"/>
        <v/>
      </c>
      <c r="M613" s="19" t="str">
        <f t="shared" si="19"/>
        <v/>
      </c>
    </row>
    <row r="614" spans="2:13" x14ac:dyDescent="0.2">
      <c r="B614" s="15"/>
      <c r="C614" s="22"/>
      <c r="D614" s="24" t="str">
        <f>IF(C614="","",IFERROR(INDEX(Clienți!$C$5:$C$504,MATCH(C614,Clienți!$B$5:$B$504,0)),""))</f>
        <v/>
      </c>
      <c r="E614" s="22"/>
      <c r="F614" s="20"/>
      <c r="G614" s="20"/>
      <c r="H614" s="20"/>
      <c r="I614" s="15"/>
      <c r="J614" s="21"/>
      <c r="K614" s="22"/>
      <c r="L614" s="25" t="str">
        <f t="shared" si="18"/>
        <v/>
      </c>
      <c r="M614" s="19" t="str">
        <f t="shared" si="19"/>
        <v/>
      </c>
    </row>
    <row r="615" spans="2:13" x14ac:dyDescent="0.2">
      <c r="B615" s="15"/>
      <c r="C615" s="22"/>
      <c r="D615" s="24" t="str">
        <f>IF(C615="","",IFERROR(INDEX(Clienți!$C$5:$C$504,MATCH(C615,Clienți!$B$5:$B$504,0)),""))</f>
        <v/>
      </c>
      <c r="E615" s="22"/>
      <c r="F615" s="20"/>
      <c r="G615" s="20"/>
      <c r="H615" s="20"/>
      <c r="I615" s="15"/>
      <c r="J615" s="21"/>
      <c r="K615" s="22"/>
      <c r="L615" s="25" t="str">
        <f t="shared" si="18"/>
        <v/>
      </c>
      <c r="M615" s="19" t="str">
        <f t="shared" si="19"/>
        <v/>
      </c>
    </row>
    <row r="616" spans="2:13" x14ac:dyDescent="0.2">
      <c r="B616" s="15"/>
      <c r="C616" s="22"/>
      <c r="D616" s="24" t="str">
        <f>IF(C616="","",IFERROR(INDEX(Clienți!$C$5:$C$504,MATCH(C616,Clienți!$B$5:$B$504,0)),""))</f>
        <v/>
      </c>
      <c r="E616" s="22"/>
      <c r="F616" s="20"/>
      <c r="G616" s="20"/>
      <c r="H616" s="20"/>
      <c r="I616" s="15"/>
      <c r="J616" s="21"/>
      <c r="K616" s="22"/>
      <c r="L616" s="25" t="str">
        <f t="shared" si="18"/>
        <v/>
      </c>
      <c r="M616" s="19" t="str">
        <f t="shared" si="19"/>
        <v/>
      </c>
    </row>
    <row r="617" spans="2:13" x14ac:dyDescent="0.2">
      <c r="B617" s="15"/>
      <c r="C617" s="22"/>
      <c r="D617" s="24" t="str">
        <f>IF(C617="","",IFERROR(INDEX(Clienți!$C$5:$C$504,MATCH(C617,Clienți!$B$5:$B$504,0)),""))</f>
        <v/>
      </c>
      <c r="E617" s="22"/>
      <c r="F617" s="20"/>
      <c r="G617" s="20"/>
      <c r="H617" s="20"/>
      <c r="I617" s="15"/>
      <c r="J617" s="21"/>
      <c r="K617" s="22"/>
      <c r="L617" s="25" t="str">
        <f t="shared" si="18"/>
        <v/>
      </c>
      <c r="M617" s="19" t="str">
        <f t="shared" si="19"/>
        <v/>
      </c>
    </row>
    <row r="618" spans="2:13" x14ac:dyDescent="0.2">
      <c r="B618" s="15"/>
      <c r="C618" s="22"/>
      <c r="D618" s="24" t="str">
        <f>IF(C618="","",IFERROR(INDEX(Clienți!$C$5:$C$504,MATCH(C618,Clienți!$B$5:$B$504,0)),""))</f>
        <v/>
      </c>
      <c r="E618" s="22"/>
      <c r="F618" s="20"/>
      <c r="G618" s="20"/>
      <c r="H618" s="20"/>
      <c r="I618" s="15"/>
      <c r="J618" s="21"/>
      <c r="K618" s="22"/>
      <c r="L618" s="25" t="str">
        <f t="shared" si="18"/>
        <v/>
      </c>
      <c r="M618" s="19" t="str">
        <f t="shared" si="19"/>
        <v/>
      </c>
    </row>
    <row r="619" spans="2:13" x14ac:dyDescent="0.2">
      <c r="B619" s="15"/>
      <c r="C619" s="22"/>
      <c r="D619" s="24" t="str">
        <f>IF(C619="","",IFERROR(INDEX(Clienți!$C$5:$C$504,MATCH(C619,Clienți!$B$5:$B$504,0)),""))</f>
        <v/>
      </c>
      <c r="E619" s="22"/>
      <c r="F619" s="20"/>
      <c r="G619" s="20"/>
      <c r="H619" s="20"/>
      <c r="I619" s="15"/>
      <c r="J619" s="21"/>
      <c r="K619" s="22"/>
      <c r="L619" s="25" t="str">
        <f t="shared" si="18"/>
        <v/>
      </c>
      <c r="M619" s="19" t="str">
        <f t="shared" si="19"/>
        <v/>
      </c>
    </row>
    <row r="620" spans="2:13" x14ac:dyDescent="0.2">
      <c r="B620" s="15"/>
      <c r="C620" s="22"/>
      <c r="D620" s="24" t="str">
        <f>IF(C620="","",IFERROR(INDEX(Clienți!$C$5:$C$504,MATCH(C620,Clienți!$B$5:$B$504,0)),""))</f>
        <v/>
      </c>
      <c r="E620" s="22"/>
      <c r="F620" s="20"/>
      <c r="G620" s="20"/>
      <c r="H620" s="20"/>
      <c r="I620" s="15"/>
      <c r="J620" s="21"/>
      <c r="K620" s="22"/>
      <c r="L620" s="25" t="str">
        <f t="shared" si="18"/>
        <v/>
      </c>
      <c r="M620" s="19" t="str">
        <f t="shared" si="19"/>
        <v/>
      </c>
    </row>
    <row r="621" spans="2:13" x14ac:dyDescent="0.2">
      <c r="B621" s="15"/>
      <c r="C621" s="22"/>
      <c r="D621" s="24" t="str">
        <f>IF(C621="","",IFERROR(INDEX(Clienți!$C$5:$C$504,MATCH(C621,Clienți!$B$5:$B$504,0)),""))</f>
        <v/>
      </c>
      <c r="E621" s="22"/>
      <c r="F621" s="20"/>
      <c r="G621" s="20"/>
      <c r="H621" s="20"/>
      <c r="I621" s="15"/>
      <c r="J621" s="21"/>
      <c r="K621" s="22"/>
      <c r="L621" s="25" t="str">
        <f t="shared" si="18"/>
        <v/>
      </c>
      <c r="M621" s="19" t="str">
        <f t="shared" si="19"/>
        <v/>
      </c>
    </row>
    <row r="622" spans="2:13" x14ac:dyDescent="0.2">
      <c r="B622" s="15"/>
      <c r="C622" s="22"/>
      <c r="D622" s="24" t="str">
        <f>IF(C622="","",IFERROR(INDEX(Clienți!$C$5:$C$504,MATCH(C622,Clienți!$B$5:$B$504,0)),""))</f>
        <v/>
      </c>
      <c r="E622" s="22"/>
      <c r="F622" s="20"/>
      <c r="G622" s="20"/>
      <c r="H622" s="20"/>
      <c r="I622" s="15"/>
      <c r="J622" s="21"/>
      <c r="K622" s="22"/>
      <c r="L622" s="25" t="str">
        <f t="shared" si="18"/>
        <v/>
      </c>
      <c r="M622" s="19" t="str">
        <f t="shared" si="19"/>
        <v/>
      </c>
    </row>
    <row r="623" spans="2:13" x14ac:dyDescent="0.2">
      <c r="B623" s="15"/>
      <c r="C623" s="22"/>
      <c r="D623" s="24" t="str">
        <f>IF(C623="","",IFERROR(INDEX(Clienți!$C$5:$C$504,MATCH(C623,Clienți!$B$5:$B$504,0)),""))</f>
        <v/>
      </c>
      <c r="E623" s="22"/>
      <c r="F623" s="20"/>
      <c r="G623" s="20"/>
      <c r="H623" s="20"/>
      <c r="I623" s="15"/>
      <c r="J623" s="21"/>
      <c r="K623" s="22"/>
      <c r="L623" s="25" t="str">
        <f t="shared" si="18"/>
        <v/>
      </c>
      <c r="M623" s="19" t="str">
        <f t="shared" si="19"/>
        <v/>
      </c>
    </row>
    <row r="624" spans="2:13" x14ac:dyDescent="0.2">
      <c r="B624" s="15"/>
      <c r="C624" s="22"/>
      <c r="D624" s="24" t="str">
        <f>IF(C624="","",IFERROR(INDEX(Clienți!$C$5:$C$504,MATCH(C624,Clienți!$B$5:$B$504,0)),""))</f>
        <v/>
      </c>
      <c r="E624" s="22"/>
      <c r="F624" s="20"/>
      <c r="G624" s="20"/>
      <c r="H624" s="20"/>
      <c r="I624" s="15"/>
      <c r="J624" s="21"/>
      <c r="K624" s="22"/>
      <c r="L624" s="25" t="str">
        <f t="shared" si="18"/>
        <v/>
      </c>
      <c r="M624" s="19" t="str">
        <f t="shared" si="19"/>
        <v/>
      </c>
    </row>
    <row r="625" spans="2:13" x14ac:dyDescent="0.2">
      <c r="B625" s="15"/>
      <c r="C625" s="22"/>
      <c r="D625" s="24" t="str">
        <f>IF(C625="","",IFERROR(INDEX(Clienți!$C$5:$C$504,MATCH(C625,Clienți!$B$5:$B$504,0)),""))</f>
        <v/>
      </c>
      <c r="E625" s="22"/>
      <c r="F625" s="20"/>
      <c r="G625" s="20"/>
      <c r="H625" s="20"/>
      <c r="I625" s="15"/>
      <c r="J625" s="21"/>
      <c r="K625" s="22"/>
      <c r="L625" s="25" t="str">
        <f t="shared" si="18"/>
        <v/>
      </c>
      <c r="M625" s="19" t="str">
        <f t="shared" si="19"/>
        <v/>
      </c>
    </row>
    <row r="626" spans="2:13" x14ac:dyDescent="0.2">
      <c r="B626" s="15"/>
      <c r="C626" s="22"/>
      <c r="D626" s="24" t="str">
        <f>IF(C626="","",IFERROR(INDEX(Clienți!$C$5:$C$504,MATCH(C626,Clienți!$B$5:$B$504,0)),""))</f>
        <v/>
      </c>
      <c r="E626" s="22"/>
      <c r="F626" s="20"/>
      <c r="G626" s="20"/>
      <c r="H626" s="20"/>
      <c r="I626" s="15"/>
      <c r="J626" s="21"/>
      <c r="K626" s="22"/>
      <c r="L626" s="25" t="str">
        <f t="shared" si="18"/>
        <v/>
      </c>
      <c r="M626" s="19" t="str">
        <f t="shared" si="19"/>
        <v/>
      </c>
    </row>
    <row r="627" spans="2:13" x14ac:dyDescent="0.2">
      <c r="B627" s="15"/>
      <c r="C627" s="22"/>
      <c r="D627" s="24" t="str">
        <f>IF(C627="","",IFERROR(INDEX(Clienți!$C$5:$C$504,MATCH(C627,Clienți!$B$5:$B$504,0)),""))</f>
        <v/>
      </c>
      <c r="E627" s="22"/>
      <c r="F627" s="20"/>
      <c r="G627" s="20"/>
      <c r="H627" s="20"/>
      <c r="I627" s="15"/>
      <c r="J627" s="21"/>
      <c r="K627" s="22"/>
      <c r="L627" s="25" t="str">
        <f t="shared" si="18"/>
        <v/>
      </c>
      <c r="M627" s="19" t="str">
        <f t="shared" si="19"/>
        <v/>
      </c>
    </row>
    <row r="628" spans="2:13" x14ac:dyDescent="0.2">
      <c r="B628" s="15"/>
      <c r="C628" s="22"/>
      <c r="D628" s="24" t="str">
        <f>IF(C628="","",IFERROR(INDEX(Clienți!$C$5:$C$504,MATCH(C628,Clienți!$B$5:$B$504,0)),""))</f>
        <v/>
      </c>
      <c r="E628" s="22"/>
      <c r="F628" s="20"/>
      <c r="G628" s="20"/>
      <c r="H628" s="20"/>
      <c r="I628" s="15"/>
      <c r="J628" s="21"/>
      <c r="K628" s="22"/>
      <c r="L628" s="25" t="str">
        <f t="shared" si="18"/>
        <v/>
      </c>
      <c r="M628" s="19" t="str">
        <f t="shared" si="19"/>
        <v/>
      </c>
    </row>
    <row r="629" spans="2:13" x14ac:dyDescent="0.2">
      <c r="B629" s="15"/>
      <c r="C629" s="22"/>
      <c r="D629" s="24" t="str">
        <f>IF(C629="","",IFERROR(INDEX(Clienți!$C$5:$C$504,MATCH(C629,Clienți!$B$5:$B$504,0)),""))</f>
        <v/>
      </c>
      <c r="E629" s="22"/>
      <c r="F629" s="20"/>
      <c r="G629" s="20"/>
      <c r="H629" s="20"/>
      <c r="I629" s="15"/>
      <c r="J629" s="21"/>
      <c r="K629" s="22"/>
      <c r="L629" s="25" t="str">
        <f t="shared" si="18"/>
        <v/>
      </c>
      <c r="M629" s="19" t="str">
        <f t="shared" si="19"/>
        <v/>
      </c>
    </row>
    <row r="630" spans="2:13" x14ac:dyDescent="0.2">
      <c r="B630" s="15"/>
      <c r="C630" s="22"/>
      <c r="D630" s="24" t="str">
        <f>IF(C630="","",IFERROR(INDEX(Clienți!$C$5:$C$504,MATCH(C630,Clienți!$B$5:$B$504,0)),""))</f>
        <v/>
      </c>
      <c r="E630" s="22"/>
      <c r="F630" s="20"/>
      <c r="G630" s="20"/>
      <c r="H630" s="20"/>
      <c r="I630" s="15"/>
      <c r="J630" s="21"/>
      <c r="K630" s="22"/>
      <c r="L630" s="25" t="str">
        <f t="shared" si="18"/>
        <v/>
      </c>
      <c r="M630" s="19" t="str">
        <f t="shared" si="19"/>
        <v/>
      </c>
    </row>
    <row r="631" spans="2:13" x14ac:dyDescent="0.2">
      <c r="B631" s="15"/>
      <c r="C631" s="22"/>
      <c r="D631" s="24" t="str">
        <f>IF(C631="","",IFERROR(INDEX(Clienți!$C$5:$C$504,MATCH(C631,Clienți!$B$5:$B$504,0)),""))</f>
        <v/>
      </c>
      <c r="E631" s="22"/>
      <c r="F631" s="20"/>
      <c r="G631" s="20"/>
      <c r="H631" s="20"/>
      <c r="I631" s="15"/>
      <c r="J631" s="21"/>
      <c r="K631" s="22"/>
      <c r="L631" s="25" t="str">
        <f t="shared" si="18"/>
        <v/>
      </c>
      <c r="M631" s="19" t="str">
        <f t="shared" si="19"/>
        <v/>
      </c>
    </row>
    <row r="632" spans="2:13" x14ac:dyDescent="0.2">
      <c r="B632" s="15"/>
      <c r="C632" s="22"/>
      <c r="D632" s="24" t="str">
        <f>IF(C632="","",IFERROR(INDEX(Clienți!$C$5:$C$504,MATCH(C632,Clienți!$B$5:$B$504,0)),""))</f>
        <v/>
      </c>
      <c r="E632" s="22"/>
      <c r="F632" s="20"/>
      <c r="G632" s="20"/>
      <c r="H632" s="20"/>
      <c r="I632" s="15"/>
      <c r="J632" s="21"/>
      <c r="K632" s="22"/>
      <c r="L632" s="25" t="str">
        <f t="shared" si="18"/>
        <v/>
      </c>
      <c r="M632" s="19" t="str">
        <f t="shared" si="19"/>
        <v/>
      </c>
    </row>
    <row r="633" spans="2:13" x14ac:dyDescent="0.2">
      <c r="B633" s="15"/>
      <c r="C633" s="22"/>
      <c r="D633" s="24" t="str">
        <f>IF(C633="","",IFERROR(INDEX(Clienți!$C$5:$C$504,MATCH(C633,Clienți!$B$5:$B$504,0)),""))</f>
        <v/>
      </c>
      <c r="E633" s="22"/>
      <c r="F633" s="20"/>
      <c r="G633" s="20"/>
      <c r="H633" s="20"/>
      <c r="I633" s="15"/>
      <c r="J633" s="21"/>
      <c r="K633" s="22"/>
      <c r="L633" s="25" t="str">
        <f t="shared" si="18"/>
        <v/>
      </c>
      <c r="M633" s="19" t="str">
        <f t="shared" si="19"/>
        <v/>
      </c>
    </row>
    <row r="634" spans="2:13" x14ac:dyDescent="0.2">
      <c r="B634" s="15"/>
      <c r="C634" s="22"/>
      <c r="D634" s="24" t="str">
        <f>IF(C634="","",IFERROR(INDEX(Clienți!$C$5:$C$504,MATCH(C634,Clienți!$B$5:$B$504,0)),""))</f>
        <v/>
      </c>
      <c r="E634" s="22"/>
      <c r="F634" s="20"/>
      <c r="G634" s="20"/>
      <c r="H634" s="20"/>
      <c r="I634" s="15"/>
      <c r="J634" s="21"/>
      <c r="K634" s="22"/>
      <c r="L634" s="25" t="str">
        <f t="shared" si="18"/>
        <v/>
      </c>
      <c r="M634" s="19" t="str">
        <f t="shared" si="19"/>
        <v/>
      </c>
    </row>
    <row r="635" spans="2:13" x14ac:dyDescent="0.2">
      <c r="B635" s="15"/>
      <c r="C635" s="22"/>
      <c r="D635" s="24" t="str">
        <f>IF(C635="","",IFERROR(INDEX(Clienți!$C$5:$C$504,MATCH(C635,Clienți!$B$5:$B$504,0)),""))</f>
        <v/>
      </c>
      <c r="E635" s="22"/>
      <c r="F635" s="20"/>
      <c r="G635" s="20"/>
      <c r="H635" s="20"/>
      <c r="I635" s="15"/>
      <c r="J635" s="21"/>
      <c r="K635" s="22"/>
      <c r="L635" s="25" t="str">
        <f t="shared" si="18"/>
        <v/>
      </c>
      <c r="M635" s="19" t="str">
        <f t="shared" si="19"/>
        <v/>
      </c>
    </row>
    <row r="636" spans="2:13" x14ac:dyDescent="0.2">
      <c r="B636" s="15"/>
      <c r="C636" s="22"/>
      <c r="D636" s="24" t="str">
        <f>IF(C636="","",IFERROR(INDEX(Clienți!$C$5:$C$504,MATCH(C636,Clienți!$B$5:$B$504,0)),""))</f>
        <v/>
      </c>
      <c r="E636" s="22"/>
      <c r="F636" s="20"/>
      <c r="G636" s="20"/>
      <c r="H636" s="20"/>
      <c r="I636" s="15"/>
      <c r="J636" s="21"/>
      <c r="K636" s="22"/>
      <c r="L636" s="25" t="str">
        <f t="shared" si="18"/>
        <v/>
      </c>
      <c r="M636" s="19" t="str">
        <f t="shared" si="19"/>
        <v/>
      </c>
    </row>
    <row r="637" spans="2:13" x14ac:dyDescent="0.2">
      <c r="B637" s="15"/>
      <c r="C637" s="22"/>
      <c r="D637" s="24" t="str">
        <f>IF(C637="","",IFERROR(INDEX(Clienți!$C$5:$C$504,MATCH(C637,Clienți!$B$5:$B$504,0)),""))</f>
        <v/>
      </c>
      <c r="E637" s="22"/>
      <c r="F637" s="20"/>
      <c r="G637" s="20"/>
      <c r="H637" s="20"/>
      <c r="I637" s="15"/>
      <c r="J637" s="21"/>
      <c r="K637" s="22"/>
      <c r="L637" s="25" t="str">
        <f t="shared" si="18"/>
        <v/>
      </c>
      <c r="M637" s="19" t="str">
        <f t="shared" si="19"/>
        <v/>
      </c>
    </row>
    <row r="638" spans="2:13" x14ac:dyDescent="0.2">
      <c r="B638" s="15"/>
      <c r="C638" s="22"/>
      <c r="D638" s="24" t="str">
        <f>IF(C638="","",IFERROR(INDEX(Clienți!$C$5:$C$504,MATCH(C638,Clienți!$B$5:$B$504,0)),""))</f>
        <v/>
      </c>
      <c r="E638" s="22"/>
      <c r="F638" s="20"/>
      <c r="G638" s="20"/>
      <c r="H638" s="20"/>
      <c r="I638" s="15"/>
      <c r="J638" s="21"/>
      <c r="K638" s="22"/>
      <c r="L638" s="25" t="str">
        <f t="shared" si="18"/>
        <v/>
      </c>
      <c r="M638" s="19" t="str">
        <f t="shared" si="19"/>
        <v/>
      </c>
    </row>
    <row r="639" spans="2:13" x14ac:dyDescent="0.2">
      <c r="B639" s="15"/>
      <c r="C639" s="22"/>
      <c r="D639" s="24" t="str">
        <f>IF(C639="","",IFERROR(INDEX(Clienți!$C$5:$C$504,MATCH(C639,Clienți!$B$5:$B$504,0)),""))</f>
        <v/>
      </c>
      <c r="E639" s="22"/>
      <c r="F639" s="20"/>
      <c r="G639" s="20"/>
      <c r="H639" s="20"/>
      <c r="I639" s="15"/>
      <c r="J639" s="21"/>
      <c r="K639" s="22"/>
      <c r="L639" s="25" t="str">
        <f t="shared" si="18"/>
        <v/>
      </c>
      <c r="M639" s="19" t="str">
        <f t="shared" si="19"/>
        <v/>
      </c>
    </row>
    <row r="640" spans="2:13" x14ac:dyDescent="0.2">
      <c r="B640" s="15"/>
      <c r="C640" s="22"/>
      <c r="D640" s="24" t="str">
        <f>IF(C640="","",IFERROR(INDEX(Clienți!$C$5:$C$504,MATCH(C640,Clienți!$B$5:$B$504,0)),""))</f>
        <v/>
      </c>
      <c r="E640" s="22"/>
      <c r="F640" s="20"/>
      <c r="G640" s="20"/>
      <c r="H640" s="20"/>
      <c r="I640" s="15"/>
      <c r="J640" s="21"/>
      <c r="K640" s="22"/>
      <c r="L640" s="25" t="str">
        <f t="shared" si="18"/>
        <v/>
      </c>
      <c r="M640" s="19" t="str">
        <f t="shared" si="19"/>
        <v/>
      </c>
    </row>
    <row r="641" spans="2:13" x14ac:dyDescent="0.2">
      <c r="B641" s="15"/>
      <c r="C641" s="22"/>
      <c r="D641" s="24" t="str">
        <f>IF(C641="","",IFERROR(INDEX(Clienți!$C$5:$C$504,MATCH(C641,Clienți!$B$5:$B$504,0)),""))</f>
        <v/>
      </c>
      <c r="E641" s="22"/>
      <c r="F641" s="20"/>
      <c r="G641" s="20"/>
      <c r="H641" s="20"/>
      <c r="I641" s="15"/>
      <c r="J641" s="21"/>
      <c r="K641" s="22"/>
      <c r="L641" s="25" t="str">
        <f t="shared" si="18"/>
        <v/>
      </c>
      <c r="M641" s="19" t="str">
        <f t="shared" si="19"/>
        <v/>
      </c>
    </row>
    <row r="642" spans="2:13" x14ac:dyDescent="0.2">
      <c r="B642" s="15"/>
      <c r="C642" s="22"/>
      <c r="D642" s="24" t="str">
        <f>IF(C642="","",IFERROR(INDEX(Clienți!$C$5:$C$504,MATCH(C642,Clienți!$B$5:$B$504,0)),""))</f>
        <v/>
      </c>
      <c r="E642" s="22"/>
      <c r="F642" s="20"/>
      <c r="G642" s="20"/>
      <c r="H642" s="20"/>
      <c r="I642" s="15"/>
      <c r="J642" s="21"/>
      <c r="K642" s="22"/>
      <c r="L642" s="25" t="str">
        <f t="shared" si="18"/>
        <v/>
      </c>
      <c r="M642" s="19" t="str">
        <f t="shared" si="19"/>
        <v/>
      </c>
    </row>
    <row r="643" spans="2:13" x14ac:dyDescent="0.2">
      <c r="B643" s="15"/>
      <c r="C643" s="22"/>
      <c r="D643" s="24" t="str">
        <f>IF(C643="","",IFERROR(INDEX(Clienți!$C$5:$C$504,MATCH(C643,Clienți!$B$5:$B$504,0)),""))</f>
        <v/>
      </c>
      <c r="E643" s="22"/>
      <c r="F643" s="20"/>
      <c r="G643" s="20"/>
      <c r="H643" s="20"/>
      <c r="I643" s="15"/>
      <c r="J643" s="21"/>
      <c r="K643" s="22"/>
      <c r="L643" s="25" t="str">
        <f t="shared" si="18"/>
        <v/>
      </c>
      <c r="M643" s="19" t="str">
        <f t="shared" si="19"/>
        <v/>
      </c>
    </row>
    <row r="644" spans="2:13" x14ac:dyDescent="0.2">
      <c r="B644" s="15"/>
      <c r="C644" s="22"/>
      <c r="D644" s="24" t="str">
        <f>IF(C644="","",IFERROR(INDEX(Clienți!$C$5:$C$504,MATCH(C644,Clienți!$B$5:$B$504,0)),""))</f>
        <v/>
      </c>
      <c r="E644" s="22"/>
      <c r="F644" s="20"/>
      <c r="G644" s="20"/>
      <c r="H644" s="20"/>
      <c r="I644" s="15"/>
      <c r="J644" s="21"/>
      <c r="K644" s="22"/>
      <c r="L644" s="25" t="str">
        <f t="shared" si="18"/>
        <v/>
      </c>
      <c r="M644" s="19" t="str">
        <f t="shared" si="19"/>
        <v/>
      </c>
    </row>
    <row r="645" spans="2:13" x14ac:dyDescent="0.2">
      <c r="B645" s="15"/>
      <c r="C645" s="22"/>
      <c r="D645" s="24" t="str">
        <f>IF(C645="","",IFERROR(INDEX(Clienți!$C$5:$C$504,MATCH(C645,Clienți!$B$5:$B$504,0)),""))</f>
        <v/>
      </c>
      <c r="E645" s="22"/>
      <c r="F645" s="20"/>
      <c r="G645" s="20"/>
      <c r="H645" s="20"/>
      <c r="I645" s="15"/>
      <c r="J645" s="21"/>
      <c r="K645" s="22"/>
      <c r="L645" s="25" t="str">
        <f t="shared" ref="L645:L708" si="20">IF(B645="","",IF(K645="Da","Realizat",IF(H645="","Fără pas următor",IF(NOT(ISNUMBER(I645)),"Fără dată",IF(I645&lt;AziC,"Întârziat",IF(I645=AziC,"Azi","Planificat"))))))</f>
        <v/>
      </c>
      <c r="M645" s="19" t="str">
        <f t="shared" ref="M645:M708" si="21">IF(AND(B645="",C645=""),"",TRIM(IF(D645="","Cod de client inexistent. ","")&amp;IF(F645="","Notează ce s-a discutat. ","")&amp;IF(AND(H645&lt;&gt;"",NOT(ISNUMBER(I645))),"Pasul următor nu are dată. ","")&amp;IF(AND(ISNUMBER(I645),ISNUMBER(B645),I645&lt;B645),"Data pasului e înaintea contactului. ","")))</f>
        <v/>
      </c>
    </row>
    <row r="646" spans="2:13" x14ac:dyDescent="0.2">
      <c r="B646" s="15"/>
      <c r="C646" s="22"/>
      <c r="D646" s="24" t="str">
        <f>IF(C646="","",IFERROR(INDEX(Clienți!$C$5:$C$504,MATCH(C646,Clienți!$B$5:$B$504,0)),""))</f>
        <v/>
      </c>
      <c r="E646" s="22"/>
      <c r="F646" s="20"/>
      <c r="G646" s="20"/>
      <c r="H646" s="20"/>
      <c r="I646" s="15"/>
      <c r="J646" s="21"/>
      <c r="K646" s="22"/>
      <c r="L646" s="25" t="str">
        <f t="shared" si="20"/>
        <v/>
      </c>
      <c r="M646" s="19" t="str">
        <f t="shared" si="21"/>
        <v/>
      </c>
    </row>
    <row r="647" spans="2:13" x14ac:dyDescent="0.2">
      <c r="B647" s="15"/>
      <c r="C647" s="22"/>
      <c r="D647" s="24" t="str">
        <f>IF(C647="","",IFERROR(INDEX(Clienți!$C$5:$C$504,MATCH(C647,Clienți!$B$5:$B$504,0)),""))</f>
        <v/>
      </c>
      <c r="E647" s="22"/>
      <c r="F647" s="20"/>
      <c r="G647" s="20"/>
      <c r="H647" s="20"/>
      <c r="I647" s="15"/>
      <c r="J647" s="21"/>
      <c r="K647" s="22"/>
      <c r="L647" s="25" t="str">
        <f t="shared" si="20"/>
        <v/>
      </c>
      <c r="M647" s="19" t="str">
        <f t="shared" si="21"/>
        <v/>
      </c>
    </row>
    <row r="648" spans="2:13" x14ac:dyDescent="0.2">
      <c r="B648" s="15"/>
      <c r="C648" s="22"/>
      <c r="D648" s="24" t="str">
        <f>IF(C648="","",IFERROR(INDEX(Clienți!$C$5:$C$504,MATCH(C648,Clienți!$B$5:$B$504,0)),""))</f>
        <v/>
      </c>
      <c r="E648" s="22"/>
      <c r="F648" s="20"/>
      <c r="G648" s="20"/>
      <c r="H648" s="20"/>
      <c r="I648" s="15"/>
      <c r="J648" s="21"/>
      <c r="K648" s="22"/>
      <c r="L648" s="25" t="str">
        <f t="shared" si="20"/>
        <v/>
      </c>
      <c r="M648" s="19" t="str">
        <f t="shared" si="21"/>
        <v/>
      </c>
    </row>
    <row r="649" spans="2:13" x14ac:dyDescent="0.2">
      <c r="B649" s="15"/>
      <c r="C649" s="22"/>
      <c r="D649" s="24" t="str">
        <f>IF(C649="","",IFERROR(INDEX(Clienți!$C$5:$C$504,MATCH(C649,Clienți!$B$5:$B$504,0)),""))</f>
        <v/>
      </c>
      <c r="E649" s="22"/>
      <c r="F649" s="20"/>
      <c r="G649" s="20"/>
      <c r="H649" s="20"/>
      <c r="I649" s="15"/>
      <c r="J649" s="21"/>
      <c r="K649" s="22"/>
      <c r="L649" s="25" t="str">
        <f t="shared" si="20"/>
        <v/>
      </c>
      <c r="M649" s="19" t="str">
        <f t="shared" si="21"/>
        <v/>
      </c>
    </row>
    <row r="650" spans="2:13" x14ac:dyDescent="0.2">
      <c r="B650" s="15"/>
      <c r="C650" s="22"/>
      <c r="D650" s="24" t="str">
        <f>IF(C650="","",IFERROR(INDEX(Clienți!$C$5:$C$504,MATCH(C650,Clienți!$B$5:$B$504,0)),""))</f>
        <v/>
      </c>
      <c r="E650" s="22"/>
      <c r="F650" s="20"/>
      <c r="G650" s="20"/>
      <c r="H650" s="20"/>
      <c r="I650" s="15"/>
      <c r="J650" s="21"/>
      <c r="K650" s="22"/>
      <c r="L650" s="25" t="str">
        <f t="shared" si="20"/>
        <v/>
      </c>
      <c r="M650" s="19" t="str">
        <f t="shared" si="21"/>
        <v/>
      </c>
    </row>
    <row r="651" spans="2:13" x14ac:dyDescent="0.2">
      <c r="B651" s="15"/>
      <c r="C651" s="22"/>
      <c r="D651" s="24" t="str">
        <f>IF(C651="","",IFERROR(INDEX(Clienți!$C$5:$C$504,MATCH(C651,Clienți!$B$5:$B$504,0)),""))</f>
        <v/>
      </c>
      <c r="E651" s="22"/>
      <c r="F651" s="20"/>
      <c r="G651" s="20"/>
      <c r="H651" s="20"/>
      <c r="I651" s="15"/>
      <c r="J651" s="21"/>
      <c r="K651" s="22"/>
      <c r="L651" s="25" t="str">
        <f t="shared" si="20"/>
        <v/>
      </c>
      <c r="M651" s="19" t="str">
        <f t="shared" si="21"/>
        <v/>
      </c>
    </row>
    <row r="652" spans="2:13" x14ac:dyDescent="0.2">
      <c r="B652" s="15"/>
      <c r="C652" s="22"/>
      <c r="D652" s="24" t="str">
        <f>IF(C652="","",IFERROR(INDEX(Clienți!$C$5:$C$504,MATCH(C652,Clienți!$B$5:$B$504,0)),""))</f>
        <v/>
      </c>
      <c r="E652" s="22"/>
      <c r="F652" s="20"/>
      <c r="G652" s="20"/>
      <c r="H652" s="20"/>
      <c r="I652" s="15"/>
      <c r="J652" s="21"/>
      <c r="K652" s="22"/>
      <c r="L652" s="25" t="str">
        <f t="shared" si="20"/>
        <v/>
      </c>
      <c r="M652" s="19" t="str">
        <f t="shared" si="21"/>
        <v/>
      </c>
    </row>
    <row r="653" spans="2:13" x14ac:dyDescent="0.2">
      <c r="B653" s="15"/>
      <c r="C653" s="22"/>
      <c r="D653" s="24" t="str">
        <f>IF(C653="","",IFERROR(INDEX(Clienți!$C$5:$C$504,MATCH(C653,Clienți!$B$5:$B$504,0)),""))</f>
        <v/>
      </c>
      <c r="E653" s="22"/>
      <c r="F653" s="20"/>
      <c r="G653" s="20"/>
      <c r="H653" s="20"/>
      <c r="I653" s="15"/>
      <c r="J653" s="21"/>
      <c r="K653" s="22"/>
      <c r="L653" s="25" t="str">
        <f t="shared" si="20"/>
        <v/>
      </c>
      <c r="M653" s="19" t="str">
        <f t="shared" si="21"/>
        <v/>
      </c>
    </row>
    <row r="654" spans="2:13" x14ac:dyDescent="0.2">
      <c r="B654" s="15"/>
      <c r="C654" s="22"/>
      <c r="D654" s="24" t="str">
        <f>IF(C654="","",IFERROR(INDEX(Clienți!$C$5:$C$504,MATCH(C654,Clienți!$B$5:$B$504,0)),""))</f>
        <v/>
      </c>
      <c r="E654" s="22"/>
      <c r="F654" s="20"/>
      <c r="G654" s="20"/>
      <c r="H654" s="20"/>
      <c r="I654" s="15"/>
      <c r="J654" s="21"/>
      <c r="K654" s="22"/>
      <c r="L654" s="25" t="str">
        <f t="shared" si="20"/>
        <v/>
      </c>
      <c r="M654" s="19" t="str">
        <f t="shared" si="21"/>
        <v/>
      </c>
    </row>
    <row r="655" spans="2:13" x14ac:dyDescent="0.2">
      <c r="B655" s="15"/>
      <c r="C655" s="22"/>
      <c r="D655" s="24" t="str">
        <f>IF(C655="","",IFERROR(INDEX(Clienți!$C$5:$C$504,MATCH(C655,Clienți!$B$5:$B$504,0)),""))</f>
        <v/>
      </c>
      <c r="E655" s="22"/>
      <c r="F655" s="20"/>
      <c r="G655" s="20"/>
      <c r="H655" s="20"/>
      <c r="I655" s="15"/>
      <c r="J655" s="21"/>
      <c r="K655" s="22"/>
      <c r="L655" s="25" t="str">
        <f t="shared" si="20"/>
        <v/>
      </c>
      <c r="M655" s="19" t="str">
        <f t="shared" si="21"/>
        <v/>
      </c>
    </row>
    <row r="656" spans="2:13" x14ac:dyDescent="0.2">
      <c r="B656" s="15"/>
      <c r="C656" s="22"/>
      <c r="D656" s="24" t="str">
        <f>IF(C656="","",IFERROR(INDEX(Clienți!$C$5:$C$504,MATCH(C656,Clienți!$B$5:$B$504,0)),""))</f>
        <v/>
      </c>
      <c r="E656" s="22"/>
      <c r="F656" s="20"/>
      <c r="G656" s="20"/>
      <c r="H656" s="20"/>
      <c r="I656" s="15"/>
      <c r="J656" s="21"/>
      <c r="K656" s="22"/>
      <c r="L656" s="25" t="str">
        <f t="shared" si="20"/>
        <v/>
      </c>
      <c r="M656" s="19" t="str">
        <f t="shared" si="21"/>
        <v/>
      </c>
    </row>
    <row r="657" spans="2:13" x14ac:dyDescent="0.2">
      <c r="B657" s="15"/>
      <c r="C657" s="22"/>
      <c r="D657" s="24" t="str">
        <f>IF(C657="","",IFERROR(INDEX(Clienți!$C$5:$C$504,MATCH(C657,Clienți!$B$5:$B$504,0)),""))</f>
        <v/>
      </c>
      <c r="E657" s="22"/>
      <c r="F657" s="20"/>
      <c r="G657" s="20"/>
      <c r="H657" s="20"/>
      <c r="I657" s="15"/>
      <c r="J657" s="21"/>
      <c r="K657" s="22"/>
      <c r="L657" s="25" t="str">
        <f t="shared" si="20"/>
        <v/>
      </c>
      <c r="M657" s="19" t="str">
        <f t="shared" si="21"/>
        <v/>
      </c>
    </row>
    <row r="658" spans="2:13" x14ac:dyDescent="0.2">
      <c r="B658" s="15"/>
      <c r="C658" s="22"/>
      <c r="D658" s="24" t="str">
        <f>IF(C658="","",IFERROR(INDEX(Clienți!$C$5:$C$504,MATCH(C658,Clienți!$B$5:$B$504,0)),""))</f>
        <v/>
      </c>
      <c r="E658" s="22"/>
      <c r="F658" s="20"/>
      <c r="G658" s="20"/>
      <c r="H658" s="20"/>
      <c r="I658" s="15"/>
      <c r="J658" s="21"/>
      <c r="K658" s="22"/>
      <c r="L658" s="25" t="str">
        <f t="shared" si="20"/>
        <v/>
      </c>
      <c r="M658" s="19" t="str">
        <f t="shared" si="21"/>
        <v/>
      </c>
    </row>
    <row r="659" spans="2:13" x14ac:dyDescent="0.2">
      <c r="B659" s="15"/>
      <c r="C659" s="22"/>
      <c r="D659" s="24" t="str">
        <f>IF(C659="","",IFERROR(INDEX(Clienți!$C$5:$C$504,MATCH(C659,Clienți!$B$5:$B$504,0)),""))</f>
        <v/>
      </c>
      <c r="E659" s="22"/>
      <c r="F659" s="20"/>
      <c r="G659" s="20"/>
      <c r="H659" s="20"/>
      <c r="I659" s="15"/>
      <c r="J659" s="21"/>
      <c r="K659" s="22"/>
      <c r="L659" s="25" t="str">
        <f t="shared" si="20"/>
        <v/>
      </c>
      <c r="M659" s="19" t="str">
        <f t="shared" si="21"/>
        <v/>
      </c>
    </row>
    <row r="660" spans="2:13" x14ac:dyDescent="0.2">
      <c r="B660" s="15"/>
      <c r="C660" s="22"/>
      <c r="D660" s="24" t="str">
        <f>IF(C660="","",IFERROR(INDEX(Clienți!$C$5:$C$504,MATCH(C660,Clienți!$B$5:$B$504,0)),""))</f>
        <v/>
      </c>
      <c r="E660" s="22"/>
      <c r="F660" s="20"/>
      <c r="G660" s="20"/>
      <c r="H660" s="20"/>
      <c r="I660" s="15"/>
      <c r="J660" s="21"/>
      <c r="K660" s="22"/>
      <c r="L660" s="25" t="str">
        <f t="shared" si="20"/>
        <v/>
      </c>
      <c r="M660" s="19" t="str">
        <f t="shared" si="21"/>
        <v/>
      </c>
    </row>
    <row r="661" spans="2:13" x14ac:dyDescent="0.2">
      <c r="B661" s="15"/>
      <c r="C661" s="22"/>
      <c r="D661" s="24" t="str">
        <f>IF(C661="","",IFERROR(INDEX(Clienți!$C$5:$C$504,MATCH(C661,Clienți!$B$5:$B$504,0)),""))</f>
        <v/>
      </c>
      <c r="E661" s="22"/>
      <c r="F661" s="20"/>
      <c r="G661" s="20"/>
      <c r="H661" s="20"/>
      <c r="I661" s="15"/>
      <c r="J661" s="21"/>
      <c r="K661" s="22"/>
      <c r="L661" s="25" t="str">
        <f t="shared" si="20"/>
        <v/>
      </c>
      <c r="M661" s="19" t="str">
        <f t="shared" si="21"/>
        <v/>
      </c>
    </row>
    <row r="662" spans="2:13" x14ac:dyDescent="0.2">
      <c r="B662" s="15"/>
      <c r="C662" s="22"/>
      <c r="D662" s="24" t="str">
        <f>IF(C662="","",IFERROR(INDEX(Clienți!$C$5:$C$504,MATCH(C662,Clienți!$B$5:$B$504,0)),""))</f>
        <v/>
      </c>
      <c r="E662" s="22"/>
      <c r="F662" s="20"/>
      <c r="G662" s="20"/>
      <c r="H662" s="20"/>
      <c r="I662" s="15"/>
      <c r="J662" s="21"/>
      <c r="K662" s="22"/>
      <c r="L662" s="25" t="str">
        <f t="shared" si="20"/>
        <v/>
      </c>
      <c r="M662" s="19" t="str">
        <f t="shared" si="21"/>
        <v/>
      </c>
    </row>
    <row r="663" spans="2:13" x14ac:dyDescent="0.2">
      <c r="B663" s="15"/>
      <c r="C663" s="22"/>
      <c r="D663" s="24" t="str">
        <f>IF(C663="","",IFERROR(INDEX(Clienți!$C$5:$C$504,MATCH(C663,Clienți!$B$5:$B$504,0)),""))</f>
        <v/>
      </c>
      <c r="E663" s="22"/>
      <c r="F663" s="20"/>
      <c r="G663" s="20"/>
      <c r="H663" s="20"/>
      <c r="I663" s="15"/>
      <c r="J663" s="21"/>
      <c r="K663" s="22"/>
      <c r="L663" s="25" t="str">
        <f t="shared" si="20"/>
        <v/>
      </c>
      <c r="M663" s="19" t="str">
        <f t="shared" si="21"/>
        <v/>
      </c>
    </row>
    <row r="664" spans="2:13" x14ac:dyDescent="0.2">
      <c r="B664" s="15"/>
      <c r="C664" s="22"/>
      <c r="D664" s="24" t="str">
        <f>IF(C664="","",IFERROR(INDEX(Clienți!$C$5:$C$504,MATCH(C664,Clienți!$B$5:$B$504,0)),""))</f>
        <v/>
      </c>
      <c r="E664" s="22"/>
      <c r="F664" s="20"/>
      <c r="G664" s="20"/>
      <c r="H664" s="20"/>
      <c r="I664" s="15"/>
      <c r="J664" s="21"/>
      <c r="K664" s="22"/>
      <c r="L664" s="25" t="str">
        <f t="shared" si="20"/>
        <v/>
      </c>
      <c r="M664" s="19" t="str">
        <f t="shared" si="21"/>
        <v/>
      </c>
    </row>
    <row r="665" spans="2:13" x14ac:dyDescent="0.2">
      <c r="B665" s="15"/>
      <c r="C665" s="22"/>
      <c r="D665" s="24" t="str">
        <f>IF(C665="","",IFERROR(INDEX(Clienți!$C$5:$C$504,MATCH(C665,Clienți!$B$5:$B$504,0)),""))</f>
        <v/>
      </c>
      <c r="E665" s="22"/>
      <c r="F665" s="20"/>
      <c r="G665" s="20"/>
      <c r="H665" s="20"/>
      <c r="I665" s="15"/>
      <c r="J665" s="21"/>
      <c r="K665" s="22"/>
      <c r="L665" s="25" t="str">
        <f t="shared" si="20"/>
        <v/>
      </c>
      <c r="M665" s="19" t="str">
        <f t="shared" si="21"/>
        <v/>
      </c>
    </row>
    <row r="666" spans="2:13" x14ac:dyDescent="0.2">
      <c r="B666" s="15"/>
      <c r="C666" s="22"/>
      <c r="D666" s="24" t="str">
        <f>IF(C666="","",IFERROR(INDEX(Clienți!$C$5:$C$504,MATCH(C666,Clienți!$B$5:$B$504,0)),""))</f>
        <v/>
      </c>
      <c r="E666" s="22"/>
      <c r="F666" s="20"/>
      <c r="G666" s="20"/>
      <c r="H666" s="20"/>
      <c r="I666" s="15"/>
      <c r="J666" s="21"/>
      <c r="K666" s="22"/>
      <c r="L666" s="25" t="str">
        <f t="shared" si="20"/>
        <v/>
      </c>
      <c r="M666" s="19" t="str">
        <f t="shared" si="21"/>
        <v/>
      </c>
    </row>
    <row r="667" spans="2:13" x14ac:dyDescent="0.2">
      <c r="B667" s="15"/>
      <c r="C667" s="22"/>
      <c r="D667" s="24" t="str">
        <f>IF(C667="","",IFERROR(INDEX(Clienți!$C$5:$C$504,MATCH(C667,Clienți!$B$5:$B$504,0)),""))</f>
        <v/>
      </c>
      <c r="E667" s="22"/>
      <c r="F667" s="20"/>
      <c r="G667" s="20"/>
      <c r="H667" s="20"/>
      <c r="I667" s="15"/>
      <c r="J667" s="21"/>
      <c r="K667" s="22"/>
      <c r="L667" s="25" t="str">
        <f t="shared" si="20"/>
        <v/>
      </c>
      <c r="M667" s="19" t="str">
        <f t="shared" si="21"/>
        <v/>
      </c>
    </row>
    <row r="668" spans="2:13" x14ac:dyDescent="0.2">
      <c r="B668" s="15"/>
      <c r="C668" s="22"/>
      <c r="D668" s="24" t="str">
        <f>IF(C668="","",IFERROR(INDEX(Clienți!$C$5:$C$504,MATCH(C668,Clienți!$B$5:$B$504,0)),""))</f>
        <v/>
      </c>
      <c r="E668" s="22"/>
      <c r="F668" s="20"/>
      <c r="G668" s="20"/>
      <c r="H668" s="20"/>
      <c r="I668" s="15"/>
      <c r="J668" s="21"/>
      <c r="K668" s="22"/>
      <c r="L668" s="25" t="str">
        <f t="shared" si="20"/>
        <v/>
      </c>
      <c r="M668" s="19" t="str">
        <f t="shared" si="21"/>
        <v/>
      </c>
    </row>
    <row r="669" spans="2:13" x14ac:dyDescent="0.2">
      <c r="B669" s="15"/>
      <c r="C669" s="22"/>
      <c r="D669" s="24" t="str">
        <f>IF(C669="","",IFERROR(INDEX(Clienți!$C$5:$C$504,MATCH(C669,Clienți!$B$5:$B$504,0)),""))</f>
        <v/>
      </c>
      <c r="E669" s="22"/>
      <c r="F669" s="20"/>
      <c r="G669" s="20"/>
      <c r="H669" s="20"/>
      <c r="I669" s="15"/>
      <c r="J669" s="21"/>
      <c r="K669" s="22"/>
      <c r="L669" s="25" t="str">
        <f t="shared" si="20"/>
        <v/>
      </c>
      <c r="M669" s="19" t="str">
        <f t="shared" si="21"/>
        <v/>
      </c>
    </row>
    <row r="670" spans="2:13" x14ac:dyDescent="0.2">
      <c r="B670" s="15"/>
      <c r="C670" s="22"/>
      <c r="D670" s="24" t="str">
        <f>IF(C670="","",IFERROR(INDEX(Clienți!$C$5:$C$504,MATCH(C670,Clienți!$B$5:$B$504,0)),""))</f>
        <v/>
      </c>
      <c r="E670" s="22"/>
      <c r="F670" s="20"/>
      <c r="G670" s="20"/>
      <c r="H670" s="20"/>
      <c r="I670" s="15"/>
      <c r="J670" s="21"/>
      <c r="K670" s="22"/>
      <c r="L670" s="25" t="str">
        <f t="shared" si="20"/>
        <v/>
      </c>
      <c r="M670" s="19" t="str">
        <f t="shared" si="21"/>
        <v/>
      </c>
    </row>
    <row r="671" spans="2:13" x14ac:dyDescent="0.2">
      <c r="B671" s="15"/>
      <c r="C671" s="22"/>
      <c r="D671" s="24" t="str">
        <f>IF(C671="","",IFERROR(INDEX(Clienți!$C$5:$C$504,MATCH(C671,Clienți!$B$5:$B$504,0)),""))</f>
        <v/>
      </c>
      <c r="E671" s="22"/>
      <c r="F671" s="20"/>
      <c r="G671" s="20"/>
      <c r="H671" s="20"/>
      <c r="I671" s="15"/>
      <c r="J671" s="21"/>
      <c r="K671" s="22"/>
      <c r="L671" s="25" t="str">
        <f t="shared" si="20"/>
        <v/>
      </c>
      <c r="M671" s="19" t="str">
        <f t="shared" si="21"/>
        <v/>
      </c>
    </row>
    <row r="672" spans="2:13" x14ac:dyDescent="0.2">
      <c r="B672" s="15"/>
      <c r="C672" s="22"/>
      <c r="D672" s="24" t="str">
        <f>IF(C672="","",IFERROR(INDEX(Clienți!$C$5:$C$504,MATCH(C672,Clienți!$B$5:$B$504,0)),""))</f>
        <v/>
      </c>
      <c r="E672" s="22"/>
      <c r="F672" s="20"/>
      <c r="G672" s="20"/>
      <c r="H672" s="20"/>
      <c r="I672" s="15"/>
      <c r="J672" s="21"/>
      <c r="K672" s="22"/>
      <c r="L672" s="25" t="str">
        <f t="shared" si="20"/>
        <v/>
      </c>
      <c r="M672" s="19" t="str">
        <f t="shared" si="21"/>
        <v/>
      </c>
    </row>
    <row r="673" spans="2:13" x14ac:dyDescent="0.2">
      <c r="B673" s="15"/>
      <c r="C673" s="22"/>
      <c r="D673" s="24" t="str">
        <f>IF(C673="","",IFERROR(INDEX(Clienți!$C$5:$C$504,MATCH(C673,Clienți!$B$5:$B$504,0)),""))</f>
        <v/>
      </c>
      <c r="E673" s="22"/>
      <c r="F673" s="20"/>
      <c r="G673" s="20"/>
      <c r="H673" s="20"/>
      <c r="I673" s="15"/>
      <c r="J673" s="21"/>
      <c r="K673" s="22"/>
      <c r="L673" s="25" t="str">
        <f t="shared" si="20"/>
        <v/>
      </c>
      <c r="M673" s="19" t="str">
        <f t="shared" si="21"/>
        <v/>
      </c>
    </row>
    <row r="674" spans="2:13" x14ac:dyDescent="0.2">
      <c r="B674" s="15"/>
      <c r="C674" s="22"/>
      <c r="D674" s="24" t="str">
        <f>IF(C674="","",IFERROR(INDEX(Clienți!$C$5:$C$504,MATCH(C674,Clienți!$B$5:$B$504,0)),""))</f>
        <v/>
      </c>
      <c r="E674" s="22"/>
      <c r="F674" s="20"/>
      <c r="G674" s="20"/>
      <c r="H674" s="20"/>
      <c r="I674" s="15"/>
      <c r="J674" s="21"/>
      <c r="K674" s="22"/>
      <c r="L674" s="25" t="str">
        <f t="shared" si="20"/>
        <v/>
      </c>
      <c r="M674" s="19" t="str">
        <f t="shared" si="21"/>
        <v/>
      </c>
    </row>
    <row r="675" spans="2:13" x14ac:dyDescent="0.2">
      <c r="B675" s="15"/>
      <c r="C675" s="22"/>
      <c r="D675" s="24" t="str">
        <f>IF(C675="","",IFERROR(INDEX(Clienți!$C$5:$C$504,MATCH(C675,Clienți!$B$5:$B$504,0)),""))</f>
        <v/>
      </c>
      <c r="E675" s="22"/>
      <c r="F675" s="20"/>
      <c r="G675" s="20"/>
      <c r="H675" s="20"/>
      <c r="I675" s="15"/>
      <c r="J675" s="21"/>
      <c r="K675" s="22"/>
      <c r="L675" s="25" t="str">
        <f t="shared" si="20"/>
        <v/>
      </c>
      <c r="M675" s="19" t="str">
        <f t="shared" si="21"/>
        <v/>
      </c>
    </row>
    <row r="676" spans="2:13" x14ac:dyDescent="0.2">
      <c r="B676" s="15"/>
      <c r="C676" s="22"/>
      <c r="D676" s="24" t="str">
        <f>IF(C676="","",IFERROR(INDEX(Clienți!$C$5:$C$504,MATCH(C676,Clienți!$B$5:$B$504,0)),""))</f>
        <v/>
      </c>
      <c r="E676" s="22"/>
      <c r="F676" s="20"/>
      <c r="G676" s="20"/>
      <c r="H676" s="20"/>
      <c r="I676" s="15"/>
      <c r="J676" s="21"/>
      <c r="K676" s="22"/>
      <c r="L676" s="25" t="str">
        <f t="shared" si="20"/>
        <v/>
      </c>
      <c r="M676" s="19" t="str">
        <f t="shared" si="21"/>
        <v/>
      </c>
    </row>
    <row r="677" spans="2:13" x14ac:dyDescent="0.2">
      <c r="B677" s="15"/>
      <c r="C677" s="22"/>
      <c r="D677" s="24" t="str">
        <f>IF(C677="","",IFERROR(INDEX(Clienți!$C$5:$C$504,MATCH(C677,Clienți!$B$5:$B$504,0)),""))</f>
        <v/>
      </c>
      <c r="E677" s="22"/>
      <c r="F677" s="20"/>
      <c r="G677" s="20"/>
      <c r="H677" s="20"/>
      <c r="I677" s="15"/>
      <c r="J677" s="21"/>
      <c r="K677" s="22"/>
      <c r="L677" s="25" t="str">
        <f t="shared" si="20"/>
        <v/>
      </c>
      <c r="M677" s="19" t="str">
        <f t="shared" si="21"/>
        <v/>
      </c>
    </row>
    <row r="678" spans="2:13" x14ac:dyDescent="0.2">
      <c r="B678" s="15"/>
      <c r="C678" s="22"/>
      <c r="D678" s="24" t="str">
        <f>IF(C678="","",IFERROR(INDEX(Clienți!$C$5:$C$504,MATCH(C678,Clienți!$B$5:$B$504,0)),""))</f>
        <v/>
      </c>
      <c r="E678" s="22"/>
      <c r="F678" s="20"/>
      <c r="G678" s="20"/>
      <c r="H678" s="20"/>
      <c r="I678" s="15"/>
      <c r="J678" s="21"/>
      <c r="K678" s="22"/>
      <c r="L678" s="25" t="str">
        <f t="shared" si="20"/>
        <v/>
      </c>
      <c r="M678" s="19" t="str">
        <f t="shared" si="21"/>
        <v/>
      </c>
    </row>
    <row r="679" spans="2:13" x14ac:dyDescent="0.2">
      <c r="B679" s="15"/>
      <c r="C679" s="22"/>
      <c r="D679" s="24" t="str">
        <f>IF(C679="","",IFERROR(INDEX(Clienți!$C$5:$C$504,MATCH(C679,Clienți!$B$5:$B$504,0)),""))</f>
        <v/>
      </c>
      <c r="E679" s="22"/>
      <c r="F679" s="20"/>
      <c r="G679" s="20"/>
      <c r="H679" s="20"/>
      <c r="I679" s="15"/>
      <c r="J679" s="21"/>
      <c r="K679" s="22"/>
      <c r="L679" s="25" t="str">
        <f t="shared" si="20"/>
        <v/>
      </c>
      <c r="M679" s="19" t="str">
        <f t="shared" si="21"/>
        <v/>
      </c>
    </row>
    <row r="680" spans="2:13" x14ac:dyDescent="0.2">
      <c r="B680" s="15"/>
      <c r="C680" s="22"/>
      <c r="D680" s="24" t="str">
        <f>IF(C680="","",IFERROR(INDEX(Clienți!$C$5:$C$504,MATCH(C680,Clienți!$B$5:$B$504,0)),""))</f>
        <v/>
      </c>
      <c r="E680" s="22"/>
      <c r="F680" s="20"/>
      <c r="G680" s="20"/>
      <c r="H680" s="20"/>
      <c r="I680" s="15"/>
      <c r="J680" s="21"/>
      <c r="K680" s="22"/>
      <c r="L680" s="25" t="str">
        <f t="shared" si="20"/>
        <v/>
      </c>
      <c r="M680" s="19" t="str">
        <f t="shared" si="21"/>
        <v/>
      </c>
    </row>
    <row r="681" spans="2:13" x14ac:dyDescent="0.2">
      <c r="B681" s="15"/>
      <c r="C681" s="22"/>
      <c r="D681" s="24" t="str">
        <f>IF(C681="","",IFERROR(INDEX(Clienți!$C$5:$C$504,MATCH(C681,Clienți!$B$5:$B$504,0)),""))</f>
        <v/>
      </c>
      <c r="E681" s="22"/>
      <c r="F681" s="20"/>
      <c r="G681" s="20"/>
      <c r="H681" s="20"/>
      <c r="I681" s="15"/>
      <c r="J681" s="21"/>
      <c r="K681" s="22"/>
      <c r="L681" s="25" t="str">
        <f t="shared" si="20"/>
        <v/>
      </c>
      <c r="M681" s="19" t="str">
        <f t="shared" si="21"/>
        <v/>
      </c>
    </row>
    <row r="682" spans="2:13" x14ac:dyDescent="0.2">
      <c r="B682" s="15"/>
      <c r="C682" s="22"/>
      <c r="D682" s="24" t="str">
        <f>IF(C682="","",IFERROR(INDEX(Clienți!$C$5:$C$504,MATCH(C682,Clienți!$B$5:$B$504,0)),""))</f>
        <v/>
      </c>
      <c r="E682" s="22"/>
      <c r="F682" s="20"/>
      <c r="G682" s="20"/>
      <c r="H682" s="20"/>
      <c r="I682" s="15"/>
      <c r="J682" s="21"/>
      <c r="K682" s="22"/>
      <c r="L682" s="25" t="str">
        <f t="shared" si="20"/>
        <v/>
      </c>
      <c r="M682" s="19" t="str">
        <f t="shared" si="21"/>
        <v/>
      </c>
    </row>
    <row r="683" spans="2:13" x14ac:dyDescent="0.2">
      <c r="B683" s="15"/>
      <c r="C683" s="22"/>
      <c r="D683" s="24" t="str">
        <f>IF(C683="","",IFERROR(INDEX(Clienți!$C$5:$C$504,MATCH(C683,Clienți!$B$5:$B$504,0)),""))</f>
        <v/>
      </c>
      <c r="E683" s="22"/>
      <c r="F683" s="20"/>
      <c r="G683" s="20"/>
      <c r="H683" s="20"/>
      <c r="I683" s="15"/>
      <c r="J683" s="21"/>
      <c r="K683" s="22"/>
      <c r="L683" s="25" t="str">
        <f t="shared" si="20"/>
        <v/>
      </c>
      <c r="M683" s="19" t="str">
        <f t="shared" si="21"/>
        <v/>
      </c>
    </row>
    <row r="684" spans="2:13" x14ac:dyDescent="0.2">
      <c r="B684" s="15"/>
      <c r="C684" s="22"/>
      <c r="D684" s="24" t="str">
        <f>IF(C684="","",IFERROR(INDEX(Clienți!$C$5:$C$504,MATCH(C684,Clienți!$B$5:$B$504,0)),""))</f>
        <v/>
      </c>
      <c r="E684" s="22"/>
      <c r="F684" s="20"/>
      <c r="G684" s="20"/>
      <c r="H684" s="20"/>
      <c r="I684" s="15"/>
      <c r="J684" s="21"/>
      <c r="K684" s="22"/>
      <c r="L684" s="25" t="str">
        <f t="shared" si="20"/>
        <v/>
      </c>
      <c r="M684" s="19" t="str">
        <f t="shared" si="21"/>
        <v/>
      </c>
    </row>
    <row r="685" spans="2:13" x14ac:dyDescent="0.2">
      <c r="B685" s="15"/>
      <c r="C685" s="22"/>
      <c r="D685" s="24" t="str">
        <f>IF(C685="","",IFERROR(INDEX(Clienți!$C$5:$C$504,MATCH(C685,Clienți!$B$5:$B$504,0)),""))</f>
        <v/>
      </c>
      <c r="E685" s="22"/>
      <c r="F685" s="20"/>
      <c r="G685" s="20"/>
      <c r="H685" s="20"/>
      <c r="I685" s="15"/>
      <c r="J685" s="21"/>
      <c r="K685" s="22"/>
      <c r="L685" s="25" t="str">
        <f t="shared" si="20"/>
        <v/>
      </c>
      <c r="M685" s="19" t="str">
        <f t="shared" si="21"/>
        <v/>
      </c>
    </row>
    <row r="686" spans="2:13" x14ac:dyDescent="0.2">
      <c r="B686" s="15"/>
      <c r="C686" s="22"/>
      <c r="D686" s="24" t="str">
        <f>IF(C686="","",IFERROR(INDEX(Clienți!$C$5:$C$504,MATCH(C686,Clienți!$B$5:$B$504,0)),""))</f>
        <v/>
      </c>
      <c r="E686" s="22"/>
      <c r="F686" s="20"/>
      <c r="G686" s="20"/>
      <c r="H686" s="20"/>
      <c r="I686" s="15"/>
      <c r="J686" s="21"/>
      <c r="K686" s="22"/>
      <c r="L686" s="25" t="str">
        <f t="shared" si="20"/>
        <v/>
      </c>
      <c r="M686" s="19" t="str">
        <f t="shared" si="21"/>
        <v/>
      </c>
    </row>
    <row r="687" spans="2:13" x14ac:dyDescent="0.2">
      <c r="B687" s="15"/>
      <c r="C687" s="22"/>
      <c r="D687" s="24" t="str">
        <f>IF(C687="","",IFERROR(INDEX(Clienți!$C$5:$C$504,MATCH(C687,Clienți!$B$5:$B$504,0)),""))</f>
        <v/>
      </c>
      <c r="E687" s="22"/>
      <c r="F687" s="20"/>
      <c r="G687" s="20"/>
      <c r="H687" s="20"/>
      <c r="I687" s="15"/>
      <c r="J687" s="21"/>
      <c r="K687" s="22"/>
      <c r="L687" s="25" t="str">
        <f t="shared" si="20"/>
        <v/>
      </c>
      <c r="M687" s="19" t="str">
        <f t="shared" si="21"/>
        <v/>
      </c>
    </row>
    <row r="688" spans="2:13" x14ac:dyDescent="0.2">
      <c r="B688" s="15"/>
      <c r="C688" s="22"/>
      <c r="D688" s="24" t="str">
        <f>IF(C688="","",IFERROR(INDEX(Clienți!$C$5:$C$504,MATCH(C688,Clienți!$B$5:$B$504,0)),""))</f>
        <v/>
      </c>
      <c r="E688" s="22"/>
      <c r="F688" s="20"/>
      <c r="G688" s="20"/>
      <c r="H688" s="20"/>
      <c r="I688" s="15"/>
      <c r="J688" s="21"/>
      <c r="K688" s="22"/>
      <c r="L688" s="25" t="str">
        <f t="shared" si="20"/>
        <v/>
      </c>
      <c r="M688" s="19" t="str">
        <f t="shared" si="21"/>
        <v/>
      </c>
    </row>
    <row r="689" spans="2:13" x14ac:dyDescent="0.2">
      <c r="B689" s="15"/>
      <c r="C689" s="22"/>
      <c r="D689" s="24" t="str">
        <f>IF(C689="","",IFERROR(INDEX(Clienți!$C$5:$C$504,MATCH(C689,Clienți!$B$5:$B$504,0)),""))</f>
        <v/>
      </c>
      <c r="E689" s="22"/>
      <c r="F689" s="20"/>
      <c r="G689" s="20"/>
      <c r="H689" s="20"/>
      <c r="I689" s="15"/>
      <c r="J689" s="21"/>
      <c r="K689" s="22"/>
      <c r="L689" s="25" t="str">
        <f t="shared" si="20"/>
        <v/>
      </c>
      <c r="M689" s="19" t="str">
        <f t="shared" si="21"/>
        <v/>
      </c>
    </row>
    <row r="690" spans="2:13" x14ac:dyDescent="0.2">
      <c r="B690" s="15"/>
      <c r="C690" s="22"/>
      <c r="D690" s="24" t="str">
        <f>IF(C690="","",IFERROR(INDEX(Clienți!$C$5:$C$504,MATCH(C690,Clienți!$B$5:$B$504,0)),""))</f>
        <v/>
      </c>
      <c r="E690" s="22"/>
      <c r="F690" s="20"/>
      <c r="G690" s="20"/>
      <c r="H690" s="20"/>
      <c r="I690" s="15"/>
      <c r="J690" s="21"/>
      <c r="K690" s="22"/>
      <c r="L690" s="25" t="str">
        <f t="shared" si="20"/>
        <v/>
      </c>
      <c r="M690" s="19" t="str">
        <f t="shared" si="21"/>
        <v/>
      </c>
    </row>
    <row r="691" spans="2:13" x14ac:dyDescent="0.2">
      <c r="B691" s="15"/>
      <c r="C691" s="22"/>
      <c r="D691" s="24" t="str">
        <f>IF(C691="","",IFERROR(INDEX(Clienți!$C$5:$C$504,MATCH(C691,Clienți!$B$5:$B$504,0)),""))</f>
        <v/>
      </c>
      <c r="E691" s="22"/>
      <c r="F691" s="20"/>
      <c r="G691" s="20"/>
      <c r="H691" s="20"/>
      <c r="I691" s="15"/>
      <c r="J691" s="21"/>
      <c r="K691" s="22"/>
      <c r="L691" s="25" t="str">
        <f t="shared" si="20"/>
        <v/>
      </c>
      <c r="M691" s="19" t="str">
        <f t="shared" si="21"/>
        <v/>
      </c>
    </row>
    <row r="692" spans="2:13" x14ac:dyDescent="0.2">
      <c r="B692" s="15"/>
      <c r="C692" s="22"/>
      <c r="D692" s="24" t="str">
        <f>IF(C692="","",IFERROR(INDEX(Clienți!$C$5:$C$504,MATCH(C692,Clienți!$B$5:$B$504,0)),""))</f>
        <v/>
      </c>
      <c r="E692" s="22"/>
      <c r="F692" s="20"/>
      <c r="G692" s="20"/>
      <c r="H692" s="20"/>
      <c r="I692" s="15"/>
      <c r="J692" s="21"/>
      <c r="K692" s="22"/>
      <c r="L692" s="25" t="str">
        <f t="shared" si="20"/>
        <v/>
      </c>
      <c r="M692" s="19" t="str">
        <f t="shared" si="21"/>
        <v/>
      </c>
    </row>
    <row r="693" spans="2:13" x14ac:dyDescent="0.2">
      <c r="B693" s="15"/>
      <c r="C693" s="22"/>
      <c r="D693" s="24" t="str">
        <f>IF(C693="","",IFERROR(INDEX(Clienți!$C$5:$C$504,MATCH(C693,Clienți!$B$5:$B$504,0)),""))</f>
        <v/>
      </c>
      <c r="E693" s="22"/>
      <c r="F693" s="20"/>
      <c r="G693" s="20"/>
      <c r="H693" s="20"/>
      <c r="I693" s="15"/>
      <c r="J693" s="21"/>
      <c r="K693" s="22"/>
      <c r="L693" s="25" t="str">
        <f t="shared" si="20"/>
        <v/>
      </c>
      <c r="M693" s="19" t="str">
        <f t="shared" si="21"/>
        <v/>
      </c>
    </row>
    <row r="694" spans="2:13" x14ac:dyDescent="0.2">
      <c r="B694" s="15"/>
      <c r="C694" s="22"/>
      <c r="D694" s="24" t="str">
        <f>IF(C694="","",IFERROR(INDEX(Clienți!$C$5:$C$504,MATCH(C694,Clienți!$B$5:$B$504,0)),""))</f>
        <v/>
      </c>
      <c r="E694" s="22"/>
      <c r="F694" s="20"/>
      <c r="G694" s="20"/>
      <c r="H694" s="20"/>
      <c r="I694" s="15"/>
      <c r="J694" s="21"/>
      <c r="K694" s="22"/>
      <c r="L694" s="25" t="str">
        <f t="shared" si="20"/>
        <v/>
      </c>
      <c r="M694" s="19" t="str">
        <f t="shared" si="21"/>
        <v/>
      </c>
    </row>
    <row r="695" spans="2:13" x14ac:dyDescent="0.2">
      <c r="B695" s="15"/>
      <c r="C695" s="22"/>
      <c r="D695" s="24" t="str">
        <f>IF(C695="","",IFERROR(INDEX(Clienți!$C$5:$C$504,MATCH(C695,Clienți!$B$5:$B$504,0)),""))</f>
        <v/>
      </c>
      <c r="E695" s="22"/>
      <c r="F695" s="20"/>
      <c r="G695" s="20"/>
      <c r="H695" s="20"/>
      <c r="I695" s="15"/>
      <c r="J695" s="21"/>
      <c r="K695" s="22"/>
      <c r="L695" s="25" t="str">
        <f t="shared" si="20"/>
        <v/>
      </c>
      <c r="M695" s="19" t="str">
        <f t="shared" si="21"/>
        <v/>
      </c>
    </row>
    <row r="696" spans="2:13" x14ac:dyDescent="0.2">
      <c r="B696" s="15"/>
      <c r="C696" s="22"/>
      <c r="D696" s="24" t="str">
        <f>IF(C696="","",IFERROR(INDEX(Clienți!$C$5:$C$504,MATCH(C696,Clienți!$B$5:$B$504,0)),""))</f>
        <v/>
      </c>
      <c r="E696" s="22"/>
      <c r="F696" s="20"/>
      <c r="G696" s="20"/>
      <c r="H696" s="20"/>
      <c r="I696" s="15"/>
      <c r="J696" s="21"/>
      <c r="K696" s="22"/>
      <c r="L696" s="25" t="str">
        <f t="shared" si="20"/>
        <v/>
      </c>
      <c r="M696" s="19" t="str">
        <f t="shared" si="21"/>
        <v/>
      </c>
    </row>
    <row r="697" spans="2:13" x14ac:dyDescent="0.2">
      <c r="B697" s="15"/>
      <c r="C697" s="22"/>
      <c r="D697" s="24" t="str">
        <f>IF(C697="","",IFERROR(INDEX(Clienți!$C$5:$C$504,MATCH(C697,Clienți!$B$5:$B$504,0)),""))</f>
        <v/>
      </c>
      <c r="E697" s="22"/>
      <c r="F697" s="20"/>
      <c r="G697" s="20"/>
      <c r="H697" s="20"/>
      <c r="I697" s="15"/>
      <c r="J697" s="21"/>
      <c r="K697" s="22"/>
      <c r="L697" s="25" t="str">
        <f t="shared" si="20"/>
        <v/>
      </c>
      <c r="M697" s="19" t="str">
        <f t="shared" si="21"/>
        <v/>
      </c>
    </row>
    <row r="698" spans="2:13" x14ac:dyDescent="0.2">
      <c r="B698" s="15"/>
      <c r="C698" s="22"/>
      <c r="D698" s="24" t="str">
        <f>IF(C698="","",IFERROR(INDEX(Clienți!$C$5:$C$504,MATCH(C698,Clienți!$B$5:$B$504,0)),""))</f>
        <v/>
      </c>
      <c r="E698" s="22"/>
      <c r="F698" s="20"/>
      <c r="G698" s="20"/>
      <c r="H698" s="20"/>
      <c r="I698" s="15"/>
      <c r="J698" s="21"/>
      <c r="K698" s="22"/>
      <c r="L698" s="25" t="str">
        <f t="shared" si="20"/>
        <v/>
      </c>
      <c r="M698" s="19" t="str">
        <f t="shared" si="21"/>
        <v/>
      </c>
    </row>
    <row r="699" spans="2:13" x14ac:dyDescent="0.2">
      <c r="B699" s="15"/>
      <c r="C699" s="22"/>
      <c r="D699" s="24" t="str">
        <f>IF(C699="","",IFERROR(INDEX(Clienți!$C$5:$C$504,MATCH(C699,Clienți!$B$5:$B$504,0)),""))</f>
        <v/>
      </c>
      <c r="E699" s="22"/>
      <c r="F699" s="20"/>
      <c r="G699" s="20"/>
      <c r="H699" s="20"/>
      <c r="I699" s="15"/>
      <c r="J699" s="21"/>
      <c r="K699" s="22"/>
      <c r="L699" s="25" t="str">
        <f t="shared" si="20"/>
        <v/>
      </c>
      <c r="M699" s="19" t="str">
        <f t="shared" si="21"/>
        <v/>
      </c>
    </row>
    <row r="700" spans="2:13" x14ac:dyDescent="0.2">
      <c r="B700" s="15"/>
      <c r="C700" s="22"/>
      <c r="D700" s="24" t="str">
        <f>IF(C700="","",IFERROR(INDEX(Clienți!$C$5:$C$504,MATCH(C700,Clienți!$B$5:$B$504,0)),""))</f>
        <v/>
      </c>
      <c r="E700" s="22"/>
      <c r="F700" s="20"/>
      <c r="G700" s="20"/>
      <c r="H700" s="20"/>
      <c r="I700" s="15"/>
      <c r="J700" s="21"/>
      <c r="K700" s="22"/>
      <c r="L700" s="25" t="str">
        <f t="shared" si="20"/>
        <v/>
      </c>
      <c r="M700" s="19" t="str">
        <f t="shared" si="21"/>
        <v/>
      </c>
    </row>
    <row r="701" spans="2:13" x14ac:dyDescent="0.2">
      <c r="B701" s="15"/>
      <c r="C701" s="22"/>
      <c r="D701" s="24" t="str">
        <f>IF(C701="","",IFERROR(INDEX(Clienți!$C$5:$C$504,MATCH(C701,Clienți!$B$5:$B$504,0)),""))</f>
        <v/>
      </c>
      <c r="E701" s="22"/>
      <c r="F701" s="20"/>
      <c r="G701" s="20"/>
      <c r="H701" s="20"/>
      <c r="I701" s="15"/>
      <c r="J701" s="21"/>
      <c r="K701" s="22"/>
      <c r="L701" s="25" t="str">
        <f t="shared" si="20"/>
        <v/>
      </c>
      <c r="M701" s="19" t="str">
        <f t="shared" si="21"/>
        <v/>
      </c>
    </row>
    <row r="702" spans="2:13" x14ac:dyDescent="0.2">
      <c r="B702" s="15"/>
      <c r="C702" s="22"/>
      <c r="D702" s="24" t="str">
        <f>IF(C702="","",IFERROR(INDEX(Clienți!$C$5:$C$504,MATCH(C702,Clienți!$B$5:$B$504,0)),""))</f>
        <v/>
      </c>
      <c r="E702" s="22"/>
      <c r="F702" s="20"/>
      <c r="G702" s="20"/>
      <c r="H702" s="20"/>
      <c r="I702" s="15"/>
      <c r="J702" s="21"/>
      <c r="K702" s="22"/>
      <c r="L702" s="25" t="str">
        <f t="shared" si="20"/>
        <v/>
      </c>
      <c r="M702" s="19" t="str">
        <f t="shared" si="21"/>
        <v/>
      </c>
    </row>
    <row r="703" spans="2:13" x14ac:dyDescent="0.2">
      <c r="B703" s="15"/>
      <c r="C703" s="22"/>
      <c r="D703" s="24" t="str">
        <f>IF(C703="","",IFERROR(INDEX(Clienți!$C$5:$C$504,MATCH(C703,Clienți!$B$5:$B$504,0)),""))</f>
        <v/>
      </c>
      <c r="E703" s="22"/>
      <c r="F703" s="20"/>
      <c r="G703" s="20"/>
      <c r="H703" s="20"/>
      <c r="I703" s="15"/>
      <c r="J703" s="21"/>
      <c r="K703" s="22"/>
      <c r="L703" s="25" t="str">
        <f t="shared" si="20"/>
        <v/>
      </c>
      <c r="M703" s="19" t="str">
        <f t="shared" si="21"/>
        <v/>
      </c>
    </row>
    <row r="704" spans="2:13" x14ac:dyDescent="0.2">
      <c r="B704" s="15"/>
      <c r="C704" s="22"/>
      <c r="D704" s="24" t="str">
        <f>IF(C704="","",IFERROR(INDEX(Clienți!$C$5:$C$504,MATCH(C704,Clienți!$B$5:$B$504,0)),""))</f>
        <v/>
      </c>
      <c r="E704" s="22"/>
      <c r="F704" s="20"/>
      <c r="G704" s="20"/>
      <c r="H704" s="20"/>
      <c r="I704" s="15"/>
      <c r="J704" s="21"/>
      <c r="K704" s="22"/>
      <c r="L704" s="25" t="str">
        <f t="shared" si="20"/>
        <v/>
      </c>
      <c r="M704" s="19" t="str">
        <f t="shared" si="21"/>
        <v/>
      </c>
    </row>
    <row r="705" spans="2:13" x14ac:dyDescent="0.2">
      <c r="B705" s="15"/>
      <c r="C705" s="22"/>
      <c r="D705" s="24" t="str">
        <f>IF(C705="","",IFERROR(INDEX(Clienți!$C$5:$C$504,MATCH(C705,Clienți!$B$5:$B$504,0)),""))</f>
        <v/>
      </c>
      <c r="E705" s="22"/>
      <c r="F705" s="20"/>
      <c r="G705" s="20"/>
      <c r="H705" s="20"/>
      <c r="I705" s="15"/>
      <c r="J705" s="21"/>
      <c r="K705" s="22"/>
      <c r="L705" s="25" t="str">
        <f t="shared" si="20"/>
        <v/>
      </c>
      <c r="M705" s="19" t="str">
        <f t="shared" si="21"/>
        <v/>
      </c>
    </row>
    <row r="706" spans="2:13" x14ac:dyDescent="0.2">
      <c r="B706" s="15"/>
      <c r="C706" s="22"/>
      <c r="D706" s="24" t="str">
        <f>IF(C706="","",IFERROR(INDEX(Clienți!$C$5:$C$504,MATCH(C706,Clienți!$B$5:$B$504,0)),""))</f>
        <v/>
      </c>
      <c r="E706" s="22"/>
      <c r="F706" s="20"/>
      <c r="G706" s="20"/>
      <c r="H706" s="20"/>
      <c r="I706" s="15"/>
      <c r="J706" s="21"/>
      <c r="K706" s="22"/>
      <c r="L706" s="25" t="str">
        <f t="shared" si="20"/>
        <v/>
      </c>
      <c r="M706" s="19" t="str">
        <f t="shared" si="21"/>
        <v/>
      </c>
    </row>
    <row r="707" spans="2:13" x14ac:dyDescent="0.2">
      <c r="B707" s="15"/>
      <c r="C707" s="22"/>
      <c r="D707" s="24" t="str">
        <f>IF(C707="","",IFERROR(INDEX(Clienți!$C$5:$C$504,MATCH(C707,Clienți!$B$5:$B$504,0)),""))</f>
        <v/>
      </c>
      <c r="E707" s="22"/>
      <c r="F707" s="20"/>
      <c r="G707" s="20"/>
      <c r="H707" s="20"/>
      <c r="I707" s="15"/>
      <c r="J707" s="21"/>
      <c r="K707" s="22"/>
      <c r="L707" s="25" t="str">
        <f t="shared" si="20"/>
        <v/>
      </c>
      <c r="M707" s="19" t="str">
        <f t="shared" si="21"/>
        <v/>
      </c>
    </row>
    <row r="708" spans="2:13" x14ac:dyDescent="0.2">
      <c r="B708" s="15"/>
      <c r="C708" s="22"/>
      <c r="D708" s="24" t="str">
        <f>IF(C708="","",IFERROR(INDEX(Clienți!$C$5:$C$504,MATCH(C708,Clienți!$B$5:$B$504,0)),""))</f>
        <v/>
      </c>
      <c r="E708" s="22"/>
      <c r="F708" s="20"/>
      <c r="G708" s="20"/>
      <c r="H708" s="20"/>
      <c r="I708" s="15"/>
      <c r="J708" s="21"/>
      <c r="K708" s="22"/>
      <c r="L708" s="25" t="str">
        <f t="shared" si="20"/>
        <v/>
      </c>
      <c r="M708" s="19" t="str">
        <f t="shared" si="21"/>
        <v/>
      </c>
    </row>
    <row r="709" spans="2:13" x14ac:dyDescent="0.2">
      <c r="B709" s="15"/>
      <c r="C709" s="22"/>
      <c r="D709" s="24" t="str">
        <f>IF(C709="","",IFERROR(INDEX(Clienți!$C$5:$C$504,MATCH(C709,Clienți!$B$5:$B$504,0)),""))</f>
        <v/>
      </c>
      <c r="E709" s="22"/>
      <c r="F709" s="20"/>
      <c r="G709" s="20"/>
      <c r="H709" s="20"/>
      <c r="I709" s="15"/>
      <c r="J709" s="21"/>
      <c r="K709" s="22"/>
      <c r="L709" s="25" t="str">
        <f t="shared" ref="L709:L772" si="22">IF(B709="","",IF(K709="Da","Realizat",IF(H709="","Fără pas următor",IF(NOT(ISNUMBER(I709)),"Fără dată",IF(I709&lt;AziC,"Întârziat",IF(I709=AziC,"Azi","Planificat"))))))</f>
        <v/>
      </c>
      <c r="M709" s="19" t="str">
        <f t="shared" ref="M709:M772" si="23">IF(AND(B709="",C709=""),"",TRIM(IF(D709="","Cod de client inexistent. ","")&amp;IF(F709="","Notează ce s-a discutat. ","")&amp;IF(AND(H709&lt;&gt;"",NOT(ISNUMBER(I709))),"Pasul următor nu are dată. ","")&amp;IF(AND(ISNUMBER(I709),ISNUMBER(B709),I709&lt;B709),"Data pasului e înaintea contactului. ","")))</f>
        <v/>
      </c>
    </row>
    <row r="710" spans="2:13" x14ac:dyDescent="0.2">
      <c r="B710" s="15"/>
      <c r="C710" s="22"/>
      <c r="D710" s="24" t="str">
        <f>IF(C710="","",IFERROR(INDEX(Clienți!$C$5:$C$504,MATCH(C710,Clienți!$B$5:$B$504,0)),""))</f>
        <v/>
      </c>
      <c r="E710" s="22"/>
      <c r="F710" s="20"/>
      <c r="G710" s="20"/>
      <c r="H710" s="20"/>
      <c r="I710" s="15"/>
      <c r="J710" s="21"/>
      <c r="K710" s="22"/>
      <c r="L710" s="25" t="str">
        <f t="shared" si="22"/>
        <v/>
      </c>
      <c r="M710" s="19" t="str">
        <f t="shared" si="23"/>
        <v/>
      </c>
    </row>
    <row r="711" spans="2:13" x14ac:dyDescent="0.2">
      <c r="B711" s="15"/>
      <c r="C711" s="22"/>
      <c r="D711" s="24" t="str">
        <f>IF(C711="","",IFERROR(INDEX(Clienți!$C$5:$C$504,MATCH(C711,Clienți!$B$5:$B$504,0)),""))</f>
        <v/>
      </c>
      <c r="E711" s="22"/>
      <c r="F711" s="20"/>
      <c r="G711" s="20"/>
      <c r="H711" s="20"/>
      <c r="I711" s="15"/>
      <c r="J711" s="21"/>
      <c r="K711" s="22"/>
      <c r="L711" s="25" t="str">
        <f t="shared" si="22"/>
        <v/>
      </c>
      <c r="M711" s="19" t="str">
        <f t="shared" si="23"/>
        <v/>
      </c>
    </row>
    <row r="712" spans="2:13" x14ac:dyDescent="0.2">
      <c r="B712" s="15"/>
      <c r="C712" s="22"/>
      <c r="D712" s="24" t="str">
        <f>IF(C712="","",IFERROR(INDEX(Clienți!$C$5:$C$504,MATCH(C712,Clienți!$B$5:$B$504,0)),""))</f>
        <v/>
      </c>
      <c r="E712" s="22"/>
      <c r="F712" s="20"/>
      <c r="G712" s="20"/>
      <c r="H712" s="20"/>
      <c r="I712" s="15"/>
      <c r="J712" s="21"/>
      <c r="K712" s="22"/>
      <c r="L712" s="25" t="str">
        <f t="shared" si="22"/>
        <v/>
      </c>
      <c r="M712" s="19" t="str">
        <f t="shared" si="23"/>
        <v/>
      </c>
    </row>
    <row r="713" spans="2:13" x14ac:dyDescent="0.2">
      <c r="B713" s="15"/>
      <c r="C713" s="22"/>
      <c r="D713" s="24" t="str">
        <f>IF(C713="","",IFERROR(INDEX(Clienți!$C$5:$C$504,MATCH(C713,Clienți!$B$5:$B$504,0)),""))</f>
        <v/>
      </c>
      <c r="E713" s="22"/>
      <c r="F713" s="20"/>
      <c r="G713" s="20"/>
      <c r="H713" s="20"/>
      <c r="I713" s="15"/>
      <c r="J713" s="21"/>
      <c r="K713" s="22"/>
      <c r="L713" s="25" t="str">
        <f t="shared" si="22"/>
        <v/>
      </c>
      <c r="M713" s="19" t="str">
        <f t="shared" si="23"/>
        <v/>
      </c>
    </row>
    <row r="714" spans="2:13" x14ac:dyDescent="0.2">
      <c r="B714" s="15"/>
      <c r="C714" s="22"/>
      <c r="D714" s="24" t="str">
        <f>IF(C714="","",IFERROR(INDEX(Clienți!$C$5:$C$504,MATCH(C714,Clienți!$B$5:$B$504,0)),""))</f>
        <v/>
      </c>
      <c r="E714" s="22"/>
      <c r="F714" s="20"/>
      <c r="G714" s="20"/>
      <c r="H714" s="20"/>
      <c r="I714" s="15"/>
      <c r="J714" s="21"/>
      <c r="K714" s="22"/>
      <c r="L714" s="25" t="str">
        <f t="shared" si="22"/>
        <v/>
      </c>
      <c r="M714" s="19" t="str">
        <f t="shared" si="23"/>
        <v/>
      </c>
    </row>
    <row r="715" spans="2:13" x14ac:dyDescent="0.2">
      <c r="B715" s="15"/>
      <c r="C715" s="22"/>
      <c r="D715" s="24" t="str">
        <f>IF(C715="","",IFERROR(INDEX(Clienți!$C$5:$C$504,MATCH(C715,Clienți!$B$5:$B$504,0)),""))</f>
        <v/>
      </c>
      <c r="E715" s="22"/>
      <c r="F715" s="20"/>
      <c r="G715" s="20"/>
      <c r="H715" s="20"/>
      <c r="I715" s="15"/>
      <c r="J715" s="21"/>
      <c r="K715" s="22"/>
      <c r="L715" s="25" t="str">
        <f t="shared" si="22"/>
        <v/>
      </c>
      <c r="M715" s="19" t="str">
        <f t="shared" si="23"/>
        <v/>
      </c>
    </row>
    <row r="716" spans="2:13" x14ac:dyDescent="0.2">
      <c r="B716" s="15"/>
      <c r="C716" s="22"/>
      <c r="D716" s="24" t="str">
        <f>IF(C716="","",IFERROR(INDEX(Clienți!$C$5:$C$504,MATCH(C716,Clienți!$B$5:$B$504,0)),""))</f>
        <v/>
      </c>
      <c r="E716" s="22"/>
      <c r="F716" s="20"/>
      <c r="G716" s="20"/>
      <c r="H716" s="20"/>
      <c r="I716" s="15"/>
      <c r="J716" s="21"/>
      <c r="K716" s="22"/>
      <c r="L716" s="25" t="str">
        <f t="shared" si="22"/>
        <v/>
      </c>
      <c r="M716" s="19" t="str">
        <f t="shared" si="23"/>
        <v/>
      </c>
    </row>
    <row r="717" spans="2:13" x14ac:dyDescent="0.2">
      <c r="B717" s="15"/>
      <c r="C717" s="22"/>
      <c r="D717" s="24" t="str">
        <f>IF(C717="","",IFERROR(INDEX(Clienți!$C$5:$C$504,MATCH(C717,Clienți!$B$5:$B$504,0)),""))</f>
        <v/>
      </c>
      <c r="E717" s="22"/>
      <c r="F717" s="20"/>
      <c r="G717" s="20"/>
      <c r="H717" s="20"/>
      <c r="I717" s="15"/>
      <c r="J717" s="21"/>
      <c r="K717" s="22"/>
      <c r="L717" s="25" t="str">
        <f t="shared" si="22"/>
        <v/>
      </c>
      <c r="M717" s="19" t="str">
        <f t="shared" si="23"/>
        <v/>
      </c>
    </row>
    <row r="718" spans="2:13" x14ac:dyDescent="0.2">
      <c r="B718" s="15"/>
      <c r="C718" s="22"/>
      <c r="D718" s="24" t="str">
        <f>IF(C718="","",IFERROR(INDEX(Clienți!$C$5:$C$504,MATCH(C718,Clienți!$B$5:$B$504,0)),""))</f>
        <v/>
      </c>
      <c r="E718" s="22"/>
      <c r="F718" s="20"/>
      <c r="G718" s="20"/>
      <c r="H718" s="20"/>
      <c r="I718" s="15"/>
      <c r="J718" s="21"/>
      <c r="K718" s="22"/>
      <c r="L718" s="25" t="str">
        <f t="shared" si="22"/>
        <v/>
      </c>
      <c r="M718" s="19" t="str">
        <f t="shared" si="23"/>
        <v/>
      </c>
    </row>
    <row r="719" spans="2:13" x14ac:dyDescent="0.2">
      <c r="B719" s="15"/>
      <c r="C719" s="22"/>
      <c r="D719" s="24" t="str">
        <f>IF(C719="","",IFERROR(INDEX(Clienți!$C$5:$C$504,MATCH(C719,Clienți!$B$5:$B$504,0)),""))</f>
        <v/>
      </c>
      <c r="E719" s="22"/>
      <c r="F719" s="20"/>
      <c r="G719" s="20"/>
      <c r="H719" s="20"/>
      <c r="I719" s="15"/>
      <c r="J719" s="21"/>
      <c r="K719" s="22"/>
      <c r="L719" s="25" t="str">
        <f t="shared" si="22"/>
        <v/>
      </c>
      <c r="M719" s="19" t="str">
        <f t="shared" si="23"/>
        <v/>
      </c>
    </row>
    <row r="720" spans="2:13" x14ac:dyDescent="0.2">
      <c r="B720" s="15"/>
      <c r="C720" s="22"/>
      <c r="D720" s="24" t="str">
        <f>IF(C720="","",IFERROR(INDEX(Clienți!$C$5:$C$504,MATCH(C720,Clienți!$B$5:$B$504,0)),""))</f>
        <v/>
      </c>
      <c r="E720" s="22"/>
      <c r="F720" s="20"/>
      <c r="G720" s="20"/>
      <c r="H720" s="20"/>
      <c r="I720" s="15"/>
      <c r="J720" s="21"/>
      <c r="K720" s="22"/>
      <c r="L720" s="25" t="str">
        <f t="shared" si="22"/>
        <v/>
      </c>
      <c r="M720" s="19" t="str">
        <f t="shared" si="23"/>
        <v/>
      </c>
    </row>
    <row r="721" spans="2:13" x14ac:dyDescent="0.2">
      <c r="B721" s="15"/>
      <c r="C721" s="22"/>
      <c r="D721" s="24" t="str">
        <f>IF(C721="","",IFERROR(INDEX(Clienți!$C$5:$C$504,MATCH(C721,Clienți!$B$5:$B$504,0)),""))</f>
        <v/>
      </c>
      <c r="E721" s="22"/>
      <c r="F721" s="20"/>
      <c r="G721" s="20"/>
      <c r="H721" s="20"/>
      <c r="I721" s="15"/>
      <c r="J721" s="21"/>
      <c r="K721" s="22"/>
      <c r="L721" s="25" t="str">
        <f t="shared" si="22"/>
        <v/>
      </c>
      <c r="M721" s="19" t="str">
        <f t="shared" si="23"/>
        <v/>
      </c>
    </row>
    <row r="722" spans="2:13" x14ac:dyDescent="0.2">
      <c r="B722" s="15"/>
      <c r="C722" s="22"/>
      <c r="D722" s="24" t="str">
        <f>IF(C722="","",IFERROR(INDEX(Clienți!$C$5:$C$504,MATCH(C722,Clienți!$B$5:$B$504,0)),""))</f>
        <v/>
      </c>
      <c r="E722" s="22"/>
      <c r="F722" s="20"/>
      <c r="G722" s="20"/>
      <c r="H722" s="20"/>
      <c r="I722" s="15"/>
      <c r="J722" s="21"/>
      <c r="K722" s="22"/>
      <c r="L722" s="25" t="str">
        <f t="shared" si="22"/>
        <v/>
      </c>
      <c r="M722" s="19" t="str">
        <f t="shared" si="23"/>
        <v/>
      </c>
    </row>
    <row r="723" spans="2:13" x14ac:dyDescent="0.2">
      <c r="B723" s="15"/>
      <c r="C723" s="22"/>
      <c r="D723" s="24" t="str">
        <f>IF(C723="","",IFERROR(INDEX(Clienți!$C$5:$C$504,MATCH(C723,Clienți!$B$5:$B$504,0)),""))</f>
        <v/>
      </c>
      <c r="E723" s="22"/>
      <c r="F723" s="20"/>
      <c r="G723" s="20"/>
      <c r="H723" s="20"/>
      <c r="I723" s="15"/>
      <c r="J723" s="21"/>
      <c r="K723" s="22"/>
      <c r="L723" s="25" t="str">
        <f t="shared" si="22"/>
        <v/>
      </c>
      <c r="M723" s="19" t="str">
        <f t="shared" si="23"/>
        <v/>
      </c>
    </row>
    <row r="724" spans="2:13" x14ac:dyDescent="0.2">
      <c r="B724" s="15"/>
      <c r="C724" s="22"/>
      <c r="D724" s="24" t="str">
        <f>IF(C724="","",IFERROR(INDEX(Clienți!$C$5:$C$504,MATCH(C724,Clienți!$B$5:$B$504,0)),""))</f>
        <v/>
      </c>
      <c r="E724" s="22"/>
      <c r="F724" s="20"/>
      <c r="G724" s="20"/>
      <c r="H724" s="20"/>
      <c r="I724" s="15"/>
      <c r="J724" s="21"/>
      <c r="K724" s="22"/>
      <c r="L724" s="25" t="str">
        <f t="shared" si="22"/>
        <v/>
      </c>
      <c r="M724" s="19" t="str">
        <f t="shared" si="23"/>
        <v/>
      </c>
    </row>
    <row r="725" spans="2:13" x14ac:dyDescent="0.2">
      <c r="B725" s="15"/>
      <c r="C725" s="22"/>
      <c r="D725" s="24" t="str">
        <f>IF(C725="","",IFERROR(INDEX(Clienți!$C$5:$C$504,MATCH(C725,Clienți!$B$5:$B$504,0)),""))</f>
        <v/>
      </c>
      <c r="E725" s="22"/>
      <c r="F725" s="20"/>
      <c r="G725" s="20"/>
      <c r="H725" s="20"/>
      <c r="I725" s="15"/>
      <c r="J725" s="21"/>
      <c r="K725" s="22"/>
      <c r="L725" s="25" t="str">
        <f t="shared" si="22"/>
        <v/>
      </c>
      <c r="M725" s="19" t="str">
        <f t="shared" si="23"/>
        <v/>
      </c>
    </row>
    <row r="726" spans="2:13" x14ac:dyDescent="0.2">
      <c r="B726" s="15"/>
      <c r="C726" s="22"/>
      <c r="D726" s="24" t="str">
        <f>IF(C726="","",IFERROR(INDEX(Clienți!$C$5:$C$504,MATCH(C726,Clienți!$B$5:$B$504,0)),""))</f>
        <v/>
      </c>
      <c r="E726" s="22"/>
      <c r="F726" s="20"/>
      <c r="G726" s="20"/>
      <c r="H726" s="20"/>
      <c r="I726" s="15"/>
      <c r="J726" s="21"/>
      <c r="K726" s="22"/>
      <c r="L726" s="25" t="str">
        <f t="shared" si="22"/>
        <v/>
      </c>
      <c r="M726" s="19" t="str">
        <f t="shared" si="23"/>
        <v/>
      </c>
    </row>
    <row r="727" spans="2:13" x14ac:dyDescent="0.2">
      <c r="B727" s="15"/>
      <c r="C727" s="22"/>
      <c r="D727" s="24" t="str">
        <f>IF(C727="","",IFERROR(INDEX(Clienți!$C$5:$C$504,MATCH(C727,Clienți!$B$5:$B$504,0)),""))</f>
        <v/>
      </c>
      <c r="E727" s="22"/>
      <c r="F727" s="20"/>
      <c r="G727" s="20"/>
      <c r="H727" s="20"/>
      <c r="I727" s="15"/>
      <c r="J727" s="21"/>
      <c r="K727" s="22"/>
      <c r="L727" s="25" t="str">
        <f t="shared" si="22"/>
        <v/>
      </c>
      <c r="M727" s="19" t="str">
        <f t="shared" si="23"/>
        <v/>
      </c>
    </row>
    <row r="728" spans="2:13" x14ac:dyDescent="0.2">
      <c r="B728" s="15"/>
      <c r="C728" s="22"/>
      <c r="D728" s="24" t="str">
        <f>IF(C728="","",IFERROR(INDEX(Clienți!$C$5:$C$504,MATCH(C728,Clienți!$B$5:$B$504,0)),""))</f>
        <v/>
      </c>
      <c r="E728" s="22"/>
      <c r="F728" s="20"/>
      <c r="G728" s="20"/>
      <c r="H728" s="20"/>
      <c r="I728" s="15"/>
      <c r="J728" s="21"/>
      <c r="K728" s="22"/>
      <c r="L728" s="25" t="str">
        <f t="shared" si="22"/>
        <v/>
      </c>
      <c r="M728" s="19" t="str">
        <f t="shared" si="23"/>
        <v/>
      </c>
    </row>
    <row r="729" spans="2:13" x14ac:dyDescent="0.2">
      <c r="B729" s="15"/>
      <c r="C729" s="22"/>
      <c r="D729" s="24" t="str">
        <f>IF(C729="","",IFERROR(INDEX(Clienți!$C$5:$C$504,MATCH(C729,Clienți!$B$5:$B$504,0)),""))</f>
        <v/>
      </c>
      <c r="E729" s="22"/>
      <c r="F729" s="20"/>
      <c r="G729" s="20"/>
      <c r="H729" s="20"/>
      <c r="I729" s="15"/>
      <c r="J729" s="21"/>
      <c r="K729" s="22"/>
      <c r="L729" s="25" t="str">
        <f t="shared" si="22"/>
        <v/>
      </c>
      <c r="M729" s="19" t="str">
        <f t="shared" si="23"/>
        <v/>
      </c>
    </row>
    <row r="730" spans="2:13" x14ac:dyDescent="0.2">
      <c r="B730" s="15"/>
      <c r="C730" s="22"/>
      <c r="D730" s="24" t="str">
        <f>IF(C730="","",IFERROR(INDEX(Clienți!$C$5:$C$504,MATCH(C730,Clienți!$B$5:$B$504,0)),""))</f>
        <v/>
      </c>
      <c r="E730" s="22"/>
      <c r="F730" s="20"/>
      <c r="G730" s="20"/>
      <c r="H730" s="20"/>
      <c r="I730" s="15"/>
      <c r="J730" s="21"/>
      <c r="K730" s="22"/>
      <c r="L730" s="25" t="str">
        <f t="shared" si="22"/>
        <v/>
      </c>
      <c r="M730" s="19" t="str">
        <f t="shared" si="23"/>
        <v/>
      </c>
    </row>
    <row r="731" spans="2:13" x14ac:dyDescent="0.2">
      <c r="B731" s="15"/>
      <c r="C731" s="22"/>
      <c r="D731" s="24" t="str">
        <f>IF(C731="","",IFERROR(INDEX(Clienți!$C$5:$C$504,MATCH(C731,Clienți!$B$5:$B$504,0)),""))</f>
        <v/>
      </c>
      <c r="E731" s="22"/>
      <c r="F731" s="20"/>
      <c r="G731" s="20"/>
      <c r="H731" s="20"/>
      <c r="I731" s="15"/>
      <c r="J731" s="21"/>
      <c r="K731" s="22"/>
      <c r="L731" s="25" t="str">
        <f t="shared" si="22"/>
        <v/>
      </c>
      <c r="M731" s="19" t="str">
        <f t="shared" si="23"/>
        <v/>
      </c>
    </row>
    <row r="732" spans="2:13" x14ac:dyDescent="0.2">
      <c r="B732" s="15"/>
      <c r="C732" s="22"/>
      <c r="D732" s="24" t="str">
        <f>IF(C732="","",IFERROR(INDEX(Clienți!$C$5:$C$504,MATCH(C732,Clienți!$B$5:$B$504,0)),""))</f>
        <v/>
      </c>
      <c r="E732" s="22"/>
      <c r="F732" s="20"/>
      <c r="G732" s="20"/>
      <c r="H732" s="20"/>
      <c r="I732" s="15"/>
      <c r="J732" s="21"/>
      <c r="K732" s="22"/>
      <c r="L732" s="25" t="str">
        <f t="shared" si="22"/>
        <v/>
      </c>
      <c r="M732" s="19" t="str">
        <f t="shared" si="23"/>
        <v/>
      </c>
    </row>
    <row r="733" spans="2:13" x14ac:dyDescent="0.2">
      <c r="B733" s="15"/>
      <c r="C733" s="22"/>
      <c r="D733" s="24" t="str">
        <f>IF(C733="","",IFERROR(INDEX(Clienți!$C$5:$C$504,MATCH(C733,Clienți!$B$5:$B$504,0)),""))</f>
        <v/>
      </c>
      <c r="E733" s="22"/>
      <c r="F733" s="20"/>
      <c r="G733" s="20"/>
      <c r="H733" s="20"/>
      <c r="I733" s="15"/>
      <c r="J733" s="21"/>
      <c r="K733" s="22"/>
      <c r="L733" s="25" t="str">
        <f t="shared" si="22"/>
        <v/>
      </c>
      <c r="M733" s="19" t="str">
        <f t="shared" si="23"/>
        <v/>
      </c>
    </row>
    <row r="734" spans="2:13" x14ac:dyDescent="0.2">
      <c r="B734" s="15"/>
      <c r="C734" s="22"/>
      <c r="D734" s="24" t="str">
        <f>IF(C734="","",IFERROR(INDEX(Clienți!$C$5:$C$504,MATCH(C734,Clienți!$B$5:$B$504,0)),""))</f>
        <v/>
      </c>
      <c r="E734" s="22"/>
      <c r="F734" s="20"/>
      <c r="G734" s="20"/>
      <c r="H734" s="20"/>
      <c r="I734" s="15"/>
      <c r="J734" s="21"/>
      <c r="K734" s="22"/>
      <c r="L734" s="25" t="str">
        <f t="shared" si="22"/>
        <v/>
      </c>
      <c r="M734" s="19" t="str">
        <f t="shared" si="23"/>
        <v/>
      </c>
    </row>
    <row r="735" spans="2:13" x14ac:dyDescent="0.2">
      <c r="B735" s="15"/>
      <c r="C735" s="22"/>
      <c r="D735" s="24" t="str">
        <f>IF(C735="","",IFERROR(INDEX(Clienți!$C$5:$C$504,MATCH(C735,Clienți!$B$5:$B$504,0)),""))</f>
        <v/>
      </c>
      <c r="E735" s="22"/>
      <c r="F735" s="20"/>
      <c r="G735" s="20"/>
      <c r="H735" s="20"/>
      <c r="I735" s="15"/>
      <c r="J735" s="21"/>
      <c r="K735" s="22"/>
      <c r="L735" s="25" t="str">
        <f t="shared" si="22"/>
        <v/>
      </c>
      <c r="M735" s="19" t="str">
        <f t="shared" si="23"/>
        <v/>
      </c>
    </row>
    <row r="736" spans="2:13" x14ac:dyDescent="0.2">
      <c r="B736" s="15"/>
      <c r="C736" s="22"/>
      <c r="D736" s="24" t="str">
        <f>IF(C736="","",IFERROR(INDEX(Clienți!$C$5:$C$504,MATCH(C736,Clienți!$B$5:$B$504,0)),""))</f>
        <v/>
      </c>
      <c r="E736" s="22"/>
      <c r="F736" s="20"/>
      <c r="G736" s="20"/>
      <c r="H736" s="20"/>
      <c r="I736" s="15"/>
      <c r="J736" s="21"/>
      <c r="K736" s="22"/>
      <c r="L736" s="25" t="str">
        <f t="shared" si="22"/>
        <v/>
      </c>
      <c r="M736" s="19" t="str">
        <f t="shared" si="23"/>
        <v/>
      </c>
    </row>
    <row r="737" spans="2:13" x14ac:dyDescent="0.2">
      <c r="B737" s="15"/>
      <c r="C737" s="22"/>
      <c r="D737" s="24" t="str">
        <f>IF(C737="","",IFERROR(INDEX(Clienți!$C$5:$C$504,MATCH(C737,Clienți!$B$5:$B$504,0)),""))</f>
        <v/>
      </c>
      <c r="E737" s="22"/>
      <c r="F737" s="20"/>
      <c r="G737" s="20"/>
      <c r="H737" s="20"/>
      <c r="I737" s="15"/>
      <c r="J737" s="21"/>
      <c r="K737" s="22"/>
      <c r="L737" s="25" t="str">
        <f t="shared" si="22"/>
        <v/>
      </c>
      <c r="M737" s="19" t="str">
        <f t="shared" si="23"/>
        <v/>
      </c>
    </row>
    <row r="738" spans="2:13" x14ac:dyDescent="0.2">
      <c r="B738" s="15"/>
      <c r="C738" s="22"/>
      <c r="D738" s="24" t="str">
        <f>IF(C738="","",IFERROR(INDEX(Clienți!$C$5:$C$504,MATCH(C738,Clienți!$B$5:$B$504,0)),""))</f>
        <v/>
      </c>
      <c r="E738" s="22"/>
      <c r="F738" s="20"/>
      <c r="G738" s="20"/>
      <c r="H738" s="20"/>
      <c r="I738" s="15"/>
      <c r="J738" s="21"/>
      <c r="K738" s="22"/>
      <c r="L738" s="25" t="str">
        <f t="shared" si="22"/>
        <v/>
      </c>
      <c r="M738" s="19" t="str">
        <f t="shared" si="23"/>
        <v/>
      </c>
    </row>
    <row r="739" spans="2:13" x14ac:dyDescent="0.2">
      <c r="B739" s="15"/>
      <c r="C739" s="22"/>
      <c r="D739" s="24" t="str">
        <f>IF(C739="","",IFERROR(INDEX(Clienți!$C$5:$C$504,MATCH(C739,Clienți!$B$5:$B$504,0)),""))</f>
        <v/>
      </c>
      <c r="E739" s="22"/>
      <c r="F739" s="20"/>
      <c r="G739" s="20"/>
      <c r="H739" s="20"/>
      <c r="I739" s="15"/>
      <c r="J739" s="21"/>
      <c r="K739" s="22"/>
      <c r="L739" s="25" t="str">
        <f t="shared" si="22"/>
        <v/>
      </c>
      <c r="M739" s="19" t="str">
        <f t="shared" si="23"/>
        <v/>
      </c>
    </row>
    <row r="740" spans="2:13" x14ac:dyDescent="0.2">
      <c r="B740" s="15"/>
      <c r="C740" s="22"/>
      <c r="D740" s="24" t="str">
        <f>IF(C740="","",IFERROR(INDEX(Clienți!$C$5:$C$504,MATCH(C740,Clienți!$B$5:$B$504,0)),""))</f>
        <v/>
      </c>
      <c r="E740" s="22"/>
      <c r="F740" s="20"/>
      <c r="G740" s="20"/>
      <c r="H740" s="20"/>
      <c r="I740" s="15"/>
      <c r="J740" s="21"/>
      <c r="K740" s="22"/>
      <c r="L740" s="25" t="str">
        <f t="shared" si="22"/>
        <v/>
      </c>
      <c r="M740" s="19" t="str">
        <f t="shared" si="23"/>
        <v/>
      </c>
    </row>
    <row r="741" spans="2:13" x14ac:dyDescent="0.2">
      <c r="B741" s="15"/>
      <c r="C741" s="22"/>
      <c r="D741" s="24" t="str">
        <f>IF(C741="","",IFERROR(INDEX(Clienți!$C$5:$C$504,MATCH(C741,Clienți!$B$5:$B$504,0)),""))</f>
        <v/>
      </c>
      <c r="E741" s="22"/>
      <c r="F741" s="20"/>
      <c r="G741" s="20"/>
      <c r="H741" s="20"/>
      <c r="I741" s="15"/>
      <c r="J741" s="21"/>
      <c r="K741" s="22"/>
      <c r="L741" s="25" t="str">
        <f t="shared" si="22"/>
        <v/>
      </c>
      <c r="M741" s="19" t="str">
        <f t="shared" si="23"/>
        <v/>
      </c>
    </row>
    <row r="742" spans="2:13" x14ac:dyDescent="0.2">
      <c r="B742" s="15"/>
      <c r="C742" s="22"/>
      <c r="D742" s="24" t="str">
        <f>IF(C742="","",IFERROR(INDEX(Clienți!$C$5:$C$504,MATCH(C742,Clienți!$B$5:$B$504,0)),""))</f>
        <v/>
      </c>
      <c r="E742" s="22"/>
      <c r="F742" s="20"/>
      <c r="G742" s="20"/>
      <c r="H742" s="20"/>
      <c r="I742" s="15"/>
      <c r="J742" s="21"/>
      <c r="K742" s="22"/>
      <c r="L742" s="25" t="str">
        <f t="shared" si="22"/>
        <v/>
      </c>
      <c r="M742" s="19" t="str">
        <f t="shared" si="23"/>
        <v/>
      </c>
    </row>
    <row r="743" spans="2:13" x14ac:dyDescent="0.2">
      <c r="B743" s="15"/>
      <c r="C743" s="22"/>
      <c r="D743" s="24" t="str">
        <f>IF(C743="","",IFERROR(INDEX(Clienți!$C$5:$C$504,MATCH(C743,Clienți!$B$5:$B$504,0)),""))</f>
        <v/>
      </c>
      <c r="E743" s="22"/>
      <c r="F743" s="20"/>
      <c r="G743" s="20"/>
      <c r="H743" s="20"/>
      <c r="I743" s="15"/>
      <c r="J743" s="21"/>
      <c r="K743" s="22"/>
      <c r="L743" s="25" t="str">
        <f t="shared" si="22"/>
        <v/>
      </c>
      <c r="M743" s="19" t="str">
        <f t="shared" si="23"/>
        <v/>
      </c>
    </row>
    <row r="744" spans="2:13" x14ac:dyDescent="0.2">
      <c r="B744" s="15"/>
      <c r="C744" s="22"/>
      <c r="D744" s="24" t="str">
        <f>IF(C744="","",IFERROR(INDEX(Clienți!$C$5:$C$504,MATCH(C744,Clienți!$B$5:$B$504,0)),""))</f>
        <v/>
      </c>
      <c r="E744" s="22"/>
      <c r="F744" s="20"/>
      <c r="G744" s="20"/>
      <c r="H744" s="20"/>
      <c r="I744" s="15"/>
      <c r="J744" s="21"/>
      <c r="K744" s="22"/>
      <c r="L744" s="25" t="str">
        <f t="shared" si="22"/>
        <v/>
      </c>
      <c r="M744" s="19" t="str">
        <f t="shared" si="23"/>
        <v/>
      </c>
    </row>
    <row r="745" spans="2:13" x14ac:dyDescent="0.2">
      <c r="B745" s="15"/>
      <c r="C745" s="22"/>
      <c r="D745" s="24" t="str">
        <f>IF(C745="","",IFERROR(INDEX(Clienți!$C$5:$C$504,MATCH(C745,Clienți!$B$5:$B$504,0)),""))</f>
        <v/>
      </c>
      <c r="E745" s="22"/>
      <c r="F745" s="20"/>
      <c r="G745" s="20"/>
      <c r="H745" s="20"/>
      <c r="I745" s="15"/>
      <c r="J745" s="21"/>
      <c r="K745" s="22"/>
      <c r="L745" s="25" t="str">
        <f t="shared" si="22"/>
        <v/>
      </c>
      <c r="M745" s="19" t="str">
        <f t="shared" si="23"/>
        <v/>
      </c>
    </row>
    <row r="746" spans="2:13" x14ac:dyDescent="0.2">
      <c r="B746" s="15"/>
      <c r="C746" s="22"/>
      <c r="D746" s="24" t="str">
        <f>IF(C746="","",IFERROR(INDEX(Clienți!$C$5:$C$504,MATCH(C746,Clienți!$B$5:$B$504,0)),""))</f>
        <v/>
      </c>
      <c r="E746" s="22"/>
      <c r="F746" s="20"/>
      <c r="G746" s="20"/>
      <c r="H746" s="20"/>
      <c r="I746" s="15"/>
      <c r="J746" s="21"/>
      <c r="K746" s="22"/>
      <c r="L746" s="25" t="str">
        <f t="shared" si="22"/>
        <v/>
      </c>
      <c r="M746" s="19" t="str">
        <f t="shared" si="23"/>
        <v/>
      </c>
    </row>
    <row r="747" spans="2:13" x14ac:dyDescent="0.2">
      <c r="B747" s="15"/>
      <c r="C747" s="22"/>
      <c r="D747" s="24" t="str">
        <f>IF(C747="","",IFERROR(INDEX(Clienți!$C$5:$C$504,MATCH(C747,Clienți!$B$5:$B$504,0)),""))</f>
        <v/>
      </c>
      <c r="E747" s="22"/>
      <c r="F747" s="20"/>
      <c r="G747" s="20"/>
      <c r="H747" s="20"/>
      <c r="I747" s="15"/>
      <c r="J747" s="21"/>
      <c r="K747" s="22"/>
      <c r="L747" s="25" t="str">
        <f t="shared" si="22"/>
        <v/>
      </c>
      <c r="M747" s="19" t="str">
        <f t="shared" si="23"/>
        <v/>
      </c>
    </row>
    <row r="748" spans="2:13" x14ac:dyDescent="0.2">
      <c r="B748" s="15"/>
      <c r="C748" s="22"/>
      <c r="D748" s="24" t="str">
        <f>IF(C748="","",IFERROR(INDEX(Clienți!$C$5:$C$504,MATCH(C748,Clienți!$B$5:$B$504,0)),""))</f>
        <v/>
      </c>
      <c r="E748" s="22"/>
      <c r="F748" s="20"/>
      <c r="G748" s="20"/>
      <c r="H748" s="20"/>
      <c r="I748" s="15"/>
      <c r="J748" s="21"/>
      <c r="K748" s="22"/>
      <c r="L748" s="25" t="str">
        <f t="shared" si="22"/>
        <v/>
      </c>
      <c r="M748" s="19" t="str">
        <f t="shared" si="23"/>
        <v/>
      </c>
    </row>
    <row r="749" spans="2:13" x14ac:dyDescent="0.2">
      <c r="B749" s="15"/>
      <c r="C749" s="22"/>
      <c r="D749" s="24" t="str">
        <f>IF(C749="","",IFERROR(INDEX(Clienți!$C$5:$C$504,MATCH(C749,Clienți!$B$5:$B$504,0)),""))</f>
        <v/>
      </c>
      <c r="E749" s="22"/>
      <c r="F749" s="20"/>
      <c r="G749" s="20"/>
      <c r="H749" s="20"/>
      <c r="I749" s="15"/>
      <c r="J749" s="21"/>
      <c r="K749" s="22"/>
      <c r="L749" s="25" t="str">
        <f t="shared" si="22"/>
        <v/>
      </c>
      <c r="M749" s="19" t="str">
        <f t="shared" si="23"/>
        <v/>
      </c>
    </row>
    <row r="750" spans="2:13" x14ac:dyDescent="0.2">
      <c r="B750" s="15"/>
      <c r="C750" s="22"/>
      <c r="D750" s="24" t="str">
        <f>IF(C750="","",IFERROR(INDEX(Clienți!$C$5:$C$504,MATCH(C750,Clienți!$B$5:$B$504,0)),""))</f>
        <v/>
      </c>
      <c r="E750" s="22"/>
      <c r="F750" s="20"/>
      <c r="G750" s="20"/>
      <c r="H750" s="20"/>
      <c r="I750" s="15"/>
      <c r="J750" s="21"/>
      <c r="K750" s="22"/>
      <c r="L750" s="25" t="str">
        <f t="shared" si="22"/>
        <v/>
      </c>
      <c r="M750" s="19" t="str">
        <f t="shared" si="23"/>
        <v/>
      </c>
    </row>
    <row r="751" spans="2:13" x14ac:dyDescent="0.2">
      <c r="B751" s="15"/>
      <c r="C751" s="22"/>
      <c r="D751" s="24" t="str">
        <f>IF(C751="","",IFERROR(INDEX(Clienți!$C$5:$C$504,MATCH(C751,Clienți!$B$5:$B$504,0)),""))</f>
        <v/>
      </c>
      <c r="E751" s="22"/>
      <c r="F751" s="20"/>
      <c r="G751" s="20"/>
      <c r="H751" s="20"/>
      <c r="I751" s="15"/>
      <c r="J751" s="21"/>
      <c r="K751" s="22"/>
      <c r="L751" s="25" t="str">
        <f t="shared" si="22"/>
        <v/>
      </c>
      <c r="M751" s="19" t="str">
        <f t="shared" si="23"/>
        <v/>
      </c>
    </row>
    <row r="752" spans="2:13" x14ac:dyDescent="0.2">
      <c r="B752" s="15"/>
      <c r="C752" s="22"/>
      <c r="D752" s="24" t="str">
        <f>IF(C752="","",IFERROR(INDEX(Clienți!$C$5:$C$504,MATCH(C752,Clienți!$B$5:$B$504,0)),""))</f>
        <v/>
      </c>
      <c r="E752" s="22"/>
      <c r="F752" s="20"/>
      <c r="G752" s="20"/>
      <c r="H752" s="20"/>
      <c r="I752" s="15"/>
      <c r="J752" s="21"/>
      <c r="K752" s="22"/>
      <c r="L752" s="25" t="str">
        <f t="shared" si="22"/>
        <v/>
      </c>
      <c r="M752" s="19" t="str">
        <f t="shared" si="23"/>
        <v/>
      </c>
    </row>
    <row r="753" spans="2:13" x14ac:dyDescent="0.2">
      <c r="B753" s="15"/>
      <c r="C753" s="22"/>
      <c r="D753" s="24" t="str">
        <f>IF(C753="","",IFERROR(INDEX(Clienți!$C$5:$C$504,MATCH(C753,Clienți!$B$5:$B$504,0)),""))</f>
        <v/>
      </c>
      <c r="E753" s="22"/>
      <c r="F753" s="20"/>
      <c r="G753" s="20"/>
      <c r="H753" s="20"/>
      <c r="I753" s="15"/>
      <c r="J753" s="21"/>
      <c r="K753" s="22"/>
      <c r="L753" s="25" t="str">
        <f t="shared" si="22"/>
        <v/>
      </c>
      <c r="M753" s="19" t="str">
        <f t="shared" si="23"/>
        <v/>
      </c>
    </row>
    <row r="754" spans="2:13" x14ac:dyDescent="0.2">
      <c r="B754" s="15"/>
      <c r="C754" s="22"/>
      <c r="D754" s="24" t="str">
        <f>IF(C754="","",IFERROR(INDEX(Clienți!$C$5:$C$504,MATCH(C754,Clienți!$B$5:$B$504,0)),""))</f>
        <v/>
      </c>
      <c r="E754" s="22"/>
      <c r="F754" s="20"/>
      <c r="G754" s="20"/>
      <c r="H754" s="20"/>
      <c r="I754" s="15"/>
      <c r="J754" s="21"/>
      <c r="K754" s="22"/>
      <c r="L754" s="25" t="str">
        <f t="shared" si="22"/>
        <v/>
      </c>
      <c r="M754" s="19" t="str">
        <f t="shared" si="23"/>
        <v/>
      </c>
    </row>
    <row r="755" spans="2:13" x14ac:dyDescent="0.2">
      <c r="B755" s="15"/>
      <c r="C755" s="22"/>
      <c r="D755" s="24" t="str">
        <f>IF(C755="","",IFERROR(INDEX(Clienți!$C$5:$C$504,MATCH(C755,Clienți!$B$5:$B$504,0)),""))</f>
        <v/>
      </c>
      <c r="E755" s="22"/>
      <c r="F755" s="20"/>
      <c r="G755" s="20"/>
      <c r="H755" s="20"/>
      <c r="I755" s="15"/>
      <c r="J755" s="21"/>
      <c r="K755" s="22"/>
      <c r="L755" s="25" t="str">
        <f t="shared" si="22"/>
        <v/>
      </c>
      <c r="M755" s="19" t="str">
        <f t="shared" si="23"/>
        <v/>
      </c>
    </row>
    <row r="756" spans="2:13" x14ac:dyDescent="0.2">
      <c r="B756" s="15"/>
      <c r="C756" s="22"/>
      <c r="D756" s="24" t="str">
        <f>IF(C756="","",IFERROR(INDEX(Clienți!$C$5:$C$504,MATCH(C756,Clienți!$B$5:$B$504,0)),""))</f>
        <v/>
      </c>
      <c r="E756" s="22"/>
      <c r="F756" s="20"/>
      <c r="G756" s="20"/>
      <c r="H756" s="20"/>
      <c r="I756" s="15"/>
      <c r="J756" s="21"/>
      <c r="K756" s="22"/>
      <c r="L756" s="25" t="str">
        <f t="shared" si="22"/>
        <v/>
      </c>
      <c r="M756" s="19" t="str">
        <f t="shared" si="23"/>
        <v/>
      </c>
    </row>
    <row r="757" spans="2:13" x14ac:dyDescent="0.2">
      <c r="B757" s="15"/>
      <c r="C757" s="22"/>
      <c r="D757" s="24" t="str">
        <f>IF(C757="","",IFERROR(INDEX(Clienți!$C$5:$C$504,MATCH(C757,Clienți!$B$5:$B$504,0)),""))</f>
        <v/>
      </c>
      <c r="E757" s="22"/>
      <c r="F757" s="20"/>
      <c r="G757" s="20"/>
      <c r="H757" s="20"/>
      <c r="I757" s="15"/>
      <c r="J757" s="21"/>
      <c r="K757" s="22"/>
      <c r="L757" s="25" t="str">
        <f t="shared" si="22"/>
        <v/>
      </c>
      <c r="M757" s="19" t="str">
        <f t="shared" si="23"/>
        <v/>
      </c>
    </row>
    <row r="758" spans="2:13" x14ac:dyDescent="0.2">
      <c r="B758" s="15"/>
      <c r="C758" s="22"/>
      <c r="D758" s="24" t="str">
        <f>IF(C758="","",IFERROR(INDEX(Clienți!$C$5:$C$504,MATCH(C758,Clienți!$B$5:$B$504,0)),""))</f>
        <v/>
      </c>
      <c r="E758" s="22"/>
      <c r="F758" s="20"/>
      <c r="G758" s="20"/>
      <c r="H758" s="20"/>
      <c r="I758" s="15"/>
      <c r="J758" s="21"/>
      <c r="K758" s="22"/>
      <c r="L758" s="25" t="str">
        <f t="shared" si="22"/>
        <v/>
      </c>
      <c r="M758" s="19" t="str">
        <f t="shared" si="23"/>
        <v/>
      </c>
    </row>
    <row r="759" spans="2:13" x14ac:dyDescent="0.2">
      <c r="B759" s="15"/>
      <c r="C759" s="22"/>
      <c r="D759" s="24" t="str">
        <f>IF(C759="","",IFERROR(INDEX(Clienți!$C$5:$C$504,MATCH(C759,Clienți!$B$5:$B$504,0)),""))</f>
        <v/>
      </c>
      <c r="E759" s="22"/>
      <c r="F759" s="20"/>
      <c r="G759" s="20"/>
      <c r="H759" s="20"/>
      <c r="I759" s="15"/>
      <c r="J759" s="21"/>
      <c r="K759" s="22"/>
      <c r="L759" s="25" t="str">
        <f t="shared" si="22"/>
        <v/>
      </c>
      <c r="M759" s="19" t="str">
        <f t="shared" si="23"/>
        <v/>
      </c>
    </row>
    <row r="760" spans="2:13" x14ac:dyDescent="0.2">
      <c r="B760" s="15"/>
      <c r="C760" s="22"/>
      <c r="D760" s="24" t="str">
        <f>IF(C760="","",IFERROR(INDEX(Clienți!$C$5:$C$504,MATCH(C760,Clienți!$B$5:$B$504,0)),""))</f>
        <v/>
      </c>
      <c r="E760" s="22"/>
      <c r="F760" s="20"/>
      <c r="G760" s="20"/>
      <c r="H760" s="20"/>
      <c r="I760" s="15"/>
      <c r="J760" s="21"/>
      <c r="K760" s="22"/>
      <c r="L760" s="25" t="str">
        <f t="shared" si="22"/>
        <v/>
      </c>
      <c r="M760" s="19" t="str">
        <f t="shared" si="23"/>
        <v/>
      </c>
    </row>
    <row r="761" spans="2:13" x14ac:dyDescent="0.2">
      <c r="B761" s="15"/>
      <c r="C761" s="22"/>
      <c r="D761" s="24" t="str">
        <f>IF(C761="","",IFERROR(INDEX(Clienți!$C$5:$C$504,MATCH(C761,Clienți!$B$5:$B$504,0)),""))</f>
        <v/>
      </c>
      <c r="E761" s="22"/>
      <c r="F761" s="20"/>
      <c r="G761" s="20"/>
      <c r="H761" s="20"/>
      <c r="I761" s="15"/>
      <c r="J761" s="21"/>
      <c r="K761" s="22"/>
      <c r="L761" s="25" t="str">
        <f t="shared" si="22"/>
        <v/>
      </c>
      <c r="M761" s="19" t="str">
        <f t="shared" si="23"/>
        <v/>
      </c>
    </row>
    <row r="762" spans="2:13" x14ac:dyDescent="0.2">
      <c r="B762" s="15"/>
      <c r="C762" s="22"/>
      <c r="D762" s="24" t="str">
        <f>IF(C762="","",IFERROR(INDEX(Clienți!$C$5:$C$504,MATCH(C762,Clienți!$B$5:$B$504,0)),""))</f>
        <v/>
      </c>
      <c r="E762" s="22"/>
      <c r="F762" s="20"/>
      <c r="G762" s="20"/>
      <c r="H762" s="20"/>
      <c r="I762" s="15"/>
      <c r="J762" s="21"/>
      <c r="K762" s="22"/>
      <c r="L762" s="25" t="str">
        <f t="shared" si="22"/>
        <v/>
      </c>
      <c r="M762" s="19" t="str">
        <f t="shared" si="23"/>
        <v/>
      </c>
    </row>
    <row r="763" spans="2:13" x14ac:dyDescent="0.2">
      <c r="B763" s="15"/>
      <c r="C763" s="22"/>
      <c r="D763" s="24" t="str">
        <f>IF(C763="","",IFERROR(INDEX(Clienți!$C$5:$C$504,MATCH(C763,Clienți!$B$5:$B$504,0)),""))</f>
        <v/>
      </c>
      <c r="E763" s="22"/>
      <c r="F763" s="20"/>
      <c r="G763" s="20"/>
      <c r="H763" s="20"/>
      <c r="I763" s="15"/>
      <c r="J763" s="21"/>
      <c r="K763" s="22"/>
      <c r="L763" s="25" t="str">
        <f t="shared" si="22"/>
        <v/>
      </c>
      <c r="M763" s="19" t="str">
        <f t="shared" si="23"/>
        <v/>
      </c>
    </row>
    <row r="764" spans="2:13" x14ac:dyDescent="0.2">
      <c r="B764" s="15"/>
      <c r="C764" s="22"/>
      <c r="D764" s="24" t="str">
        <f>IF(C764="","",IFERROR(INDEX(Clienți!$C$5:$C$504,MATCH(C764,Clienți!$B$5:$B$504,0)),""))</f>
        <v/>
      </c>
      <c r="E764" s="22"/>
      <c r="F764" s="20"/>
      <c r="G764" s="20"/>
      <c r="H764" s="20"/>
      <c r="I764" s="15"/>
      <c r="J764" s="21"/>
      <c r="K764" s="22"/>
      <c r="L764" s="25" t="str">
        <f t="shared" si="22"/>
        <v/>
      </c>
      <c r="M764" s="19" t="str">
        <f t="shared" si="23"/>
        <v/>
      </c>
    </row>
    <row r="765" spans="2:13" x14ac:dyDescent="0.2">
      <c r="B765" s="15"/>
      <c r="C765" s="22"/>
      <c r="D765" s="24" t="str">
        <f>IF(C765="","",IFERROR(INDEX(Clienți!$C$5:$C$504,MATCH(C765,Clienți!$B$5:$B$504,0)),""))</f>
        <v/>
      </c>
      <c r="E765" s="22"/>
      <c r="F765" s="20"/>
      <c r="G765" s="20"/>
      <c r="H765" s="20"/>
      <c r="I765" s="15"/>
      <c r="J765" s="21"/>
      <c r="K765" s="22"/>
      <c r="L765" s="25" t="str">
        <f t="shared" si="22"/>
        <v/>
      </c>
      <c r="M765" s="19" t="str">
        <f t="shared" si="23"/>
        <v/>
      </c>
    </row>
    <row r="766" spans="2:13" x14ac:dyDescent="0.2">
      <c r="B766" s="15"/>
      <c r="C766" s="22"/>
      <c r="D766" s="24" t="str">
        <f>IF(C766="","",IFERROR(INDEX(Clienți!$C$5:$C$504,MATCH(C766,Clienți!$B$5:$B$504,0)),""))</f>
        <v/>
      </c>
      <c r="E766" s="22"/>
      <c r="F766" s="20"/>
      <c r="G766" s="20"/>
      <c r="H766" s="20"/>
      <c r="I766" s="15"/>
      <c r="J766" s="21"/>
      <c r="K766" s="22"/>
      <c r="L766" s="25" t="str">
        <f t="shared" si="22"/>
        <v/>
      </c>
      <c r="M766" s="19" t="str">
        <f t="shared" si="23"/>
        <v/>
      </c>
    </row>
    <row r="767" spans="2:13" x14ac:dyDescent="0.2">
      <c r="B767" s="15"/>
      <c r="C767" s="22"/>
      <c r="D767" s="24" t="str">
        <f>IF(C767="","",IFERROR(INDEX(Clienți!$C$5:$C$504,MATCH(C767,Clienți!$B$5:$B$504,0)),""))</f>
        <v/>
      </c>
      <c r="E767" s="22"/>
      <c r="F767" s="20"/>
      <c r="G767" s="20"/>
      <c r="H767" s="20"/>
      <c r="I767" s="15"/>
      <c r="J767" s="21"/>
      <c r="K767" s="22"/>
      <c r="L767" s="25" t="str">
        <f t="shared" si="22"/>
        <v/>
      </c>
      <c r="M767" s="19" t="str">
        <f t="shared" si="23"/>
        <v/>
      </c>
    </row>
    <row r="768" spans="2:13" x14ac:dyDescent="0.2">
      <c r="B768" s="15"/>
      <c r="C768" s="22"/>
      <c r="D768" s="24" t="str">
        <f>IF(C768="","",IFERROR(INDEX(Clienți!$C$5:$C$504,MATCH(C768,Clienți!$B$5:$B$504,0)),""))</f>
        <v/>
      </c>
      <c r="E768" s="22"/>
      <c r="F768" s="20"/>
      <c r="G768" s="20"/>
      <c r="H768" s="20"/>
      <c r="I768" s="15"/>
      <c r="J768" s="21"/>
      <c r="K768" s="22"/>
      <c r="L768" s="25" t="str">
        <f t="shared" si="22"/>
        <v/>
      </c>
      <c r="M768" s="19" t="str">
        <f t="shared" si="23"/>
        <v/>
      </c>
    </row>
    <row r="769" spans="2:13" x14ac:dyDescent="0.2">
      <c r="B769" s="15"/>
      <c r="C769" s="22"/>
      <c r="D769" s="24" t="str">
        <f>IF(C769="","",IFERROR(INDEX(Clienți!$C$5:$C$504,MATCH(C769,Clienți!$B$5:$B$504,0)),""))</f>
        <v/>
      </c>
      <c r="E769" s="22"/>
      <c r="F769" s="20"/>
      <c r="G769" s="20"/>
      <c r="H769" s="20"/>
      <c r="I769" s="15"/>
      <c r="J769" s="21"/>
      <c r="K769" s="22"/>
      <c r="L769" s="25" t="str">
        <f t="shared" si="22"/>
        <v/>
      </c>
      <c r="M769" s="19" t="str">
        <f t="shared" si="23"/>
        <v/>
      </c>
    </row>
    <row r="770" spans="2:13" x14ac:dyDescent="0.2">
      <c r="B770" s="15"/>
      <c r="C770" s="22"/>
      <c r="D770" s="24" t="str">
        <f>IF(C770="","",IFERROR(INDEX(Clienți!$C$5:$C$504,MATCH(C770,Clienți!$B$5:$B$504,0)),""))</f>
        <v/>
      </c>
      <c r="E770" s="22"/>
      <c r="F770" s="20"/>
      <c r="G770" s="20"/>
      <c r="H770" s="20"/>
      <c r="I770" s="15"/>
      <c r="J770" s="21"/>
      <c r="K770" s="22"/>
      <c r="L770" s="25" t="str">
        <f t="shared" si="22"/>
        <v/>
      </c>
      <c r="M770" s="19" t="str">
        <f t="shared" si="23"/>
        <v/>
      </c>
    </row>
    <row r="771" spans="2:13" x14ac:dyDescent="0.2">
      <c r="B771" s="15"/>
      <c r="C771" s="22"/>
      <c r="D771" s="24" t="str">
        <f>IF(C771="","",IFERROR(INDEX(Clienți!$C$5:$C$504,MATCH(C771,Clienți!$B$5:$B$504,0)),""))</f>
        <v/>
      </c>
      <c r="E771" s="22"/>
      <c r="F771" s="20"/>
      <c r="G771" s="20"/>
      <c r="H771" s="20"/>
      <c r="I771" s="15"/>
      <c r="J771" s="21"/>
      <c r="K771" s="22"/>
      <c r="L771" s="25" t="str">
        <f t="shared" si="22"/>
        <v/>
      </c>
      <c r="M771" s="19" t="str">
        <f t="shared" si="23"/>
        <v/>
      </c>
    </row>
    <row r="772" spans="2:13" x14ac:dyDescent="0.2">
      <c r="B772" s="15"/>
      <c r="C772" s="22"/>
      <c r="D772" s="24" t="str">
        <f>IF(C772="","",IFERROR(INDEX(Clienți!$C$5:$C$504,MATCH(C772,Clienți!$B$5:$B$504,0)),""))</f>
        <v/>
      </c>
      <c r="E772" s="22"/>
      <c r="F772" s="20"/>
      <c r="G772" s="20"/>
      <c r="H772" s="20"/>
      <c r="I772" s="15"/>
      <c r="J772" s="21"/>
      <c r="K772" s="22"/>
      <c r="L772" s="25" t="str">
        <f t="shared" si="22"/>
        <v/>
      </c>
      <c r="M772" s="19" t="str">
        <f t="shared" si="23"/>
        <v/>
      </c>
    </row>
    <row r="773" spans="2:13" x14ac:dyDescent="0.2">
      <c r="B773" s="15"/>
      <c r="C773" s="22"/>
      <c r="D773" s="24" t="str">
        <f>IF(C773="","",IFERROR(INDEX(Clienți!$C$5:$C$504,MATCH(C773,Clienți!$B$5:$B$504,0)),""))</f>
        <v/>
      </c>
      <c r="E773" s="22"/>
      <c r="F773" s="20"/>
      <c r="G773" s="20"/>
      <c r="H773" s="20"/>
      <c r="I773" s="15"/>
      <c r="J773" s="21"/>
      <c r="K773" s="22"/>
      <c r="L773" s="25" t="str">
        <f t="shared" ref="L773:L836" si="24">IF(B773="","",IF(K773="Da","Realizat",IF(H773="","Fără pas următor",IF(NOT(ISNUMBER(I773)),"Fără dată",IF(I773&lt;AziC,"Întârziat",IF(I773=AziC,"Azi","Planificat"))))))</f>
        <v/>
      </c>
      <c r="M773" s="19" t="str">
        <f t="shared" ref="M773:M836" si="25">IF(AND(B773="",C773=""),"",TRIM(IF(D773="","Cod de client inexistent. ","")&amp;IF(F773="","Notează ce s-a discutat. ","")&amp;IF(AND(H773&lt;&gt;"",NOT(ISNUMBER(I773))),"Pasul următor nu are dată. ","")&amp;IF(AND(ISNUMBER(I773),ISNUMBER(B773),I773&lt;B773),"Data pasului e înaintea contactului. ","")))</f>
        <v/>
      </c>
    </row>
    <row r="774" spans="2:13" x14ac:dyDescent="0.2">
      <c r="B774" s="15"/>
      <c r="C774" s="22"/>
      <c r="D774" s="24" t="str">
        <f>IF(C774="","",IFERROR(INDEX(Clienți!$C$5:$C$504,MATCH(C774,Clienți!$B$5:$B$504,0)),""))</f>
        <v/>
      </c>
      <c r="E774" s="22"/>
      <c r="F774" s="20"/>
      <c r="G774" s="20"/>
      <c r="H774" s="20"/>
      <c r="I774" s="15"/>
      <c r="J774" s="21"/>
      <c r="K774" s="22"/>
      <c r="L774" s="25" t="str">
        <f t="shared" si="24"/>
        <v/>
      </c>
      <c r="M774" s="19" t="str">
        <f t="shared" si="25"/>
        <v/>
      </c>
    </row>
    <row r="775" spans="2:13" x14ac:dyDescent="0.2">
      <c r="B775" s="15"/>
      <c r="C775" s="22"/>
      <c r="D775" s="24" t="str">
        <f>IF(C775="","",IFERROR(INDEX(Clienți!$C$5:$C$504,MATCH(C775,Clienți!$B$5:$B$504,0)),""))</f>
        <v/>
      </c>
      <c r="E775" s="22"/>
      <c r="F775" s="20"/>
      <c r="G775" s="20"/>
      <c r="H775" s="20"/>
      <c r="I775" s="15"/>
      <c r="J775" s="21"/>
      <c r="K775" s="22"/>
      <c r="L775" s="25" t="str">
        <f t="shared" si="24"/>
        <v/>
      </c>
      <c r="M775" s="19" t="str">
        <f t="shared" si="25"/>
        <v/>
      </c>
    </row>
    <row r="776" spans="2:13" x14ac:dyDescent="0.2">
      <c r="B776" s="15"/>
      <c r="C776" s="22"/>
      <c r="D776" s="24" t="str">
        <f>IF(C776="","",IFERROR(INDEX(Clienți!$C$5:$C$504,MATCH(C776,Clienți!$B$5:$B$504,0)),""))</f>
        <v/>
      </c>
      <c r="E776" s="22"/>
      <c r="F776" s="20"/>
      <c r="G776" s="20"/>
      <c r="H776" s="20"/>
      <c r="I776" s="15"/>
      <c r="J776" s="21"/>
      <c r="K776" s="22"/>
      <c r="L776" s="25" t="str">
        <f t="shared" si="24"/>
        <v/>
      </c>
      <c r="M776" s="19" t="str">
        <f t="shared" si="25"/>
        <v/>
      </c>
    </row>
    <row r="777" spans="2:13" x14ac:dyDescent="0.2">
      <c r="B777" s="15"/>
      <c r="C777" s="22"/>
      <c r="D777" s="24" t="str">
        <f>IF(C777="","",IFERROR(INDEX(Clienți!$C$5:$C$504,MATCH(C777,Clienți!$B$5:$B$504,0)),""))</f>
        <v/>
      </c>
      <c r="E777" s="22"/>
      <c r="F777" s="20"/>
      <c r="G777" s="20"/>
      <c r="H777" s="20"/>
      <c r="I777" s="15"/>
      <c r="J777" s="21"/>
      <c r="K777" s="22"/>
      <c r="L777" s="25" t="str">
        <f t="shared" si="24"/>
        <v/>
      </c>
      <c r="M777" s="19" t="str">
        <f t="shared" si="25"/>
        <v/>
      </c>
    </row>
    <row r="778" spans="2:13" x14ac:dyDescent="0.2">
      <c r="B778" s="15"/>
      <c r="C778" s="22"/>
      <c r="D778" s="24" t="str">
        <f>IF(C778="","",IFERROR(INDEX(Clienți!$C$5:$C$504,MATCH(C778,Clienți!$B$5:$B$504,0)),""))</f>
        <v/>
      </c>
      <c r="E778" s="22"/>
      <c r="F778" s="20"/>
      <c r="G778" s="20"/>
      <c r="H778" s="20"/>
      <c r="I778" s="15"/>
      <c r="J778" s="21"/>
      <c r="K778" s="22"/>
      <c r="L778" s="25" t="str">
        <f t="shared" si="24"/>
        <v/>
      </c>
      <c r="M778" s="19" t="str">
        <f t="shared" si="25"/>
        <v/>
      </c>
    </row>
    <row r="779" spans="2:13" x14ac:dyDescent="0.2">
      <c r="B779" s="15"/>
      <c r="C779" s="22"/>
      <c r="D779" s="24" t="str">
        <f>IF(C779="","",IFERROR(INDEX(Clienți!$C$5:$C$504,MATCH(C779,Clienți!$B$5:$B$504,0)),""))</f>
        <v/>
      </c>
      <c r="E779" s="22"/>
      <c r="F779" s="20"/>
      <c r="G779" s="20"/>
      <c r="H779" s="20"/>
      <c r="I779" s="15"/>
      <c r="J779" s="21"/>
      <c r="K779" s="22"/>
      <c r="L779" s="25" t="str">
        <f t="shared" si="24"/>
        <v/>
      </c>
      <c r="M779" s="19" t="str">
        <f t="shared" si="25"/>
        <v/>
      </c>
    </row>
    <row r="780" spans="2:13" x14ac:dyDescent="0.2">
      <c r="B780" s="15"/>
      <c r="C780" s="22"/>
      <c r="D780" s="24" t="str">
        <f>IF(C780="","",IFERROR(INDEX(Clienți!$C$5:$C$504,MATCH(C780,Clienți!$B$5:$B$504,0)),""))</f>
        <v/>
      </c>
      <c r="E780" s="22"/>
      <c r="F780" s="20"/>
      <c r="G780" s="20"/>
      <c r="H780" s="20"/>
      <c r="I780" s="15"/>
      <c r="J780" s="21"/>
      <c r="K780" s="22"/>
      <c r="L780" s="25" t="str">
        <f t="shared" si="24"/>
        <v/>
      </c>
      <c r="M780" s="19" t="str">
        <f t="shared" si="25"/>
        <v/>
      </c>
    </row>
    <row r="781" spans="2:13" x14ac:dyDescent="0.2">
      <c r="B781" s="15"/>
      <c r="C781" s="22"/>
      <c r="D781" s="24" t="str">
        <f>IF(C781="","",IFERROR(INDEX(Clienți!$C$5:$C$504,MATCH(C781,Clienți!$B$5:$B$504,0)),""))</f>
        <v/>
      </c>
      <c r="E781" s="22"/>
      <c r="F781" s="20"/>
      <c r="G781" s="20"/>
      <c r="H781" s="20"/>
      <c r="I781" s="15"/>
      <c r="J781" s="21"/>
      <c r="K781" s="22"/>
      <c r="L781" s="25" t="str">
        <f t="shared" si="24"/>
        <v/>
      </c>
      <c r="M781" s="19" t="str">
        <f t="shared" si="25"/>
        <v/>
      </c>
    </row>
    <row r="782" spans="2:13" x14ac:dyDescent="0.2">
      <c r="B782" s="15"/>
      <c r="C782" s="22"/>
      <c r="D782" s="24" t="str">
        <f>IF(C782="","",IFERROR(INDEX(Clienți!$C$5:$C$504,MATCH(C782,Clienți!$B$5:$B$504,0)),""))</f>
        <v/>
      </c>
      <c r="E782" s="22"/>
      <c r="F782" s="20"/>
      <c r="G782" s="20"/>
      <c r="H782" s="20"/>
      <c r="I782" s="15"/>
      <c r="J782" s="21"/>
      <c r="K782" s="22"/>
      <c r="L782" s="25" t="str">
        <f t="shared" si="24"/>
        <v/>
      </c>
      <c r="M782" s="19" t="str">
        <f t="shared" si="25"/>
        <v/>
      </c>
    </row>
    <row r="783" spans="2:13" x14ac:dyDescent="0.2">
      <c r="B783" s="15"/>
      <c r="C783" s="22"/>
      <c r="D783" s="24" t="str">
        <f>IF(C783="","",IFERROR(INDEX(Clienți!$C$5:$C$504,MATCH(C783,Clienți!$B$5:$B$504,0)),""))</f>
        <v/>
      </c>
      <c r="E783" s="22"/>
      <c r="F783" s="20"/>
      <c r="G783" s="20"/>
      <c r="H783" s="20"/>
      <c r="I783" s="15"/>
      <c r="J783" s="21"/>
      <c r="K783" s="22"/>
      <c r="L783" s="25" t="str">
        <f t="shared" si="24"/>
        <v/>
      </c>
      <c r="M783" s="19" t="str">
        <f t="shared" si="25"/>
        <v/>
      </c>
    </row>
    <row r="784" spans="2:13" x14ac:dyDescent="0.2">
      <c r="B784" s="15"/>
      <c r="C784" s="22"/>
      <c r="D784" s="24" t="str">
        <f>IF(C784="","",IFERROR(INDEX(Clienți!$C$5:$C$504,MATCH(C784,Clienți!$B$5:$B$504,0)),""))</f>
        <v/>
      </c>
      <c r="E784" s="22"/>
      <c r="F784" s="20"/>
      <c r="G784" s="20"/>
      <c r="H784" s="20"/>
      <c r="I784" s="15"/>
      <c r="J784" s="21"/>
      <c r="K784" s="22"/>
      <c r="L784" s="25" t="str">
        <f t="shared" si="24"/>
        <v/>
      </c>
      <c r="M784" s="19" t="str">
        <f t="shared" si="25"/>
        <v/>
      </c>
    </row>
    <row r="785" spans="2:13" x14ac:dyDescent="0.2">
      <c r="B785" s="15"/>
      <c r="C785" s="22"/>
      <c r="D785" s="24" t="str">
        <f>IF(C785="","",IFERROR(INDEX(Clienți!$C$5:$C$504,MATCH(C785,Clienți!$B$5:$B$504,0)),""))</f>
        <v/>
      </c>
      <c r="E785" s="22"/>
      <c r="F785" s="20"/>
      <c r="G785" s="20"/>
      <c r="H785" s="20"/>
      <c r="I785" s="15"/>
      <c r="J785" s="21"/>
      <c r="K785" s="22"/>
      <c r="L785" s="25" t="str">
        <f t="shared" si="24"/>
        <v/>
      </c>
      <c r="M785" s="19" t="str">
        <f t="shared" si="25"/>
        <v/>
      </c>
    </row>
    <row r="786" spans="2:13" x14ac:dyDescent="0.2">
      <c r="B786" s="15"/>
      <c r="C786" s="22"/>
      <c r="D786" s="24" t="str">
        <f>IF(C786="","",IFERROR(INDEX(Clienți!$C$5:$C$504,MATCH(C786,Clienți!$B$5:$B$504,0)),""))</f>
        <v/>
      </c>
      <c r="E786" s="22"/>
      <c r="F786" s="20"/>
      <c r="G786" s="20"/>
      <c r="H786" s="20"/>
      <c r="I786" s="15"/>
      <c r="J786" s="21"/>
      <c r="K786" s="22"/>
      <c r="L786" s="25" t="str">
        <f t="shared" si="24"/>
        <v/>
      </c>
      <c r="M786" s="19" t="str">
        <f t="shared" si="25"/>
        <v/>
      </c>
    </row>
    <row r="787" spans="2:13" x14ac:dyDescent="0.2">
      <c r="B787" s="15"/>
      <c r="C787" s="22"/>
      <c r="D787" s="24" t="str">
        <f>IF(C787="","",IFERROR(INDEX(Clienți!$C$5:$C$504,MATCH(C787,Clienți!$B$5:$B$504,0)),""))</f>
        <v/>
      </c>
      <c r="E787" s="22"/>
      <c r="F787" s="20"/>
      <c r="G787" s="20"/>
      <c r="H787" s="20"/>
      <c r="I787" s="15"/>
      <c r="J787" s="21"/>
      <c r="K787" s="22"/>
      <c r="L787" s="25" t="str">
        <f t="shared" si="24"/>
        <v/>
      </c>
      <c r="M787" s="19" t="str">
        <f t="shared" si="25"/>
        <v/>
      </c>
    </row>
    <row r="788" spans="2:13" x14ac:dyDescent="0.2">
      <c r="B788" s="15"/>
      <c r="C788" s="22"/>
      <c r="D788" s="24" t="str">
        <f>IF(C788="","",IFERROR(INDEX(Clienți!$C$5:$C$504,MATCH(C788,Clienți!$B$5:$B$504,0)),""))</f>
        <v/>
      </c>
      <c r="E788" s="22"/>
      <c r="F788" s="20"/>
      <c r="G788" s="20"/>
      <c r="H788" s="20"/>
      <c r="I788" s="15"/>
      <c r="J788" s="21"/>
      <c r="K788" s="22"/>
      <c r="L788" s="25" t="str">
        <f t="shared" si="24"/>
        <v/>
      </c>
      <c r="M788" s="19" t="str">
        <f t="shared" si="25"/>
        <v/>
      </c>
    </row>
    <row r="789" spans="2:13" x14ac:dyDescent="0.2">
      <c r="B789" s="15"/>
      <c r="C789" s="22"/>
      <c r="D789" s="24" t="str">
        <f>IF(C789="","",IFERROR(INDEX(Clienți!$C$5:$C$504,MATCH(C789,Clienți!$B$5:$B$504,0)),""))</f>
        <v/>
      </c>
      <c r="E789" s="22"/>
      <c r="F789" s="20"/>
      <c r="G789" s="20"/>
      <c r="H789" s="20"/>
      <c r="I789" s="15"/>
      <c r="J789" s="21"/>
      <c r="K789" s="22"/>
      <c r="L789" s="25" t="str">
        <f t="shared" si="24"/>
        <v/>
      </c>
      <c r="M789" s="19" t="str">
        <f t="shared" si="25"/>
        <v/>
      </c>
    </row>
    <row r="790" spans="2:13" x14ac:dyDescent="0.2">
      <c r="B790" s="15"/>
      <c r="C790" s="22"/>
      <c r="D790" s="24" t="str">
        <f>IF(C790="","",IFERROR(INDEX(Clienți!$C$5:$C$504,MATCH(C790,Clienți!$B$5:$B$504,0)),""))</f>
        <v/>
      </c>
      <c r="E790" s="22"/>
      <c r="F790" s="20"/>
      <c r="G790" s="20"/>
      <c r="H790" s="20"/>
      <c r="I790" s="15"/>
      <c r="J790" s="21"/>
      <c r="K790" s="22"/>
      <c r="L790" s="25" t="str">
        <f t="shared" si="24"/>
        <v/>
      </c>
      <c r="M790" s="19" t="str">
        <f t="shared" si="25"/>
        <v/>
      </c>
    </row>
    <row r="791" spans="2:13" x14ac:dyDescent="0.2">
      <c r="B791" s="15"/>
      <c r="C791" s="22"/>
      <c r="D791" s="24" t="str">
        <f>IF(C791="","",IFERROR(INDEX(Clienți!$C$5:$C$504,MATCH(C791,Clienți!$B$5:$B$504,0)),""))</f>
        <v/>
      </c>
      <c r="E791" s="22"/>
      <c r="F791" s="20"/>
      <c r="G791" s="20"/>
      <c r="H791" s="20"/>
      <c r="I791" s="15"/>
      <c r="J791" s="21"/>
      <c r="K791" s="22"/>
      <c r="L791" s="25" t="str">
        <f t="shared" si="24"/>
        <v/>
      </c>
      <c r="M791" s="19" t="str">
        <f t="shared" si="25"/>
        <v/>
      </c>
    </row>
    <row r="792" spans="2:13" x14ac:dyDescent="0.2">
      <c r="B792" s="15"/>
      <c r="C792" s="22"/>
      <c r="D792" s="24" t="str">
        <f>IF(C792="","",IFERROR(INDEX(Clienți!$C$5:$C$504,MATCH(C792,Clienți!$B$5:$B$504,0)),""))</f>
        <v/>
      </c>
      <c r="E792" s="22"/>
      <c r="F792" s="20"/>
      <c r="G792" s="20"/>
      <c r="H792" s="20"/>
      <c r="I792" s="15"/>
      <c r="J792" s="21"/>
      <c r="K792" s="22"/>
      <c r="L792" s="25" t="str">
        <f t="shared" si="24"/>
        <v/>
      </c>
      <c r="M792" s="19" t="str">
        <f t="shared" si="25"/>
        <v/>
      </c>
    </row>
    <row r="793" spans="2:13" x14ac:dyDescent="0.2">
      <c r="B793" s="15"/>
      <c r="C793" s="22"/>
      <c r="D793" s="24" t="str">
        <f>IF(C793="","",IFERROR(INDEX(Clienți!$C$5:$C$504,MATCH(C793,Clienți!$B$5:$B$504,0)),""))</f>
        <v/>
      </c>
      <c r="E793" s="22"/>
      <c r="F793" s="20"/>
      <c r="G793" s="20"/>
      <c r="H793" s="20"/>
      <c r="I793" s="15"/>
      <c r="J793" s="21"/>
      <c r="K793" s="22"/>
      <c r="L793" s="25" t="str">
        <f t="shared" si="24"/>
        <v/>
      </c>
      <c r="M793" s="19" t="str">
        <f t="shared" si="25"/>
        <v/>
      </c>
    </row>
    <row r="794" spans="2:13" x14ac:dyDescent="0.2">
      <c r="B794" s="15"/>
      <c r="C794" s="22"/>
      <c r="D794" s="24" t="str">
        <f>IF(C794="","",IFERROR(INDEX(Clienți!$C$5:$C$504,MATCH(C794,Clienți!$B$5:$B$504,0)),""))</f>
        <v/>
      </c>
      <c r="E794" s="22"/>
      <c r="F794" s="20"/>
      <c r="G794" s="20"/>
      <c r="H794" s="20"/>
      <c r="I794" s="15"/>
      <c r="J794" s="21"/>
      <c r="K794" s="22"/>
      <c r="L794" s="25" t="str">
        <f t="shared" si="24"/>
        <v/>
      </c>
      <c r="M794" s="19" t="str">
        <f t="shared" si="25"/>
        <v/>
      </c>
    </row>
    <row r="795" spans="2:13" x14ac:dyDescent="0.2">
      <c r="B795" s="15"/>
      <c r="C795" s="22"/>
      <c r="D795" s="24" t="str">
        <f>IF(C795="","",IFERROR(INDEX(Clienți!$C$5:$C$504,MATCH(C795,Clienți!$B$5:$B$504,0)),""))</f>
        <v/>
      </c>
      <c r="E795" s="22"/>
      <c r="F795" s="20"/>
      <c r="G795" s="20"/>
      <c r="H795" s="20"/>
      <c r="I795" s="15"/>
      <c r="J795" s="21"/>
      <c r="K795" s="22"/>
      <c r="L795" s="25" t="str">
        <f t="shared" si="24"/>
        <v/>
      </c>
      <c r="M795" s="19" t="str">
        <f t="shared" si="25"/>
        <v/>
      </c>
    </row>
    <row r="796" spans="2:13" x14ac:dyDescent="0.2">
      <c r="B796" s="15"/>
      <c r="C796" s="22"/>
      <c r="D796" s="24" t="str">
        <f>IF(C796="","",IFERROR(INDEX(Clienți!$C$5:$C$504,MATCH(C796,Clienți!$B$5:$B$504,0)),""))</f>
        <v/>
      </c>
      <c r="E796" s="22"/>
      <c r="F796" s="20"/>
      <c r="G796" s="20"/>
      <c r="H796" s="20"/>
      <c r="I796" s="15"/>
      <c r="J796" s="21"/>
      <c r="K796" s="22"/>
      <c r="L796" s="25" t="str">
        <f t="shared" si="24"/>
        <v/>
      </c>
      <c r="M796" s="19" t="str">
        <f t="shared" si="25"/>
        <v/>
      </c>
    </row>
    <row r="797" spans="2:13" x14ac:dyDescent="0.2">
      <c r="B797" s="15"/>
      <c r="C797" s="22"/>
      <c r="D797" s="24" t="str">
        <f>IF(C797="","",IFERROR(INDEX(Clienți!$C$5:$C$504,MATCH(C797,Clienți!$B$5:$B$504,0)),""))</f>
        <v/>
      </c>
      <c r="E797" s="22"/>
      <c r="F797" s="20"/>
      <c r="G797" s="20"/>
      <c r="H797" s="20"/>
      <c r="I797" s="15"/>
      <c r="J797" s="21"/>
      <c r="K797" s="22"/>
      <c r="L797" s="25" t="str">
        <f t="shared" si="24"/>
        <v/>
      </c>
      <c r="M797" s="19" t="str">
        <f t="shared" si="25"/>
        <v/>
      </c>
    </row>
    <row r="798" spans="2:13" x14ac:dyDescent="0.2">
      <c r="B798" s="15"/>
      <c r="C798" s="22"/>
      <c r="D798" s="24" t="str">
        <f>IF(C798="","",IFERROR(INDEX(Clienți!$C$5:$C$504,MATCH(C798,Clienți!$B$5:$B$504,0)),""))</f>
        <v/>
      </c>
      <c r="E798" s="22"/>
      <c r="F798" s="20"/>
      <c r="G798" s="20"/>
      <c r="H798" s="20"/>
      <c r="I798" s="15"/>
      <c r="J798" s="21"/>
      <c r="K798" s="22"/>
      <c r="L798" s="25" t="str">
        <f t="shared" si="24"/>
        <v/>
      </c>
      <c r="M798" s="19" t="str">
        <f t="shared" si="25"/>
        <v/>
      </c>
    </row>
    <row r="799" spans="2:13" x14ac:dyDescent="0.2">
      <c r="B799" s="15"/>
      <c r="C799" s="22"/>
      <c r="D799" s="24" t="str">
        <f>IF(C799="","",IFERROR(INDEX(Clienți!$C$5:$C$504,MATCH(C799,Clienți!$B$5:$B$504,0)),""))</f>
        <v/>
      </c>
      <c r="E799" s="22"/>
      <c r="F799" s="20"/>
      <c r="G799" s="20"/>
      <c r="H799" s="20"/>
      <c r="I799" s="15"/>
      <c r="J799" s="21"/>
      <c r="K799" s="22"/>
      <c r="L799" s="25" t="str">
        <f t="shared" si="24"/>
        <v/>
      </c>
      <c r="M799" s="19" t="str">
        <f t="shared" si="25"/>
        <v/>
      </c>
    </row>
    <row r="800" spans="2:13" x14ac:dyDescent="0.2">
      <c r="B800" s="15"/>
      <c r="C800" s="22"/>
      <c r="D800" s="24" t="str">
        <f>IF(C800="","",IFERROR(INDEX(Clienți!$C$5:$C$504,MATCH(C800,Clienți!$B$5:$B$504,0)),""))</f>
        <v/>
      </c>
      <c r="E800" s="22"/>
      <c r="F800" s="20"/>
      <c r="G800" s="20"/>
      <c r="H800" s="20"/>
      <c r="I800" s="15"/>
      <c r="J800" s="21"/>
      <c r="K800" s="22"/>
      <c r="L800" s="25" t="str">
        <f t="shared" si="24"/>
        <v/>
      </c>
      <c r="M800" s="19" t="str">
        <f t="shared" si="25"/>
        <v/>
      </c>
    </row>
    <row r="801" spans="2:13" x14ac:dyDescent="0.2">
      <c r="B801" s="15"/>
      <c r="C801" s="22"/>
      <c r="D801" s="24" t="str">
        <f>IF(C801="","",IFERROR(INDEX(Clienți!$C$5:$C$504,MATCH(C801,Clienți!$B$5:$B$504,0)),""))</f>
        <v/>
      </c>
      <c r="E801" s="22"/>
      <c r="F801" s="20"/>
      <c r="G801" s="20"/>
      <c r="H801" s="20"/>
      <c r="I801" s="15"/>
      <c r="J801" s="21"/>
      <c r="K801" s="22"/>
      <c r="L801" s="25" t="str">
        <f t="shared" si="24"/>
        <v/>
      </c>
      <c r="M801" s="19" t="str">
        <f t="shared" si="25"/>
        <v/>
      </c>
    </row>
    <row r="802" spans="2:13" x14ac:dyDescent="0.2">
      <c r="B802" s="15"/>
      <c r="C802" s="22"/>
      <c r="D802" s="24" t="str">
        <f>IF(C802="","",IFERROR(INDEX(Clienți!$C$5:$C$504,MATCH(C802,Clienți!$B$5:$B$504,0)),""))</f>
        <v/>
      </c>
      <c r="E802" s="22"/>
      <c r="F802" s="20"/>
      <c r="G802" s="20"/>
      <c r="H802" s="20"/>
      <c r="I802" s="15"/>
      <c r="J802" s="21"/>
      <c r="K802" s="22"/>
      <c r="L802" s="25" t="str">
        <f t="shared" si="24"/>
        <v/>
      </c>
      <c r="M802" s="19" t="str">
        <f t="shared" si="25"/>
        <v/>
      </c>
    </row>
    <row r="803" spans="2:13" x14ac:dyDescent="0.2">
      <c r="B803" s="15"/>
      <c r="C803" s="22"/>
      <c r="D803" s="24" t="str">
        <f>IF(C803="","",IFERROR(INDEX(Clienți!$C$5:$C$504,MATCH(C803,Clienți!$B$5:$B$504,0)),""))</f>
        <v/>
      </c>
      <c r="E803" s="22"/>
      <c r="F803" s="20"/>
      <c r="G803" s="20"/>
      <c r="H803" s="20"/>
      <c r="I803" s="15"/>
      <c r="J803" s="21"/>
      <c r="K803" s="22"/>
      <c r="L803" s="25" t="str">
        <f t="shared" si="24"/>
        <v/>
      </c>
      <c r="M803" s="19" t="str">
        <f t="shared" si="25"/>
        <v/>
      </c>
    </row>
    <row r="804" spans="2:13" x14ac:dyDescent="0.2">
      <c r="B804" s="15"/>
      <c r="C804" s="22"/>
      <c r="D804" s="24" t="str">
        <f>IF(C804="","",IFERROR(INDEX(Clienți!$C$5:$C$504,MATCH(C804,Clienți!$B$5:$B$504,0)),""))</f>
        <v/>
      </c>
      <c r="E804" s="22"/>
      <c r="F804" s="20"/>
      <c r="G804" s="20"/>
      <c r="H804" s="20"/>
      <c r="I804" s="15"/>
      <c r="J804" s="21"/>
      <c r="K804" s="22"/>
      <c r="L804" s="25" t="str">
        <f t="shared" si="24"/>
        <v/>
      </c>
      <c r="M804" s="19" t="str">
        <f t="shared" si="25"/>
        <v/>
      </c>
    </row>
    <row r="805" spans="2:13" x14ac:dyDescent="0.2">
      <c r="B805" s="15"/>
      <c r="C805" s="22"/>
      <c r="D805" s="24" t="str">
        <f>IF(C805="","",IFERROR(INDEX(Clienți!$C$5:$C$504,MATCH(C805,Clienți!$B$5:$B$504,0)),""))</f>
        <v/>
      </c>
      <c r="E805" s="22"/>
      <c r="F805" s="20"/>
      <c r="G805" s="20"/>
      <c r="H805" s="20"/>
      <c r="I805" s="15"/>
      <c r="J805" s="21"/>
      <c r="K805" s="22"/>
      <c r="L805" s="25" t="str">
        <f t="shared" si="24"/>
        <v/>
      </c>
      <c r="M805" s="19" t="str">
        <f t="shared" si="25"/>
        <v/>
      </c>
    </row>
    <row r="806" spans="2:13" x14ac:dyDescent="0.2">
      <c r="B806" s="15"/>
      <c r="C806" s="22"/>
      <c r="D806" s="24" t="str">
        <f>IF(C806="","",IFERROR(INDEX(Clienți!$C$5:$C$504,MATCH(C806,Clienți!$B$5:$B$504,0)),""))</f>
        <v/>
      </c>
      <c r="E806" s="22"/>
      <c r="F806" s="20"/>
      <c r="G806" s="20"/>
      <c r="H806" s="20"/>
      <c r="I806" s="15"/>
      <c r="J806" s="21"/>
      <c r="K806" s="22"/>
      <c r="L806" s="25" t="str">
        <f t="shared" si="24"/>
        <v/>
      </c>
      <c r="M806" s="19" t="str">
        <f t="shared" si="25"/>
        <v/>
      </c>
    </row>
    <row r="807" spans="2:13" x14ac:dyDescent="0.2">
      <c r="B807" s="15"/>
      <c r="C807" s="22"/>
      <c r="D807" s="24" t="str">
        <f>IF(C807="","",IFERROR(INDEX(Clienți!$C$5:$C$504,MATCH(C807,Clienți!$B$5:$B$504,0)),""))</f>
        <v/>
      </c>
      <c r="E807" s="22"/>
      <c r="F807" s="20"/>
      <c r="G807" s="20"/>
      <c r="H807" s="20"/>
      <c r="I807" s="15"/>
      <c r="J807" s="21"/>
      <c r="K807" s="22"/>
      <c r="L807" s="25" t="str">
        <f t="shared" si="24"/>
        <v/>
      </c>
      <c r="M807" s="19" t="str">
        <f t="shared" si="25"/>
        <v/>
      </c>
    </row>
    <row r="808" spans="2:13" x14ac:dyDescent="0.2">
      <c r="B808" s="15"/>
      <c r="C808" s="22"/>
      <c r="D808" s="24" t="str">
        <f>IF(C808="","",IFERROR(INDEX(Clienți!$C$5:$C$504,MATCH(C808,Clienți!$B$5:$B$504,0)),""))</f>
        <v/>
      </c>
      <c r="E808" s="22"/>
      <c r="F808" s="20"/>
      <c r="G808" s="20"/>
      <c r="H808" s="20"/>
      <c r="I808" s="15"/>
      <c r="J808" s="21"/>
      <c r="K808" s="22"/>
      <c r="L808" s="25" t="str">
        <f t="shared" si="24"/>
        <v/>
      </c>
      <c r="M808" s="19" t="str">
        <f t="shared" si="25"/>
        <v/>
      </c>
    </row>
    <row r="809" spans="2:13" x14ac:dyDescent="0.2">
      <c r="B809" s="15"/>
      <c r="C809" s="22"/>
      <c r="D809" s="24" t="str">
        <f>IF(C809="","",IFERROR(INDEX(Clienți!$C$5:$C$504,MATCH(C809,Clienți!$B$5:$B$504,0)),""))</f>
        <v/>
      </c>
      <c r="E809" s="22"/>
      <c r="F809" s="20"/>
      <c r="G809" s="20"/>
      <c r="H809" s="20"/>
      <c r="I809" s="15"/>
      <c r="J809" s="21"/>
      <c r="K809" s="22"/>
      <c r="L809" s="25" t="str">
        <f t="shared" si="24"/>
        <v/>
      </c>
      <c r="M809" s="19" t="str">
        <f t="shared" si="25"/>
        <v/>
      </c>
    </row>
    <row r="810" spans="2:13" x14ac:dyDescent="0.2">
      <c r="B810" s="15"/>
      <c r="C810" s="22"/>
      <c r="D810" s="24" t="str">
        <f>IF(C810="","",IFERROR(INDEX(Clienți!$C$5:$C$504,MATCH(C810,Clienți!$B$5:$B$504,0)),""))</f>
        <v/>
      </c>
      <c r="E810" s="22"/>
      <c r="F810" s="20"/>
      <c r="G810" s="20"/>
      <c r="H810" s="20"/>
      <c r="I810" s="15"/>
      <c r="J810" s="21"/>
      <c r="K810" s="22"/>
      <c r="L810" s="25" t="str">
        <f t="shared" si="24"/>
        <v/>
      </c>
      <c r="M810" s="19" t="str">
        <f t="shared" si="25"/>
        <v/>
      </c>
    </row>
    <row r="811" spans="2:13" x14ac:dyDescent="0.2">
      <c r="B811" s="15"/>
      <c r="C811" s="22"/>
      <c r="D811" s="24" t="str">
        <f>IF(C811="","",IFERROR(INDEX(Clienți!$C$5:$C$504,MATCH(C811,Clienți!$B$5:$B$504,0)),""))</f>
        <v/>
      </c>
      <c r="E811" s="22"/>
      <c r="F811" s="20"/>
      <c r="G811" s="20"/>
      <c r="H811" s="20"/>
      <c r="I811" s="15"/>
      <c r="J811" s="21"/>
      <c r="K811" s="22"/>
      <c r="L811" s="25" t="str">
        <f t="shared" si="24"/>
        <v/>
      </c>
      <c r="M811" s="19" t="str">
        <f t="shared" si="25"/>
        <v/>
      </c>
    </row>
    <row r="812" spans="2:13" x14ac:dyDescent="0.2">
      <c r="B812" s="15"/>
      <c r="C812" s="22"/>
      <c r="D812" s="24" t="str">
        <f>IF(C812="","",IFERROR(INDEX(Clienți!$C$5:$C$504,MATCH(C812,Clienți!$B$5:$B$504,0)),""))</f>
        <v/>
      </c>
      <c r="E812" s="22"/>
      <c r="F812" s="20"/>
      <c r="G812" s="20"/>
      <c r="H812" s="20"/>
      <c r="I812" s="15"/>
      <c r="J812" s="21"/>
      <c r="K812" s="22"/>
      <c r="L812" s="25" t="str">
        <f t="shared" si="24"/>
        <v/>
      </c>
      <c r="M812" s="19" t="str">
        <f t="shared" si="25"/>
        <v/>
      </c>
    </row>
    <row r="813" spans="2:13" x14ac:dyDescent="0.2">
      <c r="B813" s="15"/>
      <c r="C813" s="22"/>
      <c r="D813" s="24" t="str">
        <f>IF(C813="","",IFERROR(INDEX(Clienți!$C$5:$C$504,MATCH(C813,Clienți!$B$5:$B$504,0)),""))</f>
        <v/>
      </c>
      <c r="E813" s="22"/>
      <c r="F813" s="20"/>
      <c r="G813" s="20"/>
      <c r="H813" s="20"/>
      <c r="I813" s="15"/>
      <c r="J813" s="21"/>
      <c r="K813" s="22"/>
      <c r="L813" s="25" t="str">
        <f t="shared" si="24"/>
        <v/>
      </c>
      <c r="M813" s="19" t="str">
        <f t="shared" si="25"/>
        <v/>
      </c>
    </row>
    <row r="814" spans="2:13" x14ac:dyDescent="0.2">
      <c r="B814" s="15"/>
      <c r="C814" s="22"/>
      <c r="D814" s="24" t="str">
        <f>IF(C814="","",IFERROR(INDEX(Clienți!$C$5:$C$504,MATCH(C814,Clienți!$B$5:$B$504,0)),""))</f>
        <v/>
      </c>
      <c r="E814" s="22"/>
      <c r="F814" s="20"/>
      <c r="G814" s="20"/>
      <c r="H814" s="20"/>
      <c r="I814" s="15"/>
      <c r="J814" s="21"/>
      <c r="K814" s="22"/>
      <c r="L814" s="25" t="str">
        <f t="shared" si="24"/>
        <v/>
      </c>
      <c r="M814" s="19" t="str">
        <f t="shared" si="25"/>
        <v/>
      </c>
    </row>
    <row r="815" spans="2:13" x14ac:dyDescent="0.2">
      <c r="B815" s="15"/>
      <c r="C815" s="22"/>
      <c r="D815" s="24" t="str">
        <f>IF(C815="","",IFERROR(INDEX(Clienți!$C$5:$C$504,MATCH(C815,Clienți!$B$5:$B$504,0)),""))</f>
        <v/>
      </c>
      <c r="E815" s="22"/>
      <c r="F815" s="20"/>
      <c r="G815" s="20"/>
      <c r="H815" s="20"/>
      <c r="I815" s="15"/>
      <c r="J815" s="21"/>
      <c r="K815" s="22"/>
      <c r="L815" s="25" t="str">
        <f t="shared" si="24"/>
        <v/>
      </c>
      <c r="M815" s="19" t="str">
        <f t="shared" si="25"/>
        <v/>
      </c>
    </row>
    <row r="816" spans="2:13" x14ac:dyDescent="0.2">
      <c r="B816" s="15"/>
      <c r="C816" s="22"/>
      <c r="D816" s="24" t="str">
        <f>IF(C816="","",IFERROR(INDEX(Clienți!$C$5:$C$504,MATCH(C816,Clienți!$B$5:$B$504,0)),""))</f>
        <v/>
      </c>
      <c r="E816" s="22"/>
      <c r="F816" s="20"/>
      <c r="G816" s="20"/>
      <c r="H816" s="20"/>
      <c r="I816" s="15"/>
      <c r="J816" s="21"/>
      <c r="K816" s="22"/>
      <c r="L816" s="25" t="str">
        <f t="shared" si="24"/>
        <v/>
      </c>
      <c r="M816" s="19" t="str">
        <f t="shared" si="25"/>
        <v/>
      </c>
    </row>
    <row r="817" spans="2:13" x14ac:dyDescent="0.2">
      <c r="B817" s="15"/>
      <c r="C817" s="22"/>
      <c r="D817" s="24" t="str">
        <f>IF(C817="","",IFERROR(INDEX(Clienți!$C$5:$C$504,MATCH(C817,Clienți!$B$5:$B$504,0)),""))</f>
        <v/>
      </c>
      <c r="E817" s="22"/>
      <c r="F817" s="20"/>
      <c r="G817" s="20"/>
      <c r="H817" s="20"/>
      <c r="I817" s="15"/>
      <c r="J817" s="21"/>
      <c r="K817" s="22"/>
      <c r="L817" s="25" t="str">
        <f t="shared" si="24"/>
        <v/>
      </c>
      <c r="M817" s="19" t="str">
        <f t="shared" si="25"/>
        <v/>
      </c>
    </row>
    <row r="818" spans="2:13" x14ac:dyDescent="0.2">
      <c r="B818" s="15"/>
      <c r="C818" s="22"/>
      <c r="D818" s="24" t="str">
        <f>IF(C818="","",IFERROR(INDEX(Clienți!$C$5:$C$504,MATCH(C818,Clienți!$B$5:$B$504,0)),""))</f>
        <v/>
      </c>
      <c r="E818" s="22"/>
      <c r="F818" s="20"/>
      <c r="G818" s="20"/>
      <c r="H818" s="20"/>
      <c r="I818" s="15"/>
      <c r="J818" s="21"/>
      <c r="K818" s="22"/>
      <c r="L818" s="25" t="str">
        <f t="shared" si="24"/>
        <v/>
      </c>
      <c r="M818" s="19" t="str">
        <f t="shared" si="25"/>
        <v/>
      </c>
    </row>
    <row r="819" spans="2:13" x14ac:dyDescent="0.2">
      <c r="B819" s="15"/>
      <c r="C819" s="22"/>
      <c r="D819" s="24" t="str">
        <f>IF(C819="","",IFERROR(INDEX(Clienți!$C$5:$C$504,MATCH(C819,Clienți!$B$5:$B$504,0)),""))</f>
        <v/>
      </c>
      <c r="E819" s="22"/>
      <c r="F819" s="20"/>
      <c r="G819" s="20"/>
      <c r="H819" s="20"/>
      <c r="I819" s="15"/>
      <c r="J819" s="21"/>
      <c r="K819" s="22"/>
      <c r="L819" s="25" t="str">
        <f t="shared" si="24"/>
        <v/>
      </c>
      <c r="M819" s="19" t="str">
        <f t="shared" si="25"/>
        <v/>
      </c>
    </row>
    <row r="820" spans="2:13" x14ac:dyDescent="0.2">
      <c r="B820" s="15"/>
      <c r="C820" s="22"/>
      <c r="D820" s="24" t="str">
        <f>IF(C820="","",IFERROR(INDEX(Clienți!$C$5:$C$504,MATCH(C820,Clienți!$B$5:$B$504,0)),""))</f>
        <v/>
      </c>
      <c r="E820" s="22"/>
      <c r="F820" s="20"/>
      <c r="G820" s="20"/>
      <c r="H820" s="20"/>
      <c r="I820" s="15"/>
      <c r="J820" s="21"/>
      <c r="K820" s="22"/>
      <c r="L820" s="25" t="str">
        <f t="shared" si="24"/>
        <v/>
      </c>
      <c r="M820" s="19" t="str">
        <f t="shared" si="25"/>
        <v/>
      </c>
    </row>
    <row r="821" spans="2:13" x14ac:dyDescent="0.2">
      <c r="B821" s="15"/>
      <c r="C821" s="22"/>
      <c r="D821" s="24" t="str">
        <f>IF(C821="","",IFERROR(INDEX(Clienți!$C$5:$C$504,MATCH(C821,Clienți!$B$5:$B$504,0)),""))</f>
        <v/>
      </c>
      <c r="E821" s="22"/>
      <c r="F821" s="20"/>
      <c r="G821" s="20"/>
      <c r="H821" s="20"/>
      <c r="I821" s="15"/>
      <c r="J821" s="21"/>
      <c r="K821" s="22"/>
      <c r="L821" s="25" t="str">
        <f t="shared" si="24"/>
        <v/>
      </c>
      <c r="M821" s="19" t="str">
        <f t="shared" si="25"/>
        <v/>
      </c>
    </row>
    <row r="822" spans="2:13" x14ac:dyDescent="0.2">
      <c r="B822" s="15"/>
      <c r="C822" s="22"/>
      <c r="D822" s="24" t="str">
        <f>IF(C822="","",IFERROR(INDEX(Clienți!$C$5:$C$504,MATCH(C822,Clienți!$B$5:$B$504,0)),""))</f>
        <v/>
      </c>
      <c r="E822" s="22"/>
      <c r="F822" s="20"/>
      <c r="G822" s="20"/>
      <c r="H822" s="20"/>
      <c r="I822" s="15"/>
      <c r="J822" s="21"/>
      <c r="K822" s="22"/>
      <c r="L822" s="25" t="str">
        <f t="shared" si="24"/>
        <v/>
      </c>
      <c r="M822" s="19" t="str">
        <f t="shared" si="25"/>
        <v/>
      </c>
    </row>
    <row r="823" spans="2:13" x14ac:dyDescent="0.2">
      <c r="B823" s="15"/>
      <c r="C823" s="22"/>
      <c r="D823" s="24" t="str">
        <f>IF(C823="","",IFERROR(INDEX(Clienți!$C$5:$C$504,MATCH(C823,Clienți!$B$5:$B$504,0)),""))</f>
        <v/>
      </c>
      <c r="E823" s="22"/>
      <c r="F823" s="20"/>
      <c r="G823" s="20"/>
      <c r="H823" s="20"/>
      <c r="I823" s="15"/>
      <c r="J823" s="21"/>
      <c r="K823" s="22"/>
      <c r="L823" s="25" t="str">
        <f t="shared" si="24"/>
        <v/>
      </c>
      <c r="M823" s="19" t="str">
        <f t="shared" si="25"/>
        <v/>
      </c>
    </row>
    <row r="824" spans="2:13" x14ac:dyDescent="0.2">
      <c r="B824" s="15"/>
      <c r="C824" s="22"/>
      <c r="D824" s="24" t="str">
        <f>IF(C824="","",IFERROR(INDEX(Clienți!$C$5:$C$504,MATCH(C824,Clienți!$B$5:$B$504,0)),""))</f>
        <v/>
      </c>
      <c r="E824" s="22"/>
      <c r="F824" s="20"/>
      <c r="G824" s="20"/>
      <c r="H824" s="20"/>
      <c r="I824" s="15"/>
      <c r="J824" s="21"/>
      <c r="K824" s="22"/>
      <c r="L824" s="25" t="str">
        <f t="shared" si="24"/>
        <v/>
      </c>
      <c r="M824" s="19" t="str">
        <f t="shared" si="25"/>
        <v/>
      </c>
    </row>
    <row r="825" spans="2:13" x14ac:dyDescent="0.2">
      <c r="B825" s="15"/>
      <c r="C825" s="22"/>
      <c r="D825" s="24" t="str">
        <f>IF(C825="","",IFERROR(INDEX(Clienți!$C$5:$C$504,MATCH(C825,Clienți!$B$5:$B$504,0)),""))</f>
        <v/>
      </c>
      <c r="E825" s="22"/>
      <c r="F825" s="20"/>
      <c r="G825" s="20"/>
      <c r="H825" s="20"/>
      <c r="I825" s="15"/>
      <c r="J825" s="21"/>
      <c r="K825" s="22"/>
      <c r="L825" s="25" t="str">
        <f t="shared" si="24"/>
        <v/>
      </c>
      <c r="M825" s="19" t="str">
        <f t="shared" si="25"/>
        <v/>
      </c>
    </row>
    <row r="826" spans="2:13" x14ac:dyDescent="0.2">
      <c r="B826" s="15"/>
      <c r="C826" s="22"/>
      <c r="D826" s="24" t="str">
        <f>IF(C826="","",IFERROR(INDEX(Clienți!$C$5:$C$504,MATCH(C826,Clienți!$B$5:$B$504,0)),""))</f>
        <v/>
      </c>
      <c r="E826" s="22"/>
      <c r="F826" s="20"/>
      <c r="G826" s="20"/>
      <c r="H826" s="20"/>
      <c r="I826" s="15"/>
      <c r="J826" s="21"/>
      <c r="K826" s="22"/>
      <c r="L826" s="25" t="str">
        <f t="shared" si="24"/>
        <v/>
      </c>
      <c r="M826" s="19" t="str">
        <f t="shared" si="25"/>
        <v/>
      </c>
    </row>
    <row r="827" spans="2:13" x14ac:dyDescent="0.2">
      <c r="B827" s="15"/>
      <c r="C827" s="22"/>
      <c r="D827" s="24" t="str">
        <f>IF(C827="","",IFERROR(INDEX(Clienți!$C$5:$C$504,MATCH(C827,Clienți!$B$5:$B$504,0)),""))</f>
        <v/>
      </c>
      <c r="E827" s="22"/>
      <c r="F827" s="20"/>
      <c r="G827" s="20"/>
      <c r="H827" s="20"/>
      <c r="I827" s="15"/>
      <c r="J827" s="21"/>
      <c r="K827" s="22"/>
      <c r="L827" s="25" t="str">
        <f t="shared" si="24"/>
        <v/>
      </c>
      <c r="M827" s="19" t="str">
        <f t="shared" si="25"/>
        <v/>
      </c>
    </row>
    <row r="828" spans="2:13" x14ac:dyDescent="0.2">
      <c r="B828" s="15"/>
      <c r="C828" s="22"/>
      <c r="D828" s="24" t="str">
        <f>IF(C828="","",IFERROR(INDEX(Clienți!$C$5:$C$504,MATCH(C828,Clienți!$B$5:$B$504,0)),""))</f>
        <v/>
      </c>
      <c r="E828" s="22"/>
      <c r="F828" s="20"/>
      <c r="G828" s="20"/>
      <c r="H828" s="20"/>
      <c r="I828" s="15"/>
      <c r="J828" s="21"/>
      <c r="K828" s="22"/>
      <c r="L828" s="25" t="str">
        <f t="shared" si="24"/>
        <v/>
      </c>
      <c r="M828" s="19" t="str">
        <f t="shared" si="25"/>
        <v/>
      </c>
    </row>
    <row r="829" spans="2:13" x14ac:dyDescent="0.2">
      <c r="B829" s="15"/>
      <c r="C829" s="22"/>
      <c r="D829" s="24" t="str">
        <f>IF(C829="","",IFERROR(INDEX(Clienți!$C$5:$C$504,MATCH(C829,Clienți!$B$5:$B$504,0)),""))</f>
        <v/>
      </c>
      <c r="E829" s="22"/>
      <c r="F829" s="20"/>
      <c r="G829" s="20"/>
      <c r="H829" s="20"/>
      <c r="I829" s="15"/>
      <c r="J829" s="21"/>
      <c r="K829" s="22"/>
      <c r="L829" s="25" t="str">
        <f t="shared" si="24"/>
        <v/>
      </c>
      <c r="M829" s="19" t="str">
        <f t="shared" si="25"/>
        <v/>
      </c>
    </row>
    <row r="830" spans="2:13" x14ac:dyDescent="0.2">
      <c r="B830" s="15"/>
      <c r="C830" s="22"/>
      <c r="D830" s="24" t="str">
        <f>IF(C830="","",IFERROR(INDEX(Clienți!$C$5:$C$504,MATCH(C830,Clienți!$B$5:$B$504,0)),""))</f>
        <v/>
      </c>
      <c r="E830" s="22"/>
      <c r="F830" s="20"/>
      <c r="G830" s="20"/>
      <c r="H830" s="20"/>
      <c r="I830" s="15"/>
      <c r="J830" s="21"/>
      <c r="K830" s="22"/>
      <c r="L830" s="25" t="str">
        <f t="shared" si="24"/>
        <v/>
      </c>
      <c r="M830" s="19" t="str">
        <f t="shared" si="25"/>
        <v/>
      </c>
    </row>
    <row r="831" spans="2:13" x14ac:dyDescent="0.2">
      <c r="B831" s="15"/>
      <c r="C831" s="22"/>
      <c r="D831" s="24" t="str">
        <f>IF(C831="","",IFERROR(INDEX(Clienți!$C$5:$C$504,MATCH(C831,Clienți!$B$5:$B$504,0)),""))</f>
        <v/>
      </c>
      <c r="E831" s="22"/>
      <c r="F831" s="20"/>
      <c r="G831" s="20"/>
      <c r="H831" s="20"/>
      <c r="I831" s="15"/>
      <c r="J831" s="21"/>
      <c r="K831" s="22"/>
      <c r="L831" s="25" t="str">
        <f t="shared" si="24"/>
        <v/>
      </c>
      <c r="M831" s="19" t="str">
        <f t="shared" si="25"/>
        <v/>
      </c>
    </row>
    <row r="832" spans="2:13" x14ac:dyDescent="0.2">
      <c r="B832" s="15"/>
      <c r="C832" s="22"/>
      <c r="D832" s="24" t="str">
        <f>IF(C832="","",IFERROR(INDEX(Clienți!$C$5:$C$504,MATCH(C832,Clienți!$B$5:$B$504,0)),""))</f>
        <v/>
      </c>
      <c r="E832" s="22"/>
      <c r="F832" s="20"/>
      <c r="G832" s="20"/>
      <c r="H832" s="20"/>
      <c r="I832" s="15"/>
      <c r="J832" s="21"/>
      <c r="K832" s="22"/>
      <c r="L832" s="25" t="str">
        <f t="shared" si="24"/>
        <v/>
      </c>
      <c r="M832" s="19" t="str">
        <f t="shared" si="25"/>
        <v/>
      </c>
    </row>
    <row r="833" spans="2:13" x14ac:dyDescent="0.2">
      <c r="B833" s="15"/>
      <c r="C833" s="22"/>
      <c r="D833" s="24" t="str">
        <f>IF(C833="","",IFERROR(INDEX(Clienți!$C$5:$C$504,MATCH(C833,Clienți!$B$5:$B$504,0)),""))</f>
        <v/>
      </c>
      <c r="E833" s="22"/>
      <c r="F833" s="20"/>
      <c r="G833" s="20"/>
      <c r="H833" s="20"/>
      <c r="I833" s="15"/>
      <c r="J833" s="21"/>
      <c r="K833" s="22"/>
      <c r="L833" s="25" t="str">
        <f t="shared" si="24"/>
        <v/>
      </c>
      <c r="M833" s="19" t="str">
        <f t="shared" si="25"/>
        <v/>
      </c>
    </row>
    <row r="834" spans="2:13" x14ac:dyDescent="0.2">
      <c r="B834" s="15"/>
      <c r="C834" s="22"/>
      <c r="D834" s="24" t="str">
        <f>IF(C834="","",IFERROR(INDEX(Clienți!$C$5:$C$504,MATCH(C834,Clienți!$B$5:$B$504,0)),""))</f>
        <v/>
      </c>
      <c r="E834" s="22"/>
      <c r="F834" s="20"/>
      <c r="G834" s="20"/>
      <c r="H834" s="20"/>
      <c r="I834" s="15"/>
      <c r="J834" s="21"/>
      <c r="K834" s="22"/>
      <c r="L834" s="25" t="str">
        <f t="shared" si="24"/>
        <v/>
      </c>
      <c r="M834" s="19" t="str">
        <f t="shared" si="25"/>
        <v/>
      </c>
    </row>
    <row r="835" spans="2:13" x14ac:dyDescent="0.2">
      <c r="B835" s="15"/>
      <c r="C835" s="22"/>
      <c r="D835" s="24" t="str">
        <f>IF(C835="","",IFERROR(INDEX(Clienți!$C$5:$C$504,MATCH(C835,Clienți!$B$5:$B$504,0)),""))</f>
        <v/>
      </c>
      <c r="E835" s="22"/>
      <c r="F835" s="20"/>
      <c r="G835" s="20"/>
      <c r="H835" s="20"/>
      <c r="I835" s="15"/>
      <c r="J835" s="21"/>
      <c r="K835" s="22"/>
      <c r="L835" s="25" t="str">
        <f t="shared" si="24"/>
        <v/>
      </c>
      <c r="M835" s="19" t="str">
        <f t="shared" si="25"/>
        <v/>
      </c>
    </row>
    <row r="836" spans="2:13" x14ac:dyDescent="0.2">
      <c r="B836" s="15"/>
      <c r="C836" s="22"/>
      <c r="D836" s="24" t="str">
        <f>IF(C836="","",IFERROR(INDEX(Clienți!$C$5:$C$504,MATCH(C836,Clienți!$B$5:$B$504,0)),""))</f>
        <v/>
      </c>
      <c r="E836" s="22"/>
      <c r="F836" s="20"/>
      <c r="G836" s="20"/>
      <c r="H836" s="20"/>
      <c r="I836" s="15"/>
      <c r="J836" s="21"/>
      <c r="K836" s="22"/>
      <c r="L836" s="25" t="str">
        <f t="shared" si="24"/>
        <v/>
      </c>
      <c r="M836" s="19" t="str">
        <f t="shared" si="25"/>
        <v/>
      </c>
    </row>
    <row r="837" spans="2:13" x14ac:dyDescent="0.2">
      <c r="B837" s="15"/>
      <c r="C837" s="22"/>
      <c r="D837" s="24" t="str">
        <f>IF(C837="","",IFERROR(INDEX(Clienți!$C$5:$C$504,MATCH(C837,Clienți!$B$5:$B$504,0)),""))</f>
        <v/>
      </c>
      <c r="E837" s="22"/>
      <c r="F837" s="20"/>
      <c r="G837" s="20"/>
      <c r="H837" s="20"/>
      <c r="I837" s="15"/>
      <c r="J837" s="21"/>
      <c r="K837" s="22"/>
      <c r="L837" s="25" t="str">
        <f t="shared" ref="L837:L900" si="26">IF(B837="","",IF(K837="Da","Realizat",IF(H837="","Fără pas următor",IF(NOT(ISNUMBER(I837)),"Fără dată",IF(I837&lt;AziC,"Întârziat",IF(I837=AziC,"Azi","Planificat"))))))</f>
        <v/>
      </c>
      <c r="M837" s="19" t="str">
        <f t="shared" ref="M837:M900" si="27">IF(AND(B837="",C837=""),"",TRIM(IF(D837="","Cod de client inexistent. ","")&amp;IF(F837="","Notează ce s-a discutat. ","")&amp;IF(AND(H837&lt;&gt;"",NOT(ISNUMBER(I837))),"Pasul următor nu are dată. ","")&amp;IF(AND(ISNUMBER(I837),ISNUMBER(B837),I837&lt;B837),"Data pasului e înaintea contactului. ","")))</f>
        <v/>
      </c>
    </row>
    <row r="838" spans="2:13" x14ac:dyDescent="0.2">
      <c r="B838" s="15"/>
      <c r="C838" s="22"/>
      <c r="D838" s="24" t="str">
        <f>IF(C838="","",IFERROR(INDEX(Clienți!$C$5:$C$504,MATCH(C838,Clienți!$B$5:$B$504,0)),""))</f>
        <v/>
      </c>
      <c r="E838" s="22"/>
      <c r="F838" s="20"/>
      <c r="G838" s="20"/>
      <c r="H838" s="20"/>
      <c r="I838" s="15"/>
      <c r="J838" s="21"/>
      <c r="K838" s="22"/>
      <c r="L838" s="25" t="str">
        <f t="shared" si="26"/>
        <v/>
      </c>
      <c r="M838" s="19" t="str">
        <f t="shared" si="27"/>
        <v/>
      </c>
    </row>
    <row r="839" spans="2:13" x14ac:dyDescent="0.2">
      <c r="B839" s="15"/>
      <c r="C839" s="22"/>
      <c r="D839" s="24" t="str">
        <f>IF(C839="","",IFERROR(INDEX(Clienți!$C$5:$C$504,MATCH(C839,Clienți!$B$5:$B$504,0)),""))</f>
        <v/>
      </c>
      <c r="E839" s="22"/>
      <c r="F839" s="20"/>
      <c r="G839" s="20"/>
      <c r="H839" s="20"/>
      <c r="I839" s="15"/>
      <c r="J839" s="21"/>
      <c r="K839" s="22"/>
      <c r="L839" s="25" t="str">
        <f t="shared" si="26"/>
        <v/>
      </c>
      <c r="M839" s="19" t="str">
        <f t="shared" si="27"/>
        <v/>
      </c>
    </row>
    <row r="840" spans="2:13" x14ac:dyDescent="0.2">
      <c r="B840" s="15"/>
      <c r="C840" s="22"/>
      <c r="D840" s="24" t="str">
        <f>IF(C840="","",IFERROR(INDEX(Clienți!$C$5:$C$504,MATCH(C840,Clienți!$B$5:$B$504,0)),""))</f>
        <v/>
      </c>
      <c r="E840" s="22"/>
      <c r="F840" s="20"/>
      <c r="G840" s="20"/>
      <c r="H840" s="20"/>
      <c r="I840" s="15"/>
      <c r="J840" s="21"/>
      <c r="K840" s="22"/>
      <c r="L840" s="25" t="str">
        <f t="shared" si="26"/>
        <v/>
      </c>
      <c r="M840" s="19" t="str">
        <f t="shared" si="27"/>
        <v/>
      </c>
    </row>
    <row r="841" spans="2:13" x14ac:dyDescent="0.2">
      <c r="B841" s="15"/>
      <c r="C841" s="22"/>
      <c r="D841" s="24" t="str">
        <f>IF(C841="","",IFERROR(INDEX(Clienți!$C$5:$C$504,MATCH(C841,Clienți!$B$5:$B$504,0)),""))</f>
        <v/>
      </c>
      <c r="E841" s="22"/>
      <c r="F841" s="20"/>
      <c r="G841" s="20"/>
      <c r="H841" s="20"/>
      <c r="I841" s="15"/>
      <c r="J841" s="21"/>
      <c r="K841" s="22"/>
      <c r="L841" s="25" t="str">
        <f t="shared" si="26"/>
        <v/>
      </c>
      <c r="M841" s="19" t="str">
        <f t="shared" si="27"/>
        <v/>
      </c>
    </row>
    <row r="842" spans="2:13" x14ac:dyDescent="0.2">
      <c r="B842" s="15"/>
      <c r="C842" s="22"/>
      <c r="D842" s="24" t="str">
        <f>IF(C842="","",IFERROR(INDEX(Clienți!$C$5:$C$504,MATCH(C842,Clienți!$B$5:$B$504,0)),""))</f>
        <v/>
      </c>
      <c r="E842" s="22"/>
      <c r="F842" s="20"/>
      <c r="G842" s="20"/>
      <c r="H842" s="20"/>
      <c r="I842" s="15"/>
      <c r="J842" s="21"/>
      <c r="K842" s="22"/>
      <c r="L842" s="25" t="str">
        <f t="shared" si="26"/>
        <v/>
      </c>
      <c r="M842" s="19" t="str">
        <f t="shared" si="27"/>
        <v/>
      </c>
    </row>
    <row r="843" spans="2:13" x14ac:dyDescent="0.2">
      <c r="B843" s="15"/>
      <c r="C843" s="22"/>
      <c r="D843" s="24" t="str">
        <f>IF(C843="","",IFERROR(INDEX(Clienți!$C$5:$C$504,MATCH(C843,Clienți!$B$5:$B$504,0)),""))</f>
        <v/>
      </c>
      <c r="E843" s="22"/>
      <c r="F843" s="20"/>
      <c r="G843" s="20"/>
      <c r="H843" s="20"/>
      <c r="I843" s="15"/>
      <c r="J843" s="21"/>
      <c r="K843" s="22"/>
      <c r="L843" s="25" t="str">
        <f t="shared" si="26"/>
        <v/>
      </c>
      <c r="M843" s="19" t="str">
        <f t="shared" si="27"/>
        <v/>
      </c>
    </row>
    <row r="844" spans="2:13" x14ac:dyDescent="0.2">
      <c r="B844" s="15"/>
      <c r="C844" s="22"/>
      <c r="D844" s="24" t="str">
        <f>IF(C844="","",IFERROR(INDEX(Clienți!$C$5:$C$504,MATCH(C844,Clienți!$B$5:$B$504,0)),""))</f>
        <v/>
      </c>
      <c r="E844" s="22"/>
      <c r="F844" s="20"/>
      <c r="G844" s="20"/>
      <c r="H844" s="20"/>
      <c r="I844" s="15"/>
      <c r="J844" s="21"/>
      <c r="K844" s="22"/>
      <c r="L844" s="25" t="str">
        <f t="shared" si="26"/>
        <v/>
      </c>
      <c r="M844" s="19" t="str">
        <f t="shared" si="27"/>
        <v/>
      </c>
    </row>
    <row r="845" spans="2:13" x14ac:dyDescent="0.2">
      <c r="B845" s="15"/>
      <c r="C845" s="22"/>
      <c r="D845" s="24" t="str">
        <f>IF(C845="","",IFERROR(INDEX(Clienți!$C$5:$C$504,MATCH(C845,Clienți!$B$5:$B$504,0)),""))</f>
        <v/>
      </c>
      <c r="E845" s="22"/>
      <c r="F845" s="20"/>
      <c r="G845" s="20"/>
      <c r="H845" s="20"/>
      <c r="I845" s="15"/>
      <c r="J845" s="21"/>
      <c r="K845" s="22"/>
      <c r="L845" s="25" t="str">
        <f t="shared" si="26"/>
        <v/>
      </c>
      <c r="M845" s="19" t="str">
        <f t="shared" si="27"/>
        <v/>
      </c>
    </row>
    <row r="846" spans="2:13" x14ac:dyDescent="0.2">
      <c r="B846" s="15"/>
      <c r="C846" s="22"/>
      <c r="D846" s="24" t="str">
        <f>IF(C846="","",IFERROR(INDEX(Clienți!$C$5:$C$504,MATCH(C846,Clienți!$B$5:$B$504,0)),""))</f>
        <v/>
      </c>
      <c r="E846" s="22"/>
      <c r="F846" s="20"/>
      <c r="G846" s="20"/>
      <c r="H846" s="20"/>
      <c r="I846" s="15"/>
      <c r="J846" s="21"/>
      <c r="K846" s="22"/>
      <c r="L846" s="25" t="str">
        <f t="shared" si="26"/>
        <v/>
      </c>
      <c r="M846" s="19" t="str">
        <f t="shared" si="27"/>
        <v/>
      </c>
    </row>
    <row r="847" spans="2:13" x14ac:dyDescent="0.2">
      <c r="B847" s="15"/>
      <c r="C847" s="22"/>
      <c r="D847" s="24" t="str">
        <f>IF(C847="","",IFERROR(INDEX(Clienți!$C$5:$C$504,MATCH(C847,Clienți!$B$5:$B$504,0)),""))</f>
        <v/>
      </c>
      <c r="E847" s="22"/>
      <c r="F847" s="20"/>
      <c r="G847" s="20"/>
      <c r="H847" s="20"/>
      <c r="I847" s="15"/>
      <c r="J847" s="21"/>
      <c r="K847" s="22"/>
      <c r="L847" s="25" t="str">
        <f t="shared" si="26"/>
        <v/>
      </c>
      <c r="M847" s="19" t="str">
        <f t="shared" si="27"/>
        <v/>
      </c>
    </row>
    <row r="848" spans="2:13" x14ac:dyDescent="0.2">
      <c r="B848" s="15"/>
      <c r="C848" s="22"/>
      <c r="D848" s="24" t="str">
        <f>IF(C848="","",IFERROR(INDEX(Clienți!$C$5:$C$504,MATCH(C848,Clienți!$B$5:$B$504,0)),""))</f>
        <v/>
      </c>
      <c r="E848" s="22"/>
      <c r="F848" s="20"/>
      <c r="G848" s="20"/>
      <c r="H848" s="20"/>
      <c r="I848" s="15"/>
      <c r="J848" s="21"/>
      <c r="K848" s="22"/>
      <c r="L848" s="25" t="str">
        <f t="shared" si="26"/>
        <v/>
      </c>
      <c r="M848" s="19" t="str">
        <f t="shared" si="27"/>
        <v/>
      </c>
    </row>
    <row r="849" spans="2:13" x14ac:dyDescent="0.2">
      <c r="B849" s="15"/>
      <c r="C849" s="22"/>
      <c r="D849" s="24" t="str">
        <f>IF(C849="","",IFERROR(INDEX(Clienți!$C$5:$C$504,MATCH(C849,Clienți!$B$5:$B$504,0)),""))</f>
        <v/>
      </c>
      <c r="E849" s="22"/>
      <c r="F849" s="20"/>
      <c r="G849" s="20"/>
      <c r="H849" s="20"/>
      <c r="I849" s="15"/>
      <c r="J849" s="21"/>
      <c r="K849" s="22"/>
      <c r="L849" s="25" t="str">
        <f t="shared" si="26"/>
        <v/>
      </c>
      <c r="M849" s="19" t="str">
        <f t="shared" si="27"/>
        <v/>
      </c>
    </row>
    <row r="850" spans="2:13" x14ac:dyDescent="0.2">
      <c r="B850" s="15"/>
      <c r="C850" s="22"/>
      <c r="D850" s="24" t="str">
        <f>IF(C850="","",IFERROR(INDEX(Clienți!$C$5:$C$504,MATCH(C850,Clienți!$B$5:$B$504,0)),""))</f>
        <v/>
      </c>
      <c r="E850" s="22"/>
      <c r="F850" s="20"/>
      <c r="G850" s="20"/>
      <c r="H850" s="20"/>
      <c r="I850" s="15"/>
      <c r="J850" s="21"/>
      <c r="K850" s="22"/>
      <c r="L850" s="25" t="str">
        <f t="shared" si="26"/>
        <v/>
      </c>
      <c r="M850" s="19" t="str">
        <f t="shared" si="27"/>
        <v/>
      </c>
    </row>
    <row r="851" spans="2:13" x14ac:dyDescent="0.2">
      <c r="B851" s="15"/>
      <c r="C851" s="22"/>
      <c r="D851" s="24" t="str">
        <f>IF(C851="","",IFERROR(INDEX(Clienți!$C$5:$C$504,MATCH(C851,Clienți!$B$5:$B$504,0)),""))</f>
        <v/>
      </c>
      <c r="E851" s="22"/>
      <c r="F851" s="20"/>
      <c r="G851" s="20"/>
      <c r="H851" s="20"/>
      <c r="I851" s="15"/>
      <c r="J851" s="21"/>
      <c r="K851" s="22"/>
      <c r="L851" s="25" t="str">
        <f t="shared" si="26"/>
        <v/>
      </c>
      <c r="M851" s="19" t="str">
        <f t="shared" si="27"/>
        <v/>
      </c>
    </row>
    <row r="852" spans="2:13" x14ac:dyDescent="0.2">
      <c r="B852" s="15"/>
      <c r="C852" s="22"/>
      <c r="D852" s="24" t="str">
        <f>IF(C852="","",IFERROR(INDEX(Clienți!$C$5:$C$504,MATCH(C852,Clienți!$B$5:$B$504,0)),""))</f>
        <v/>
      </c>
      <c r="E852" s="22"/>
      <c r="F852" s="20"/>
      <c r="G852" s="20"/>
      <c r="H852" s="20"/>
      <c r="I852" s="15"/>
      <c r="J852" s="21"/>
      <c r="K852" s="22"/>
      <c r="L852" s="25" t="str">
        <f t="shared" si="26"/>
        <v/>
      </c>
      <c r="M852" s="19" t="str">
        <f t="shared" si="27"/>
        <v/>
      </c>
    </row>
    <row r="853" spans="2:13" x14ac:dyDescent="0.2">
      <c r="B853" s="15"/>
      <c r="C853" s="22"/>
      <c r="D853" s="24" t="str">
        <f>IF(C853="","",IFERROR(INDEX(Clienți!$C$5:$C$504,MATCH(C853,Clienți!$B$5:$B$504,0)),""))</f>
        <v/>
      </c>
      <c r="E853" s="22"/>
      <c r="F853" s="20"/>
      <c r="G853" s="20"/>
      <c r="H853" s="20"/>
      <c r="I853" s="15"/>
      <c r="J853" s="21"/>
      <c r="K853" s="22"/>
      <c r="L853" s="25" t="str">
        <f t="shared" si="26"/>
        <v/>
      </c>
      <c r="M853" s="19" t="str">
        <f t="shared" si="27"/>
        <v/>
      </c>
    </row>
    <row r="854" spans="2:13" x14ac:dyDescent="0.2">
      <c r="B854" s="15"/>
      <c r="C854" s="22"/>
      <c r="D854" s="24" t="str">
        <f>IF(C854="","",IFERROR(INDEX(Clienți!$C$5:$C$504,MATCH(C854,Clienți!$B$5:$B$504,0)),""))</f>
        <v/>
      </c>
      <c r="E854" s="22"/>
      <c r="F854" s="20"/>
      <c r="G854" s="20"/>
      <c r="H854" s="20"/>
      <c r="I854" s="15"/>
      <c r="J854" s="21"/>
      <c r="K854" s="22"/>
      <c r="L854" s="25" t="str">
        <f t="shared" si="26"/>
        <v/>
      </c>
      <c r="M854" s="19" t="str">
        <f t="shared" si="27"/>
        <v/>
      </c>
    </row>
    <row r="855" spans="2:13" x14ac:dyDescent="0.2">
      <c r="B855" s="15"/>
      <c r="C855" s="22"/>
      <c r="D855" s="24" t="str">
        <f>IF(C855="","",IFERROR(INDEX(Clienți!$C$5:$C$504,MATCH(C855,Clienți!$B$5:$B$504,0)),""))</f>
        <v/>
      </c>
      <c r="E855" s="22"/>
      <c r="F855" s="20"/>
      <c r="G855" s="20"/>
      <c r="H855" s="20"/>
      <c r="I855" s="15"/>
      <c r="J855" s="21"/>
      <c r="K855" s="22"/>
      <c r="L855" s="25" t="str">
        <f t="shared" si="26"/>
        <v/>
      </c>
      <c r="M855" s="19" t="str">
        <f t="shared" si="27"/>
        <v/>
      </c>
    </row>
    <row r="856" spans="2:13" x14ac:dyDescent="0.2">
      <c r="B856" s="15"/>
      <c r="C856" s="22"/>
      <c r="D856" s="24" t="str">
        <f>IF(C856="","",IFERROR(INDEX(Clienți!$C$5:$C$504,MATCH(C856,Clienți!$B$5:$B$504,0)),""))</f>
        <v/>
      </c>
      <c r="E856" s="22"/>
      <c r="F856" s="20"/>
      <c r="G856" s="20"/>
      <c r="H856" s="20"/>
      <c r="I856" s="15"/>
      <c r="J856" s="21"/>
      <c r="K856" s="22"/>
      <c r="L856" s="25" t="str">
        <f t="shared" si="26"/>
        <v/>
      </c>
      <c r="M856" s="19" t="str">
        <f t="shared" si="27"/>
        <v/>
      </c>
    </row>
    <row r="857" spans="2:13" x14ac:dyDescent="0.2">
      <c r="B857" s="15"/>
      <c r="C857" s="22"/>
      <c r="D857" s="24" t="str">
        <f>IF(C857="","",IFERROR(INDEX(Clienți!$C$5:$C$504,MATCH(C857,Clienți!$B$5:$B$504,0)),""))</f>
        <v/>
      </c>
      <c r="E857" s="22"/>
      <c r="F857" s="20"/>
      <c r="G857" s="20"/>
      <c r="H857" s="20"/>
      <c r="I857" s="15"/>
      <c r="J857" s="21"/>
      <c r="K857" s="22"/>
      <c r="L857" s="25" t="str">
        <f t="shared" si="26"/>
        <v/>
      </c>
      <c r="M857" s="19" t="str">
        <f t="shared" si="27"/>
        <v/>
      </c>
    </row>
    <row r="858" spans="2:13" x14ac:dyDescent="0.2">
      <c r="B858" s="15"/>
      <c r="C858" s="22"/>
      <c r="D858" s="24" t="str">
        <f>IF(C858="","",IFERROR(INDEX(Clienți!$C$5:$C$504,MATCH(C858,Clienți!$B$5:$B$504,0)),""))</f>
        <v/>
      </c>
      <c r="E858" s="22"/>
      <c r="F858" s="20"/>
      <c r="G858" s="20"/>
      <c r="H858" s="20"/>
      <c r="I858" s="15"/>
      <c r="J858" s="21"/>
      <c r="K858" s="22"/>
      <c r="L858" s="25" t="str">
        <f t="shared" si="26"/>
        <v/>
      </c>
      <c r="M858" s="19" t="str">
        <f t="shared" si="27"/>
        <v/>
      </c>
    </row>
    <row r="859" spans="2:13" x14ac:dyDescent="0.2">
      <c r="B859" s="15"/>
      <c r="C859" s="22"/>
      <c r="D859" s="24" t="str">
        <f>IF(C859="","",IFERROR(INDEX(Clienți!$C$5:$C$504,MATCH(C859,Clienți!$B$5:$B$504,0)),""))</f>
        <v/>
      </c>
      <c r="E859" s="22"/>
      <c r="F859" s="20"/>
      <c r="G859" s="20"/>
      <c r="H859" s="20"/>
      <c r="I859" s="15"/>
      <c r="J859" s="21"/>
      <c r="K859" s="22"/>
      <c r="L859" s="25" t="str">
        <f t="shared" si="26"/>
        <v/>
      </c>
      <c r="M859" s="19" t="str">
        <f t="shared" si="27"/>
        <v/>
      </c>
    </row>
    <row r="860" spans="2:13" x14ac:dyDescent="0.2">
      <c r="B860" s="15"/>
      <c r="C860" s="22"/>
      <c r="D860" s="24" t="str">
        <f>IF(C860="","",IFERROR(INDEX(Clienți!$C$5:$C$504,MATCH(C860,Clienți!$B$5:$B$504,0)),""))</f>
        <v/>
      </c>
      <c r="E860" s="22"/>
      <c r="F860" s="20"/>
      <c r="G860" s="20"/>
      <c r="H860" s="20"/>
      <c r="I860" s="15"/>
      <c r="J860" s="21"/>
      <c r="K860" s="22"/>
      <c r="L860" s="25" t="str">
        <f t="shared" si="26"/>
        <v/>
      </c>
      <c r="M860" s="19" t="str">
        <f t="shared" si="27"/>
        <v/>
      </c>
    </row>
    <row r="861" spans="2:13" x14ac:dyDescent="0.2">
      <c r="B861" s="15"/>
      <c r="C861" s="22"/>
      <c r="D861" s="24" t="str">
        <f>IF(C861="","",IFERROR(INDEX(Clienți!$C$5:$C$504,MATCH(C861,Clienți!$B$5:$B$504,0)),""))</f>
        <v/>
      </c>
      <c r="E861" s="22"/>
      <c r="F861" s="20"/>
      <c r="G861" s="20"/>
      <c r="H861" s="20"/>
      <c r="I861" s="15"/>
      <c r="J861" s="21"/>
      <c r="K861" s="22"/>
      <c r="L861" s="25" t="str">
        <f t="shared" si="26"/>
        <v/>
      </c>
      <c r="M861" s="19" t="str">
        <f t="shared" si="27"/>
        <v/>
      </c>
    </row>
    <row r="862" spans="2:13" x14ac:dyDescent="0.2">
      <c r="B862" s="15"/>
      <c r="C862" s="22"/>
      <c r="D862" s="24" t="str">
        <f>IF(C862="","",IFERROR(INDEX(Clienți!$C$5:$C$504,MATCH(C862,Clienți!$B$5:$B$504,0)),""))</f>
        <v/>
      </c>
      <c r="E862" s="22"/>
      <c r="F862" s="20"/>
      <c r="G862" s="20"/>
      <c r="H862" s="20"/>
      <c r="I862" s="15"/>
      <c r="J862" s="21"/>
      <c r="K862" s="22"/>
      <c r="L862" s="25" t="str">
        <f t="shared" si="26"/>
        <v/>
      </c>
      <c r="M862" s="19" t="str">
        <f t="shared" si="27"/>
        <v/>
      </c>
    </row>
    <row r="863" spans="2:13" x14ac:dyDescent="0.2">
      <c r="B863" s="15"/>
      <c r="C863" s="22"/>
      <c r="D863" s="24" t="str">
        <f>IF(C863="","",IFERROR(INDEX(Clienți!$C$5:$C$504,MATCH(C863,Clienți!$B$5:$B$504,0)),""))</f>
        <v/>
      </c>
      <c r="E863" s="22"/>
      <c r="F863" s="20"/>
      <c r="G863" s="20"/>
      <c r="H863" s="20"/>
      <c r="I863" s="15"/>
      <c r="J863" s="21"/>
      <c r="K863" s="22"/>
      <c r="L863" s="25" t="str">
        <f t="shared" si="26"/>
        <v/>
      </c>
      <c r="M863" s="19" t="str">
        <f t="shared" si="27"/>
        <v/>
      </c>
    </row>
    <row r="864" spans="2:13" x14ac:dyDescent="0.2">
      <c r="B864" s="15"/>
      <c r="C864" s="22"/>
      <c r="D864" s="24" t="str">
        <f>IF(C864="","",IFERROR(INDEX(Clienți!$C$5:$C$504,MATCH(C864,Clienți!$B$5:$B$504,0)),""))</f>
        <v/>
      </c>
      <c r="E864" s="22"/>
      <c r="F864" s="20"/>
      <c r="G864" s="20"/>
      <c r="H864" s="20"/>
      <c r="I864" s="15"/>
      <c r="J864" s="21"/>
      <c r="K864" s="22"/>
      <c r="L864" s="25" t="str">
        <f t="shared" si="26"/>
        <v/>
      </c>
      <c r="M864" s="19" t="str">
        <f t="shared" si="27"/>
        <v/>
      </c>
    </row>
    <row r="865" spans="2:13" x14ac:dyDescent="0.2">
      <c r="B865" s="15"/>
      <c r="C865" s="22"/>
      <c r="D865" s="24" t="str">
        <f>IF(C865="","",IFERROR(INDEX(Clienți!$C$5:$C$504,MATCH(C865,Clienți!$B$5:$B$504,0)),""))</f>
        <v/>
      </c>
      <c r="E865" s="22"/>
      <c r="F865" s="20"/>
      <c r="G865" s="20"/>
      <c r="H865" s="20"/>
      <c r="I865" s="15"/>
      <c r="J865" s="21"/>
      <c r="K865" s="22"/>
      <c r="L865" s="25" t="str">
        <f t="shared" si="26"/>
        <v/>
      </c>
      <c r="M865" s="19" t="str">
        <f t="shared" si="27"/>
        <v/>
      </c>
    </row>
    <row r="866" spans="2:13" x14ac:dyDescent="0.2">
      <c r="B866" s="15"/>
      <c r="C866" s="22"/>
      <c r="D866" s="24" t="str">
        <f>IF(C866="","",IFERROR(INDEX(Clienți!$C$5:$C$504,MATCH(C866,Clienți!$B$5:$B$504,0)),""))</f>
        <v/>
      </c>
      <c r="E866" s="22"/>
      <c r="F866" s="20"/>
      <c r="G866" s="20"/>
      <c r="H866" s="20"/>
      <c r="I866" s="15"/>
      <c r="J866" s="21"/>
      <c r="K866" s="22"/>
      <c r="L866" s="25" t="str">
        <f t="shared" si="26"/>
        <v/>
      </c>
      <c r="M866" s="19" t="str">
        <f t="shared" si="27"/>
        <v/>
      </c>
    </row>
    <row r="867" spans="2:13" x14ac:dyDescent="0.2">
      <c r="B867" s="15"/>
      <c r="C867" s="22"/>
      <c r="D867" s="24" t="str">
        <f>IF(C867="","",IFERROR(INDEX(Clienți!$C$5:$C$504,MATCH(C867,Clienți!$B$5:$B$504,0)),""))</f>
        <v/>
      </c>
      <c r="E867" s="22"/>
      <c r="F867" s="20"/>
      <c r="G867" s="20"/>
      <c r="H867" s="20"/>
      <c r="I867" s="15"/>
      <c r="J867" s="21"/>
      <c r="K867" s="22"/>
      <c r="L867" s="25" t="str">
        <f t="shared" si="26"/>
        <v/>
      </c>
      <c r="M867" s="19" t="str">
        <f t="shared" si="27"/>
        <v/>
      </c>
    </row>
    <row r="868" spans="2:13" x14ac:dyDescent="0.2">
      <c r="B868" s="15"/>
      <c r="C868" s="22"/>
      <c r="D868" s="24" t="str">
        <f>IF(C868="","",IFERROR(INDEX(Clienți!$C$5:$C$504,MATCH(C868,Clienți!$B$5:$B$504,0)),""))</f>
        <v/>
      </c>
      <c r="E868" s="22"/>
      <c r="F868" s="20"/>
      <c r="G868" s="20"/>
      <c r="H868" s="20"/>
      <c r="I868" s="15"/>
      <c r="J868" s="21"/>
      <c r="K868" s="22"/>
      <c r="L868" s="25" t="str">
        <f t="shared" si="26"/>
        <v/>
      </c>
      <c r="M868" s="19" t="str">
        <f t="shared" si="27"/>
        <v/>
      </c>
    </row>
    <row r="869" spans="2:13" x14ac:dyDescent="0.2">
      <c r="B869" s="15"/>
      <c r="C869" s="22"/>
      <c r="D869" s="24" t="str">
        <f>IF(C869="","",IFERROR(INDEX(Clienți!$C$5:$C$504,MATCH(C869,Clienți!$B$5:$B$504,0)),""))</f>
        <v/>
      </c>
      <c r="E869" s="22"/>
      <c r="F869" s="20"/>
      <c r="G869" s="20"/>
      <c r="H869" s="20"/>
      <c r="I869" s="15"/>
      <c r="J869" s="21"/>
      <c r="K869" s="22"/>
      <c r="L869" s="25" t="str">
        <f t="shared" si="26"/>
        <v/>
      </c>
      <c r="M869" s="19" t="str">
        <f t="shared" si="27"/>
        <v/>
      </c>
    </row>
    <row r="870" spans="2:13" x14ac:dyDescent="0.2">
      <c r="B870" s="15"/>
      <c r="C870" s="22"/>
      <c r="D870" s="24" t="str">
        <f>IF(C870="","",IFERROR(INDEX(Clienți!$C$5:$C$504,MATCH(C870,Clienți!$B$5:$B$504,0)),""))</f>
        <v/>
      </c>
      <c r="E870" s="22"/>
      <c r="F870" s="20"/>
      <c r="G870" s="20"/>
      <c r="H870" s="20"/>
      <c r="I870" s="15"/>
      <c r="J870" s="21"/>
      <c r="K870" s="22"/>
      <c r="L870" s="25" t="str">
        <f t="shared" si="26"/>
        <v/>
      </c>
      <c r="M870" s="19" t="str">
        <f t="shared" si="27"/>
        <v/>
      </c>
    </row>
    <row r="871" spans="2:13" x14ac:dyDescent="0.2">
      <c r="B871" s="15"/>
      <c r="C871" s="22"/>
      <c r="D871" s="24" t="str">
        <f>IF(C871="","",IFERROR(INDEX(Clienți!$C$5:$C$504,MATCH(C871,Clienți!$B$5:$B$504,0)),""))</f>
        <v/>
      </c>
      <c r="E871" s="22"/>
      <c r="F871" s="20"/>
      <c r="G871" s="20"/>
      <c r="H871" s="20"/>
      <c r="I871" s="15"/>
      <c r="J871" s="21"/>
      <c r="K871" s="22"/>
      <c r="L871" s="25" t="str">
        <f t="shared" si="26"/>
        <v/>
      </c>
      <c r="M871" s="19" t="str">
        <f t="shared" si="27"/>
        <v/>
      </c>
    </row>
    <row r="872" spans="2:13" x14ac:dyDescent="0.2">
      <c r="B872" s="15"/>
      <c r="C872" s="22"/>
      <c r="D872" s="24" t="str">
        <f>IF(C872="","",IFERROR(INDEX(Clienți!$C$5:$C$504,MATCH(C872,Clienți!$B$5:$B$504,0)),""))</f>
        <v/>
      </c>
      <c r="E872" s="22"/>
      <c r="F872" s="20"/>
      <c r="G872" s="20"/>
      <c r="H872" s="20"/>
      <c r="I872" s="15"/>
      <c r="J872" s="21"/>
      <c r="K872" s="22"/>
      <c r="L872" s="25" t="str">
        <f t="shared" si="26"/>
        <v/>
      </c>
      <c r="M872" s="19" t="str">
        <f t="shared" si="27"/>
        <v/>
      </c>
    </row>
    <row r="873" spans="2:13" x14ac:dyDescent="0.2">
      <c r="B873" s="15"/>
      <c r="C873" s="22"/>
      <c r="D873" s="24" t="str">
        <f>IF(C873="","",IFERROR(INDEX(Clienți!$C$5:$C$504,MATCH(C873,Clienți!$B$5:$B$504,0)),""))</f>
        <v/>
      </c>
      <c r="E873" s="22"/>
      <c r="F873" s="20"/>
      <c r="G873" s="20"/>
      <c r="H873" s="20"/>
      <c r="I873" s="15"/>
      <c r="J873" s="21"/>
      <c r="K873" s="22"/>
      <c r="L873" s="25" t="str">
        <f t="shared" si="26"/>
        <v/>
      </c>
      <c r="M873" s="19" t="str">
        <f t="shared" si="27"/>
        <v/>
      </c>
    </row>
    <row r="874" spans="2:13" x14ac:dyDescent="0.2">
      <c r="B874" s="15"/>
      <c r="C874" s="22"/>
      <c r="D874" s="24" t="str">
        <f>IF(C874="","",IFERROR(INDEX(Clienți!$C$5:$C$504,MATCH(C874,Clienți!$B$5:$B$504,0)),""))</f>
        <v/>
      </c>
      <c r="E874" s="22"/>
      <c r="F874" s="20"/>
      <c r="G874" s="20"/>
      <c r="H874" s="20"/>
      <c r="I874" s="15"/>
      <c r="J874" s="21"/>
      <c r="K874" s="22"/>
      <c r="L874" s="25" t="str">
        <f t="shared" si="26"/>
        <v/>
      </c>
      <c r="M874" s="19" t="str">
        <f t="shared" si="27"/>
        <v/>
      </c>
    </row>
    <row r="875" spans="2:13" x14ac:dyDescent="0.2">
      <c r="B875" s="15"/>
      <c r="C875" s="22"/>
      <c r="D875" s="24" t="str">
        <f>IF(C875="","",IFERROR(INDEX(Clienți!$C$5:$C$504,MATCH(C875,Clienți!$B$5:$B$504,0)),""))</f>
        <v/>
      </c>
      <c r="E875" s="22"/>
      <c r="F875" s="20"/>
      <c r="G875" s="20"/>
      <c r="H875" s="20"/>
      <c r="I875" s="15"/>
      <c r="J875" s="21"/>
      <c r="K875" s="22"/>
      <c r="L875" s="25" t="str">
        <f t="shared" si="26"/>
        <v/>
      </c>
      <c r="M875" s="19" t="str">
        <f t="shared" si="27"/>
        <v/>
      </c>
    </row>
    <row r="876" spans="2:13" x14ac:dyDescent="0.2">
      <c r="B876" s="15"/>
      <c r="C876" s="22"/>
      <c r="D876" s="24" t="str">
        <f>IF(C876="","",IFERROR(INDEX(Clienți!$C$5:$C$504,MATCH(C876,Clienți!$B$5:$B$504,0)),""))</f>
        <v/>
      </c>
      <c r="E876" s="22"/>
      <c r="F876" s="20"/>
      <c r="G876" s="20"/>
      <c r="H876" s="20"/>
      <c r="I876" s="15"/>
      <c r="J876" s="21"/>
      <c r="K876" s="22"/>
      <c r="L876" s="25" t="str">
        <f t="shared" si="26"/>
        <v/>
      </c>
      <c r="M876" s="19" t="str">
        <f t="shared" si="27"/>
        <v/>
      </c>
    </row>
    <row r="877" spans="2:13" x14ac:dyDescent="0.2">
      <c r="B877" s="15"/>
      <c r="C877" s="22"/>
      <c r="D877" s="24" t="str">
        <f>IF(C877="","",IFERROR(INDEX(Clienți!$C$5:$C$504,MATCH(C877,Clienți!$B$5:$B$504,0)),""))</f>
        <v/>
      </c>
      <c r="E877" s="22"/>
      <c r="F877" s="20"/>
      <c r="G877" s="20"/>
      <c r="H877" s="20"/>
      <c r="I877" s="15"/>
      <c r="J877" s="21"/>
      <c r="K877" s="22"/>
      <c r="L877" s="25" t="str">
        <f t="shared" si="26"/>
        <v/>
      </c>
      <c r="M877" s="19" t="str">
        <f t="shared" si="27"/>
        <v/>
      </c>
    </row>
    <row r="878" spans="2:13" x14ac:dyDescent="0.2">
      <c r="B878" s="15"/>
      <c r="C878" s="22"/>
      <c r="D878" s="24" t="str">
        <f>IF(C878="","",IFERROR(INDEX(Clienți!$C$5:$C$504,MATCH(C878,Clienți!$B$5:$B$504,0)),""))</f>
        <v/>
      </c>
      <c r="E878" s="22"/>
      <c r="F878" s="20"/>
      <c r="G878" s="20"/>
      <c r="H878" s="20"/>
      <c r="I878" s="15"/>
      <c r="J878" s="21"/>
      <c r="K878" s="22"/>
      <c r="L878" s="25" t="str">
        <f t="shared" si="26"/>
        <v/>
      </c>
      <c r="M878" s="19" t="str">
        <f t="shared" si="27"/>
        <v/>
      </c>
    </row>
    <row r="879" spans="2:13" x14ac:dyDescent="0.2">
      <c r="B879" s="15"/>
      <c r="C879" s="22"/>
      <c r="D879" s="24" t="str">
        <f>IF(C879="","",IFERROR(INDEX(Clienți!$C$5:$C$504,MATCH(C879,Clienți!$B$5:$B$504,0)),""))</f>
        <v/>
      </c>
      <c r="E879" s="22"/>
      <c r="F879" s="20"/>
      <c r="G879" s="20"/>
      <c r="H879" s="20"/>
      <c r="I879" s="15"/>
      <c r="J879" s="21"/>
      <c r="K879" s="22"/>
      <c r="L879" s="25" t="str">
        <f t="shared" si="26"/>
        <v/>
      </c>
      <c r="M879" s="19" t="str">
        <f t="shared" si="27"/>
        <v/>
      </c>
    </row>
    <row r="880" spans="2:13" x14ac:dyDescent="0.2">
      <c r="B880" s="15"/>
      <c r="C880" s="22"/>
      <c r="D880" s="24" t="str">
        <f>IF(C880="","",IFERROR(INDEX(Clienți!$C$5:$C$504,MATCH(C880,Clienți!$B$5:$B$504,0)),""))</f>
        <v/>
      </c>
      <c r="E880" s="22"/>
      <c r="F880" s="20"/>
      <c r="G880" s="20"/>
      <c r="H880" s="20"/>
      <c r="I880" s="15"/>
      <c r="J880" s="21"/>
      <c r="K880" s="22"/>
      <c r="L880" s="25" t="str">
        <f t="shared" si="26"/>
        <v/>
      </c>
      <c r="M880" s="19" t="str">
        <f t="shared" si="27"/>
        <v/>
      </c>
    </row>
    <row r="881" spans="2:13" x14ac:dyDescent="0.2">
      <c r="B881" s="15"/>
      <c r="C881" s="22"/>
      <c r="D881" s="24" t="str">
        <f>IF(C881="","",IFERROR(INDEX(Clienți!$C$5:$C$504,MATCH(C881,Clienți!$B$5:$B$504,0)),""))</f>
        <v/>
      </c>
      <c r="E881" s="22"/>
      <c r="F881" s="20"/>
      <c r="G881" s="20"/>
      <c r="H881" s="20"/>
      <c r="I881" s="15"/>
      <c r="J881" s="21"/>
      <c r="K881" s="22"/>
      <c r="L881" s="25" t="str">
        <f t="shared" si="26"/>
        <v/>
      </c>
      <c r="M881" s="19" t="str">
        <f t="shared" si="27"/>
        <v/>
      </c>
    </row>
    <row r="882" spans="2:13" x14ac:dyDescent="0.2">
      <c r="B882" s="15"/>
      <c r="C882" s="22"/>
      <c r="D882" s="24" t="str">
        <f>IF(C882="","",IFERROR(INDEX(Clienți!$C$5:$C$504,MATCH(C882,Clienți!$B$5:$B$504,0)),""))</f>
        <v/>
      </c>
      <c r="E882" s="22"/>
      <c r="F882" s="20"/>
      <c r="G882" s="20"/>
      <c r="H882" s="20"/>
      <c r="I882" s="15"/>
      <c r="J882" s="21"/>
      <c r="K882" s="22"/>
      <c r="L882" s="25" t="str">
        <f t="shared" si="26"/>
        <v/>
      </c>
      <c r="M882" s="19" t="str">
        <f t="shared" si="27"/>
        <v/>
      </c>
    </row>
    <row r="883" spans="2:13" x14ac:dyDescent="0.2">
      <c r="B883" s="15"/>
      <c r="C883" s="22"/>
      <c r="D883" s="24" t="str">
        <f>IF(C883="","",IFERROR(INDEX(Clienți!$C$5:$C$504,MATCH(C883,Clienți!$B$5:$B$504,0)),""))</f>
        <v/>
      </c>
      <c r="E883" s="22"/>
      <c r="F883" s="20"/>
      <c r="G883" s="20"/>
      <c r="H883" s="20"/>
      <c r="I883" s="15"/>
      <c r="J883" s="21"/>
      <c r="K883" s="22"/>
      <c r="L883" s="25" t="str">
        <f t="shared" si="26"/>
        <v/>
      </c>
      <c r="M883" s="19" t="str">
        <f t="shared" si="27"/>
        <v/>
      </c>
    </row>
    <row r="884" spans="2:13" x14ac:dyDescent="0.2">
      <c r="B884" s="15"/>
      <c r="C884" s="22"/>
      <c r="D884" s="24" t="str">
        <f>IF(C884="","",IFERROR(INDEX(Clienți!$C$5:$C$504,MATCH(C884,Clienți!$B$5:$B$504,0)),""))</f>
        <v/>
      </c>
      <c r="E884" s="22"/>
      <c r="F884" s="20"/>
      <c r="G884" s="20"/>
      <c r="H884" s="20"/>
      <c r="I884" s="15"/>
      <c r="J884" s="21"/>
      <c r="K884" s="22"/>
      <c r="L884" s="25" t="str">
        <f t="shared" si="26"/>
        <v/>
      </c>
      <c r="M884" s="19" t="str">
        <f t="shared" si="27"/>
        <v/>
      </c>
    </row>
    <row r="885" spans="2:13" x14ac:dyDescent="0.2">
      <c r="B885" s="15"/>
      <c r="C885" s="22"/>
      <c r="D885" s="24" t="str">
        <f>IF(C885="","",IFERROR(INDEX(Clienți!$C$5:$C$504,MATCH(C885,Clienți!$B$5:$B$504,0)),""))</f>
        <v/>
      </c>
      <c r="E885" s="22"/>
      <c r="F885" s="20"/>
      <c r="G885" s="20"/>
      <c r="H885" s="20"/>
      <c r="I885" s="15"/>
      <c r="J885" s="21"/>
      <c r="K885" s="22"/>
      <c r="L885" s="25" t="str">
        <f t="shared" si="26"/>
        <v/>
      </c>
      <c r="M885" s="19" t="str">
        <f t="shared" si="27"/>
        <v/>
      </c>
    </row>
    <row r="886" spans="2:13" x14ac:dyDescent="0.2">
      <c r="B886" s="15"/>
      <c r="C886" s="22"/>
      <c r="D886" s="24" t="str">
        <f>IF(C886="","",IFERROR(INDEX(Clienți!$C$5:$C$504,MATCH(C886,Clienți!$B$5:$B$504,0)),""))</f>
        <v/>
      </c>
      <c r="E886" s="22"/>
      <c r="F886" s="20"/>
      <c r="G886" s="20"/>
      <c r="H886" s="20"/>
      <c r="I886" s="15"/>
      <c r="J886" s="21"/>
      <c r="K886" s="22"/>
      <c r="L886" s="25" t="str">
        <f t="shared" si="26"/>
        <v/>
      </c>
      <c r="M886" s="19" t="str">
        <f t="shared" si="27"/>
        <v/>
      </c>
    </row>
    <row r="887" spans="2:13" x14ac:dyDescent="0.2">
      <c r="B887" s="15"/>
      <c r="C887" s="22"/>
      <c r="D887" s="24" t="str">
        <f>IF(C887="","",IFERROR(INDEX(Clienți!$C$5:$C$504,MATCH(C887,Clienți!$B$5:$B$504,0)),""))</f>
        <v/>
      </c>
      <c r="E887" s="22"/>
      <c r="F887" s="20"/>
      <c r="G887" s="20"/>
      <c r="H887" s="20"/>
      <c r="I887" s="15"/>
      <c r="J887" s="21"/>
      <c r="K887" s="22"/>
      <c r="L887" s="25" t="str">
        <f t="shared" si="26"/>
        <v/>
      </c>
      <c r="M887" s="19" t="str">
        <f t="shared" si="27"/>
        <v/>
      </c>
    </row>
    <row r="888" spans="2:13" x14ac:dyDescent="0.2">
      <c r="B888" s="15"/>
      <c r="C888" s="22"/>
      <c r="D888" s="24" t="str">
        <f>IF(C888="","",IFERROR(INDEX(Clienți!$C$5:$C$504,MATCH(C888,Clienți!$B$5:$B$504,0)),""))</f>
        <v/>
      </c>
      <c r="E888" s="22"/>
      <c r="F888" s="20"/>
      <c r="G888" s="20"/>
      <c r="H888" s="20"/>
      <c r="I888" s="15"/>
      <c r="J888" s="21"/>
      <c r="K888" s="22"/>
      <c r="L888" s="25" t="str">
        <f t="shared" si="26"/>
        <v/>
      </c>
      <c r="M888" s="19" t="str">
        <f t="shared" si="27"/>
        <v/>
      </c>
    </row>
    <row r="889" spans="2:13" x14ac:dyDescent="0.2">
      <c r="B889" s="15"/>
      <c r="C889" s="22"/>
      <c r="D889" s="24" t="str">
        <f>IF(C889="","",IFERROR(INDEX(Clienți!$C$5:$C$504,MATCH(C889,Clienți!$B$5:$B$504,0)),""))</f>
        <v/>
      </c>
      <c r="E889" s="22"/>
      <c r="F889" s="20"/>
      <c r="G889" s="20"/>
      <c r="H889" s="20"/>
      <c r="I889" s="15"/>
      <c r="J889" s="21"/>
      <c r="K889" s="22"/>
      <c r="L889" s="25" t="str">
        <f t="shared" si="26"/>
        <v/>
      </c>
      <c r="M889" s="19" t="str">
        <f t="shared" si="27"/>
        <v/>
      </c>
    </row>
    <row r="890" spans="2:13" x14ac:dyDescent="0.2">
      <c r="B890" s="15"/>
      <c r="C890" s="22"/>
      <c r="D890" s="24" t="str">
        <f>IF(C890="","",IFERROR(INDEX(Clienți!$C$5:$C$504,MATCH(C890,Clienți!$B$5:$B$504,0)),""))</f>
        <v/>
      </c>
      <c r="E890" s="22"/>
      <c r="F890" s="20"/>
      <c r="G890" s="20"/>
      <c r="H890" s="20"/>
      <c r="I890" s="15"/>
      <c r="J890" s="21"/>
      <c r="K890" s="22"/>
      <c r="L890" s="25" t="str">
        <f t="shared" si="26"/>
        <v/>
      </c>
      <c r="M890" s="19" t="str">
        <f t="shared" si="27"/>
        <v/>
      </c>
    </row>
    <row r="891" spans="2:13" x14ac:dyDescent="0.2">
      <c r="B891" s="15"/>
      <c r="C891" s="22"/>
      <c r="D891" s="24" t="str">
        <f>IF(C891="","",IFERROR(INDEX(Clienți!$C$5:$C$504,MATCH(C891,Clienți!$B$5:$B$504,0)),""))</f>
        <v/>
      </c>
      <c r="E891" s="22"/>
      <c r="F891" s="20"/>
      <c r="G891" s="20"/>
      <c r="H891" s="20"/>
      <c r="I891" s="15"/>
      <c r="J891" s="21"/>
      <c r="K891" s="22"/>
      <c r="L891" s="25" t="str">
        <f t="shared" si="26"/>
        <v/>
      </c>
      <c r="M891" s="19" t="str">
        <f t="shared" si="27"/>
        <v/>
      </c>
    </row>
    <row r="892" spans="2:13" x14ac:dyDescent="0.2">
      <c r="B892" s="15"/>
      <c r="C892" s="22"/>
      <c r="D892" s="24" t="str">
        <f>IF(C892="","",IFERROR(INDEX(Clienți!$C$5:$C$504,MATCH(C892,Clienți!$B$5:$B$504,0)),""))</f>
        <v/>
      </c>
      <c r="E892" s="22"/>
      <c r="F892" s="20"/>
      <c r="G892" s="20"/>
      <c r="H892" s="20"/>
      <c r="I892" s="15"/>
      <c r="J892" s="21"/>
      <c r="K892" s="22"/>
      <c r="L892" s="25" t="str">
        <f t="shared" si="26"/>
        <v/>
      </c>
      <c r="M892" s="19" t="str">
        <f t="shared" si="27"/>
        <v/>
      </c>
    </row>
    <row r="893" spans="2:13" x14ac:dyDescent="0.2">
      <c r="B893" s="15"/>
      <c r="C893" s="22"/>
      <c r="D893" s="24" t="str">
        <f>IF(C893="","",IFERROR(INDEX(Clienți!$C$5:$C$504,MATCH(C893,Clienți!$B$5:$B$504,0)),""))</f>
        <v/>
      </c>
      <c r="E893" s="22"/>
      <c r="F893" s="20"/>
      <c r="G893" s="20"/>
      <c r="H893" s="20"/>
      <c r="I893" s="15"/>
      <c r="J893" s="21"/>
      <c r="K893" s="22"/>
      <c r="L893" s="25" t="str">
        <f t="shared" si="26"/>
        <v/>
      </c>
      <c r="M893" s="19" t="str">
        <f t="shared" si="27"/>
        <v/>
      </c>
    </row>
    <row r="894" spans="2:13" x14ac:dyDescent="0.2">
      <c r="B894" s="15"/>
      <c r="C894" s="22"/>
      <c r="D894" s="24" t="str">
        <f>IF(C894="","",IFERROR(INDEX(Clienți!$C$5:$C$504,MATCH(C894,Clienți!$B$5:$B$504,0)),""))</f>
        <v/>
      </c>
      <c r="E894" s="22"/>
      <c r="F894" s="20"/>
      <c r="G894" s="20"/>
      <c r="H894" s="20"/>
      <c r="I894" s="15"/>
      <c r="J894" s="21"/>
      <c r="K894" s="22"/>
      <c r="L894" s="25" t="str">
        <f t="shared" si="26"/>
        <v/>
      </c>
      <c r="M894" s="19" t="str">
        <f t="shared" si="27"/>
        <v/>
      </c>
    </row>
    <row r="895" spans="2:13" x14ac:dyDescent="0.2">
      <c r="B895" s="15"/>
      <c r="C895" s="22"/>
      <c r="D895" s="24" t="str">
        <f>IF(C895="","",IFERROR(INDEX(Clienți!$C$5:$C$504,MATCH(C895,Clienți!$B$5:$B$504,0)),""))</f>
        <v/>
      </c>
      <c r="E895" s="22"/>
      <c r="F895" s="20"/>
      <c r="G895" s="20"/>
      <c r="H895" s="20"/>
      <c r="I895" s="15"/>
      <c r="J895" s="21"/>
      <c r="K895" s="22"/>
      <c r="L895" s="25" t="str">
        <f t="shared" si="26"/>
        <v/>
      </c>
      <c r="M895" s="19" t="str">
        <f t="shared" si="27"/>
        <v/>
      </c>
    </row>
    <row r="896" spans="2:13" x14ac:dyDescent="0.2">
      <c r="B896" s="15"/>
      <c r="C896" s="22"/>
      <c r="D896" s="24" t="str">
        <f>IF(C896="","",IFERROR(INDEX(Clienți!$C$5:$C$504,MATCH(C896,Clienți!$B$5:$B$504,0)),""))</f>
        <v/>
      </c>
      <c r="E896" s="22"/>
      <c r="F896" s="20"/>
      <c r="G896" s="20"/>
      <c r="H896" s="20"/>
      <c r="I896" s="15"/>
      <c r="J896" s="21"/>
      <c r="K896" s="22"/>
      <c r="L896" s="25" t="str">
        <f t="shared" si="26"/>
        <v/>
      </c>
      <c r="M896" s="19" t="str">
        <f t="shared" si="27"/>
        <v/>
      </c>
    </row>
    <row r="897" spans="2:13" x14ac:dyDescent="0.2">
      <c r="B897" s="15"/>
      <c r="C897" s="22"/>
      <c r="D897" s="24" t="str">
        <f>IF(C897="","",IFERROR(INDEX(Clienți!$C$5:$C$504,MATCH(C897,Clienți!$B$5:$B$504,0)),""))</f>
        <v/>
      </c>
      <c r="E897" s="22"/>
      <c r="F897" s="20"/>
      <c r="G897" s="20"/>
      <c r="H897" s="20"/>
      <c r="I897" s="15"/>
      <c r="J897" s="21"/>
      <c r="K897" s="22"/>
      <c r="L897" s="25" t="str">
        <f t="shared" si="26"/>
        <v/>
      </c>
      <c r="M897" s="19" t="str">
        <f t="shared" si="27"/>
        <v/>
      </c>
    </row>
    <row r="898" spans="2:13" x14ac:dyDescent="0.2">
      <c r="B898" s="15"/>
      <c r="C898" s="22"/>
      <c r="D898" s="24" t="str">
        <f>IF(C898="","",IFERROR(INDEX(Clienți!$C$5:$C$504,MATCH(C898,Clienți!$B$5:$B$504,0)),""))</f>
        <v/>
      </c>
      <c r="E898" s="22"/>
      <c r="F898" s="20"/>
      <c r="G898" s="20"/>
      <c r="H898" s="20"/>
      <c r="I898" s="15"/>
      <c r="J898" s="21"/>
      <c r="K898" s="22"/>
      <c r="L898" s="25" t="str">
        <f t="shared" si="26"/>
        <v/>
      </c>
      <c r="M898" s="19" t="str">
        <f t="shared" si="27"/>
        <v/>
      </c>
    </row>
    <row r="899" spans="2:13" x14ac:dyDescent="0.2">
      <c r="B899" s="15"/>
      <c r="C899" s="22"/>
      <c r="D899" s="24" t="str">
        <f>IF(C899="","",IFERROR(INDEX(Clienți!$C$5:$C$504,MATCH(C899,Clienți!$B$5:$B$504,0)),""))</f>
        <v/>
      </c>
      <c r="E899" s="22"/>
      <c r="F899" s="20"/>
      <c r="G899" s="20"/>
      <c r="H899" s="20"/>
      <c r="I899" s="15"/>
      <c r="J899" s="21"/>
      <c r="K899" s="22"/>
      <c r="L899" s="25" t="str">
        <f t="shared" si="26"/>
        <v/>
      </c>
      <c r="M899" s="19" t="str">
        <f t="shared" si="27"/>
        <v/>
      </c>
    </row>
    <row r="900" spans="2:13" x14ac:dyDescent="0.2">
      <c r="B900" s="15"/>
      <c r="C900" s="22"/>
      <c r="D900" s="24" t="str">
        <f>IF(C900="","",IFERROR(INDEX(Clienți!$C$5:$C$504,MATCH(C900,Clienți!$B$5:$B$504,0)),""))</f>
        <v/>
      </c>
      <c r="E900" s="22"/>
      <c r="F900" s="20"/>
      <c r="G900" s="20"/>
      <c r="H900" s="20"/>
      <c r="I900" s="15"/>
      <c r="J900" s="21"/>
      <c r="K900" s="22"/>
      <c r="L900" s="25" t="str">
        <f t="shared" si="26"/>
        <v/>
      </c>
      <c r="M900" s="19" t="str">
        <f t="shared" si="27"/>
        <v/>
      </c>
    </row>
    <row r="901" spans="2:13" x14ac:dyDescent="0.2">
      <c r="B901" s="15"/>
      <c r="C901" s="22"/>
      <c r="D901" s="24" t="str">
        <f>IF(C901="","",IFERROR(INDEX(Clienți!$C$5:$C$504,MATCH(C901,Clienți!$B$5:$B$504,0)),""))</f>
        <v/>
      </c>
      <c r="E901" s="22"/>
      <c r="F901" s="20"/>
      <c r="G901" s="20"/>
      <c r="H901" s="20"/>
      <c r="I901" s="15"/>
      <c r="J901" s="21"/>
      <c r="K901" s="22"/>
      <c r="L901" s="25" t="str">
        <f t="shared" ref="L901:L964" si="28">IF(B901="","",IF(K901="Da","Realizat",IF(H901="","Fără pas următor",IF(NOT(ISNUMBER(I901)),"Fără dată",IF(I901&lt;AziC,"Întârziat",IF(I901=AziC,"Azi","Planificat"))))))</f>
        <v/>
      </c>
      <c r="M901" s="19" t="str">
        <f t="shared" ref="M901:M964" si="29">IF(AND(B901="",C901=""),"",TRIM(IF(D901="","Cod de client inexistent. ","")&amp;IF(F901="","Notează ce s-a discutat. ","")&amp;IF(AND(H901&lt;&gt;"",NOT(ISNUMBER(I901))),"Pasul următor nu are dată. ","")&amp;IF(AND(ISNUMBER(I901),ISNUMBER(B901),I901&lt;B901),"Data pasului e înaintea contactului. ","")))</f>
        <v/>
      </c>
    </row>
    <row r="902" spans="2:13" x14ac:dyDescent="0.2">
      <c r="B902" s="15"/>
      <c r="C902" s="22"/>
      <c r="D902" s="24" t="str">
        <f>IF(C902="","",IFERROR(INDEX(Clienți!$C$5:$C$504,MATCH(C902,Clienți!$B$5:$B$504,0)),""))</f>
        <v/>
      </c>
      <c r="E902" s="22"/>
      <c r="F902" s="20"/>
      <c r="G902" s="20"/>
      <c r="H902" s="20"/>
      <c r="I902" s="15"/>
      <c r="J902" s="21"/>
      <c r="K902" s="22"/>
      <c r="L902" s="25" t="str">
        <f t="shared" si="28"/>
        <v/>
      </c>
      <c r="M902" s="19" t="str">
        <f t="shared" si="29"/>
        <v/>
      </c>
    </row>
    <row r="903" spans="2:13" x14ac:dyDescent="0.2">
      <c r="B903" s="15"/>
      <c r="C903" s="22"/>
      <c r="D903" s="24" t="str">
        <f>IF(C903="","",IFERROR(INDEX(Clienți!$C$5:$C$504,MATCH(C903,Clienți!$B$5:$B$504,0)),""))</f>
        <v/>
      </c>
      <c r="E903" s="22"/>
      <c r="F903" s="20"/>
      <c r="G903" s="20"/>
      <c r="H903" s="20"/>
      <c r="I903" s="15"/>
      <c r="J903" s="21"/>
      <c r="K903" s="22"/>
      <c r="L903" s="25" t="str">
        <f t="shared" si="28"/>
        <v/>
      </c>
      <c r="M903" s="19" t="str">
        <f t="shared" si="29"/>
        <v/>
      </c>
    </row>
    <row r="904" spans="2:13" x14ac:dyDescent="0.2">
      <c r="B904" s="15"/>
      <c r="C904" s="22"/>
      <c r="D904" s="24" t="str">
        <f>IF(C904="","",IFERROR(INDEX(Clienți!$C$5:$C$504,MATCH(C904,Clienți!$B$5:$B$504,0)),""))</f>
        <v/>
      </c>
      <c r="E904" s="22"/>
      <c r="F904" s="20"/>
      <c r="G904" s="20"/>
      <c r="H904" s="20"/>
      <c r="I904" s="15"/>
      <c r="J904" s="21"/>
      <c r="K904" s="22"/>
      <c r="L904" s="25" t="str">
        <f t="shared" si="28"/>
        <v/>
      </c>
      <c r="M904" s="19" t="str">
        <f t="shared" si="29"/>
        <v/>
      </c>
    </row>
    <row r="905" spans="2:13" x14ac:dyDescent="0.2">
      <c r="B905" s="15"/>
      <c r="C905" s="22"/>
      <c r="D905" s="24" t="str">
        <f>IF(C905="","",IFERROR(INDEX(Clienți!$C$5:$C$504,MATCH(C905,Clienți!$B$5:$B$504,0)),""))</f>
        <v/>
      </c>
      <c r="E905" s="22"/>
      <c r="F905" s="20"/>
      <c r="G905" s="20"/>
      <c r="H905" s="20"/>
      <c r="I905" s="15"/>
      <c r="J905" s="21"/>
      <c r="K905" s="22"/>
      <c r="L905" s="25" t="str">
        <f t="shared" si="28"/>
        <v/>
      </c>
      <c r="M905" s="19" t="str">
        <f t="shared" si="29"/>
        <v/>
      </c>
    </row>
    <row r="906" spans="2:13" x14ac:dyDescent="0.2">
      <c r="B906" s="15"/>
      <c r="C906" s="22"/>
      <c r="D906" s="24" t="str">
        <f>IF(C906="","",IFERROR(INDEX(Clienți!$C$5:$C$504,MATCH(C906,Clienți!$B$5:$B$504,0)),""))</f>
        <v/>
      </c>
      <c r="E906" s="22"/>
      <c r="F906" s="20"/>
      <c r="G906" s="20"/>
      <c r="H906" s="20"/>
      <c r="I906" s="15"/>
      <c r="J906" s="21"/>
      <c r="K906" s="22"/>
      <c r="L906" s="25" t="str">
        <f t="shared" si="28"/>
        <v/>
      </c>
      <c r="M906" s="19" t="str">
        <f t="shared" si="29"/>
        <v/>
      </c>
    </row>
    <row r="907" spans="2:13" x14ac:dyDescent="0.2">
      <c r="B907" s="15"/>
      <c r="C907" s="22"/>
      <c r="D907" s="24" t="str">
        <f>IF(C907="","",IFERROR(INDEX(Clienți!$C$5:$C$504,MATCH(C907,Clienți!$B$5:$B$504,0)),""))</f>
        <v/>
      </c>
      <c r="E907" s="22"/>
      <c r="F907" s="20"/>
      <c r="G907" s="20"/>
      <c r="H907" s="20"/>
      <c r="I907" s="15"/>
      <c r="J907" s="21"/>
      <c r="K907" s="22"/>
      <c r="L907" s="25" t="str">
        <f t="shared" si="28"/>
        <v/>
      </c>
      <c r="M907" s="19" t="str">
        <f t="shared" si="29"/>
        <v/>
      </c>
    </row>
    <row r="908" spans="2:13" x14ac:dyDescent="0.2">
      <c r="B908" s="15"/>
      <c r="C908" s="22"/>
      <c r="D908" s="24" t="str">
        <f>IF(C908="","",IFERROR(INDEX(Clienți!$C$5:$C$504,MATCH(C908,Clienți!$B$5:$B$504,0)),""))</f>
        <v/>
      </c>
      <c r="E908" s="22"/>
      <c r="F908" s="20"/>
      <c r="G908" s="20"/>
      <c r="H908" s="20"/>
      <c r="I908" s="15"/>
      <c r="J908" s="21"/>
      <c r="K908" s="22"/>
      <c r="L908" s="25" t="str">
        <f t="shared" si="28"/>
        <v/>
      </c>
      <c r="M908" s="19" t="str">
        <f t="shared" si="29"/>
        <v/>
      </c>
    </row>
    <row r="909" spans="2:13" x14ac:dyDescent="0.2">
      <c r="B909" s="15"/>
      <c r="C909" s="22"/>
      <c r="D909" s="24" t="str">
        <f>IF(C909="","",IFERROR(INDEX(Clienți!$C$5:$C$504,MATCH(C909,Clienți!$B$5:$B$504,0)),""))</f>
        <v/>
      </c>
      <c r="E909" s="22"/>
      <c r="F909" s="20"/>
      <c r="G909" s="20"/>
      <c r="H909" s="20"/>
      <c r="I909" s="15"/>
      <c r="J909" s="21"/>
      <c r="K909" s="22"/>
      <c r="L909" s="25" t="str">
        <f t="shared" si="28"/>
        <v/>
      </c>
      <c r="M909" s="19" t="str">
        <f t="shared" si="29"/>
        <v/>
      </c>
    </row>
    <row r="910" spans="2:13" x14ac:dyDescent="0.2">
      <c r="B910" s="15"/>
      <c r="C910" s="22"/>
      <c r="D910" s="24" t="str">
        <f>IF(C910="","",IFERROR(INDEX(Clienți!$C$5:$C$504,MATCH(C910,Clienți!$B$5:$B$504,0)),""))</f>
        <v/>
      </c>
      <c r="E910" s="22"/>
      <c r="F910" s="20"/>
      <c r="G910" s="20"/>
      <c r="H910" s="20"/>
      <c r="I910" s="15"/>
      <c r="J910" s="21"/>
      <c r="K910" s="22"/>
      <c r="L910" s="25" t="str">
        <f t="shared" si="28"/>
        <v/>
      </c>
      <c r="M910" s="19" t="str">
        <f t="shared" si="29"/>
        <v/>
      </c>
    </row>
    <row r="911" spans="2:13" x14ac:dyDescent="0.2">
      <c r="B911" s="15"/>
      <c r="C911" s="22"/>
      <c r="D911" s="24" t="str">
        <f>IF(C911="","",IFERROR(INDEX(Clienți!$C$5:$C$504,MATCH(C911,Clienți!$B$5:$B$504,0)),""))</f>
        <v/>
      </c>
      <c r="E911" s="22"/>
      <c r="F911" s="20"/>
      <c r="G911" s="20"/>
      <c r="H911" s="20"/>
      <c r="I911" s="15"/>
      <c r="J911" s="21"/>
      <c r="K911" s="22"/>
      <c r="L911" s="25" t="str">
        <f t="shared" si="28"/>
        <v/>
      </c>
      <c r="M911" s="19" t="str">
        <f t="shared" si="29"/>
        <v/>
      </c>
    </row>
    <row r="912" spans="2:13" x14ac:dyDescent="0.2">
      <c r="B912" s="15"/>
      <c r="C912" s="22"/>
      <c r="D912" s="24" t="str">
        <f>IF(C912="","",IFERROR(INDEX(Clienți!$C$5:$C$504,MATCH(C912,Clienți!$B$5:$B$504,0)),""))</f>
        <v/>
      </c>
      <c r="E912" s="22"/>
      <c r="F912" s="20"/>
      <c r="G912" s="20"/>
      <c r="H912" s="20"/>
      <c r="I912" s="15"/>
      <c r="J912" s="21"/>
      <c r="K912" s="22"/>
      <c r="L912" s="25" t="str">
        <f t="shared" si="28"/>
        <v/>
      </c>
      <c r="M912" s="19" t="str">
        <f t="shared" si="29"/>
        <v/>
      </c>
    </row>
    <row r="913" spans="2:13" x14ac:dyDescent="0.2">
      <c r="B913" s="15"/>
      <c r="C913" s="22"/>
      <c r="D913" s="24" t="str">
        <f>IF(C913="","",IFERROR(INDEX(Clienți!$C$5:$C$504,MATCH(C913,Clienți!$B$5:$B$504,0)),""))</f>
        <v/>
      </c>
      <c r="E913" s="22"/>
      <c r="F913" s="20"/>
      <c r="G913" s="20"/>
      <c r="H913" s="20"/>
      <c r="I913" s="15"/>
      <c r="J913" s="21"/>
      <c r="K913" s="22"/>
      <c r="L913" s="25" t="str">
        <f t="shared" si="28"/>
        <v/>
      </c>
      <c r="M913" s="19" t="str">
        <f t="shared" si="29"/>
        <v/>
      </c>
    </row>
    <row r="914" spans="2:13" x14ac:dyDescent="0.2">
      <c r="B914" s="15"/>
      <c r="C914" s="22"/>
      <c r="D914" s="24" t="str">
        <f>IF(C914="","",IFERROR(INDEX(Clienți!$C$5:$C$504,MATCH(C914,Clienți!$B$5:$B$504,0)),""))</f>
        <v/>
      </c>
      <c r="E914" s="22"/>
      <c r="F914" s="20"/>
      <c r="G914" s="20"/>
      <c r="H914" s="20"/>
      <c r="I914" s="15"/>
      <c r="J914" s="21"/>
      <c r="K914" s="22"/>
      <c r="L914" s="25" t="str">
        <f t="shared" si="28"/>
        <v/>
      </c>
      <c r="M914" s="19" t="str">
        <f t="shared" si="29"/>
        <v/>
      </c>
    </row>
    <row r="915" spans="2:13" x14ac:dyDescent="0.2">
      <c r="B915" s="15"/>
      <c r="C915" s="22"/>
      <c r="D915" s="24" t="str">
        <f>IF(C915="","",IFERROR(INDEX(Clienți!$C$5:$C$504,MATCH(C915,Clienți!$B$5:$B$504,0)),""))</f>
        <v/>
      </c>
      <c r="E915" s="22"/>
      <c r="F915" s="20"/>
      <c r="G915" s="20"/>
      <c r="H915" s="20"/>
      <c r="I915" s="15"/>
      <c r="J915" s="21"/>
      <c r="K915" s="22"/>
      <c r="L915" s="25" t="str">
        <f t="shared" si="28"/>
        <v/>
      </c>
      <c r="M915" s="19" t="str">
        <f t="shared" si="29"/>
        <v/>
      </c>
    </row>
    <row r="916" spans="2:13" x14ac:dyDescent="0.2">
      <c r="B916" s="15"/>
      <c r="C916" s="22"/>
      <c r="D916" s="24" t="str">
        <f>IF(C916="","",IFERROR(INDEX(Clienți!$C$5:$C$504,MATCH(C916,Clienți!$B$5:$B$504,0)),""))</f>
        <v/>
      </c>
      <c r="E916" s="22"/>
      <c r="F916" s="20"/>
      <c r="G916" s="20"/>
      <c r="H916" s="20"/>
      <c r="I916" s="15"/>
      <c r="J916" s="21"/>
      <c r="K916" s="22"/>
      <c r="L916" s="25" t="str">
        <f t="shared" si="28"/>
        <v/>
      </c>
      <c r="M916" s="19" t="str">
        <f t="shared" si="29"/>
        <v/>
      </c>
    </row>
    <row r="917" spans="2:13" x14ac:dyDescent="0.2">
      <c r="B917" s="15"/>
      <c r="C917" s="22"/>
      <c r="D917" s="24" t="str">
        <f>IF(C917="","",IFERROR(INDEX(Clienți!$C$5:$C$504,MATCH(C917,Clienți!$B$5:$B$504,0)),""))</f>
        <v/>
      </c>
      <c r="E917" s="22"/>
      <c r="F917" s="20"/>
      <c r="G917" s="20"/>
      <c r="H917" s="20"/>
      <c r="I917" s="15"/>
      <c r="J917" s="21"/>
      <c r="K917" s="22"/>
      <c r="L917" s="25" t="str">
        <f t="shared" si="28"/>
        <v/>
      </c>
      <c r="M917" s="19" t="str">
        <f t="shared" si="29"/>
        <v/>
      </c>
    </row>
    <row r="918" spans="2:13" x14ac:dyDescent="0.2">
      <c r="B918" s="15"/>
      <c r="C918" s="22"/>
      <c r="D918" s="24" t="str">
        <f>IF(C918="","",IFERROR(INDEX(Clienți!$C$5:$C$504,MATCH(C918,Clienți!$B$5:$B$504,0)),""))</f>
        <v/>
      </c>
      <c r="E918" s="22"/>
      <c r="F918" s="20"/>
      <c r="G918" s="20"/>
      <c r="H918" s="20"/>
      <c r="I918" s="15"/>
      <c r="J918" s="21"/>
      <c r="K918" s="22"/>
      <c r="L918" s="25" t="str">
        <f t="shared" si="28"/>
        <v/>
      </c>
      <c r="M918" s="19" t="str">
        <f t="shared" si="29"/>
        <v/>
      </c>
    </row>
    <row r="919" spans="2:13" x14ac:dyDescent="0.2">
      <c r="B919" s="15"/>
      <c r="C919" s="22"/>
      <c r="D919" s="24" t="str">
        <f>IF(C919="","",IFERROR(INDEX(Clienți!$C$5:$C$504,MATCH(C919,Clienți!$B$5:$B$504,0)),""))</f>
        <v/>
      </c>
      <c r="E919" s="22"/>
      <c r="F919" s="20"/>
      <c r="G919" s="20"/>
      <c r="H919" s="20"/>
      <c r="I919" s="15"/>
      <c r="J919" s="21"/>
      <c r="K919" s="22"/>
      <c r="L919" s="25" t="str">
        <f t="shared" si="28"/>
        <v/>
      </c>
      <c r="M919" s="19" t="str">
        <f t="shared" si="29"/>
        <v/>
      </c>
    </row>
    <row r="920" spans="2:13" x14ac:dyDescent="0.2">
      <c r="B920" s="15"/>
      <c r="C920" s="22"/>
      <c r="D920" s="24" t="str">
        <f>IF(C920="","",IFERROR(INDEX(Clienți!$C$5:$C$504,MATCH(C920,Clienți!$B$5:$B$504,0)),""))</f>
        <v/>
      </c>
      <c r="E920" s="22"/>
      <c r="F920" s="20"/>
      <c r="G920" s="20"/>
      <c r="H920" s="20"/>
      <c r="I920" s="15"/>
      <c r="J920" s="21"/>
      <c r="K920" s="22"/>
      <c r="L920" s="25" t="str">
        <f t="shared" si="28"/>
        <v/>
      </c>
      <c r="M920" s="19" t="str">
        <f t="shared" si="29"/>
        <v/>
      </c>
    </row>
    <row r="921" spans="2:13" x14ac:dyDescent="0.2">
      <c r="B921" s="15"/>
      <c r="C921" s="22"/>
      <c r="D921" s="24" t="str">
        <f>IF(C921="","",IFERROR(INDEX(Clienți!$C$5:$C$504,MATCH(C921,Clienți!$B$5:$B$504,0)),""))</f>
        <v/>
      </c>
      <c r="E921" s="22"/>
      <c r="F921" s="20"/>
      <c r="G921" s="20"/>
      <c r="H921" s="20"/>
      <c r="I921" s="15"/>
      <c r="J921" s="21"/>
      <c r="K921" s="22"/>
      <c r="L921" s="25" t="str">
        <f t="shared" si="28"/>
        <v/>
      </c>
      <c r="M921" s="19" t="str">
        <f t="shared" si="29"/>
        <v/>
      </c>
    </row>
    <row r="922" spans="2:13" x14ac:dyDescent="0.2">
      <c r="B922" s="15"/>
      <c r="C922" s="22"/>
      <c r="D922" s="24" t="str">
        <f>IF(C922="","",IFERROR(INDEX(Clienți!$C$5:$C$504,MATCH(C922,Clienți!$B$5:$B$504,0)),""))</f>
        <v/>
      </c>
      <c r="E922" s="22"/>
      <c r="F922" s="20"/>
      <c r="G922" s="20"/>
      <c r="H922" s="20"/>
      <c r="I922" s="15"/>
      <c r="J922" s="21"/>
      <c r="K922" s="22"/>
      <c r="L922" s="25" t="str">
        <f t="shared" si="28"/>
        <v/>
      </c>
      <c r="M922" s="19" t="str">
        <f t="shared" si="29"/>
        <v/>
      </c>
    </row>
    <row r="923" spans="2:13" x14ac:dyDescent="0.2">
      <c r="B923" s="15"/>
      <c r="C923" s="22"/>
      <c r="D923" s="24" t="str">
        <f>IF(C923="","",IFERROR(INDEX(Clienți!$C$5:$C$504,MATCH(C923,Clienți!$B$5:$B$504,0)),""))</f>
        <v/>
      </c>
      <c r="E923" s="22"/>
      <c r="F923" s="20"/>
      <c r="G923" s="20"/>
      <c r="H923" s="20"/>
      <c r="I923" s="15"/>
      <c r="J923" s="21"/>
      <c r="K923" s="22"/>
      <c r="L923" s="25" t="str">
        <f t="shared" si="28"/>
        <v/>
      </c>
      <c r="M923" s="19" t="str">
        <f t="shared" si="29"/>
        <v/>
      </c>
    </row>
    <row r="924" spans="2:13" x14ac:dyDescent="0.2">
      <c r="B924" s="15"/>
      <c r="C924" s="22"/>
      <c r="D924" s="24" t="str">
        <f>IF(C924="","",IFERROR(INDEX(Clienți!$C$5:$C$504,MATCH(C924,Clienți!$B$5:$B$504,0)),""))</f>
        <v/>
      </c>
      <c r="E924" s="22"/>
      <c r="F924" s="20"/>
      <c r="G924" s="20"/>
      <c r="H924" s="20"/>
      <c r="I924" s="15"/>
      <c r="J924" s="21"/>
      <c r="K924" s="22"/>
      <c r="L924" s="25" t="str">
        <f t="shared" si="28"/>
        <v/>
      </c>
      <c r="M924" s="19" t="str">
        <f t="shared" si="29"/>
        <v/>
      </c>
    </row>
    <row r="925" spans="2:13" x14ac:dyDescent="0.2">
      <c r="B925" s="15"/>
      <c r="C925" s="22"/>
      <c r="D925" s="24" t="str">
        <f>IF(C925="","",IFERROR(INDEX(Clienți!$C$5:$C$504,MATCH(C925,Clienți!$B$5:$B$504,0)),""))</f>
        <v/>
      </c>
      <c r="E925" s="22"/>
      <c r="F925" s="20"/>
      <c r="G925" s="20"/>
      <c r="H925" s="20"/>
      <c r="I925" s="15"/>
      <c r="J925" s="21"/>
      <c r="K925" s="22"/>
      <c r="L925" s="25" t="str">
        <f t="shared" si="28"/>
        <v/>
      </c>
      <c r="M925" s="19" t="str">
        <f t="shared" si="29"/>
        <v/>
      </c>
    </row>
    <row r="926" spans="2:13" x14ac:dyDescent="0.2">
      <c r="B926" s="15"/>
      <c r="C926" s="22"/>
      <c r="D926" s="24" t="str">
        <f>IF(C926="","",IFERROR(INDEX(Clienți!$C$5:$C$504,MATCH(C926,Clienți!$B$5:$B$504,0)),""))</f>
        <v/>
      </c>
      <c r="E926" s="22"/>
      <c r="F926" s="20"/>
      <c r="G926" s="20"/>
      <c r="H926" s="20"/>
      <c r="I926" s="15"/>
      <c r="J926" s="21"/>
      <c r="K926" s="22"/>
      <c r="L926" s="25" t="str">
        <f t="shared" si="28"/>
        <v/>
      </c>
      <c r="M926" s="19" t="str">
        <f t="shared" si="29"/>
        <v/>
      </c>
    </row>
    <row r="927" spans="2:13" x14ac:dyDescent="0.2">
      <c r="B927" s="15"/>
      <c r="C927" s="22"/>
      <c r="D927" s="24" t="str">
        <f>IF(C927="","",IFERROR(INDEX(Clienți!$C$5:$C$504,MATCH(C927,Clienți!$B$5:$B$504,0)),""))</f>
        <v/>
      </c>
      <c r="E927" s="22"/>
      <c r="F927" s="20"/>
      <c r="G927" s="20"/>
      <c r="H927" s="20"/>
      <c r="I927" s="15"/>
      <c r="J927" s="21"/>
      <c r="K927" s="22"/>
      <c r="L927" s="25" t="str">
        <f t="shared" si="28"/>
        <v/>
      </c>
      <c r="M927" s="19" t="str">
        <f t="shared" si="29"/>
        <v/>
      </c>
    </row>
    <row r="928" spans="2:13" x14ac:dyDescent="0.2">
      <c r="B928" s="15"/>
      <c r="C928" s="22"/>
      <c r="D928" s="24" t="str">
        <f>IF(C928="","",IFERROR(INDEX(Clienți!$C$5:$C$504,MATCH(C928,Clienți!$B$5:$B$504,0)),""))</f>
        <v/>
      </c>
      <c r="E928" s="22"/>
      <c r="F928" s="20"/>
      <c r="G928" s="20"/>
      <c r="H928" s="20"/>
      <c r="I928" s="15"/>
      <c r="J928" s="21"/>
      <c r="K928" s="22"/>
      <c r="L928" s="25" t="str">
        <f t="shared" si="28"/>
        <v/>
      </c>
      <c r="M928" s="19" t="str">
        <f t="shared" si="29"/>
        <v/>
      </c>
    </row>
    <row r="929" spans="2:13" x14ac:dyDescent="0.2">
      <c r="B929" s="15"/>
      <c r="C929" s="22"/>
      <c r="D929" s="24" t="str">
        <f>IF(C929="","",IFERROR(INDEX(Clienți!$C$5:$C$504,MATCH(C929,Clienți!$B$5:$B$504,0)),""))</f>
        <v/>
      </c>
      <c r="E929" s="22"/>
      <c r="F929" s="20"/>
      <c r="G929" s="20"/>
      <c r="H929" s="20"/>
      <c r="I929" s="15"/>
      <c r="J929" s="21"/>
      <c r="K929" s="22"/>
      <c r="L929" s="25" t="str">
        <f t="shared" si="28"/>
        <v/>
      </c>
      <c r="M929" s="19" t="str">
        <f t="shared" si="29"/>
        <v/>
      </c>
    </row>
    <row r="930" spans="2:13" x14ac:dyDescent="0.2">
      <c r="B930" s="15"/>
      <c r="C930" s="22"/>
      <c r="D930" s="24" t="str">
        <f>IF(C930="","",IFERROR(INDEX(Clienți!$C$5:$C$504,MATCH(C930,Clienți!$B$5:$B$504,0)),""))</f>
        <v/>
      </c>
      <c r="E930" s="22"/>
      <c r="F930" s="20"/>
      <c r="G930" s="20"/>
      <c r="H930" s="20"/>
      <c r="I930" s="15"/>
      <c r="J930" s="21"/>
      <c r="K930" s="22"/>
      <c r="L930" s="25" t="str">
        <f t="shared" si="28"/>
        <v/>
      </c>
      <c r="M930" s="19" t="str">
        <f t="shared" si="29"/>
        <v/>
      </c>
    </row>
    <row r="931" spans="2:13" x14ac:dyDescent="0.2">
      <c r="B931" s="15"/>
      <c r="C931" s="22"/>
      <c r="D931" s="24" t="str">
        <f>IF(C931="","",IFERROR(INDEX(Clienți!$C$5:$C$504,MATCH(C931,Clienți!$B$5:$B$504,0)),""))</f>
        <v/>
      </c>
      <c r="E931" s="22"/>
      <c r="F931" s="20"/>
      <c r="G931" s="20"/>
      <c r="H931" s="20"/>
      <c r="I931" s="15"/>
      <c r="J931" s="21"/>
      <c r="K931" s="22"/>
      <c r="L931" s="25" t="str">
        <f t="shared" si="28"/>
        <v/>
      </c>
      <c r="M931" s="19" t="str">
        <f t="shared" si="29"/>
        <v/>
      </c>
    </row>
    <row r="932" spans="2:13" x14ac:dyDescent="0.2">
      <c r="B932" s="15"/>
      <c r="C932" s="22"/>
      <c r="D932" s="24" t="str">
        <f>IF(C932="","",IFERROR(INDEX(Clienți!$C$5:$C$504,MATCH(C932,Clienți!$B$5:$B$504,0)),""))</f>
        <v/>
      </c>
      <c r="E932" s="22"/>
      <c r="F932" s="20"/>
      <c r="G932" s="20"/>
      <c r="H932" s="20"/>
      <c r="I932" s="15"/>
      <c r="J932" s="21"/>
      <c r="K932" s="22"/>
      <c r="L932" s="25" t="str">
        <f t="shared" si="28"/>
        <v/>
      </c>
      <c r="M932" s="19" t="str">
        <f t="shared" si="29"/>
        <v/>
      </c>
    </row>
    <row r="933" spans="2:13" x14ac:dyDescent="0.2">
      <c r="B933" s="15"/>
      <c r="C933" s="22"/>
      <c r="D933" s="24" t="str">
        <f>IF(C933="","",IFERROR(INDEX(Clienți!$C$5:$C$504,MATCH(C933,Clienți!$B$5:$B$504,0)),""))</f>
        <v/>
      </c>
      <c r="E933" s="22"/>
      <c r="F933" s="20"/>
      <c r="G933" s="20"/>
      <c r="H933" s="20"/>
      <c r="I933" s="15"/>
      <c r="J933" s="21"/>
      <c r="K933" s="22"/>
      <c r="L933" s="25" t="str">
        <f t="shared" si="28"/>
        <v/>
      </c>
      <c r="M933" s="19" t="str">
        <f t="shared" si="29"/>
        <v/>
      </c>
    </row>
    <row r="934" spans="2:13" x14ac:dyDescent="0.2">
      <c r="B934" s="15"/>
      <c r="C934" s="22"/>
      <c r="D934" s="24" t="str">
        <f>IF(C934="","",IFERROR(INDEX(Clienți!$C$5:$C$504,MATCH(C934,Clienți!$B$5:$B$504,0)),""))</f>
        <v/>
      </c>
      <c r="E934" s="22"/>
      <c r="F934" s="20"/>
      <c r="G934" s="20"/>
      <c r="H934" s="20"/>
      <c r="I934" s="15"/>
      <c r="J934" s="21"/>
      <c r="K934" s="22"/>
      <c r="L934" s="25" t="str">
        <f t="shared" si="28"/>
        <v/>
      </c>
      <c r="M934" s="19" t="str">
        <f t="shared" si="29"/>
        <v/>
      </c>
    </row>
    <row r="935" spans="2:13" x14ac:dyDescent="0.2">
      <c r="B935" s="15"/>
      <c r="C935" s="22"/>
      <c r="D935" s="24" t="str">
        <f>IF(C935="","",IFERROR(INDEX(Clienți!$C$5:$C$504,MATCH(C935,Clienți!$B$5:$B$504,0)),""))</f>
        <v/>
      </c>
      <c r="E935" s="22"/>
      <c r="F935" s="20"/>
      <c r="G935" s="20"/>
      <c r="H935" s="20"/>
      <c r="I935" s="15"/>
      <c r="J935" s="21"/>
      <c r="K935" s="22"/>
      <c r="L935" s="25" t="str">
        <f t="shared" si="28"/>
        <v/>
      </c>
      <c r="M935" s="19" t="str">
        <f t="shared" si="29"/>
        <v/>
      </c>
    </row>
    <row r="936" spans="2:13" x14ac:dyDescent="0.2">
      <c r="B936" s="15"/>
      <c r="C936" s="22"/>
      <c r="D936" s="24" t="str">
        <f>IF(C936="","",IFERROR(INDEX(Clienți!$C$5:$C$504,MATCH(C936,Clienți!$B$5:$B$504,0)),""))</f>
        <v/>
      </c>
      <c r="E936" s="22"/>
      <c r="F936" s="20"/>
      <c r="G936" s="20"/>
      <c r="H936" s="20"/>
      <c r="I936" s="15"/>
      <c r="J936" s="21"/>
      <c r="K936" s="22"/>
      <c r="L936" s="25" t="str">
        <f t="shared" si="28"/>
        <v/>
      </c>
      <c r="M936" s="19" t="str">
        <f t="shared" si="29"/>
        <v/>
      </c>
    </row>
    <row r="937" spans="2:13" x14ac:dyDescent="0.2">
      <c r="B937" s="15"/>
      <c r="C937" s="22"/>
      <c r="D937" s="24" t="str">
        <f>IF(C937="","",IFERROR(INDEX(Clienți!$C$5:$C$504,MATCH(C937,Clienți!$B$5:$B$504,0)),""))</f>
        <v/>
      </c>
      <c r="E937" s="22"/>
      <c r="F937" s="20"/>
      <c r="G937" s="20"/>
      <c r="H937" s="20"/>
      <c r="I937" s="15"/>
      <c r="J937" s="21"/>
      <c r="K937" s="22"/>
      <c r="L937" s="25" t="str">
        <f t="shared" si="28"/>
        <v/>
      </c>
      <c r="M937" s="19" t="str">
        <f t="shared" si="29"/>
        <v/>
      </c>
    </row>
    <row r="938" spans="2:13" x14ac:dyDescent="0.2">
      <c r="B938" s="15"/>
      <c r="C938" s="22"/>
      <c r="D938" s="24" t="str">
        <f>IF(C938="","",IFERROR(INDEX(Clienți!$C$5:$C$504,MATCH(C938,Clienți!$B$5:$B$504,0)),""))</f>
        <v/>
      </c>
      <c r="E938" s="22"/>
      <c r="F938" s="20"/>
      <c r="G938" s="20"/>
      <c r="H938" s="20"/>
      <c r="I938" s="15"/>
      <c r="J938" s="21"/>
      <c r="K938" s="22"/>
      <c r="L938" s="25" t="str">
        <f t="shared" si="28"/>
        <v/>
      </c>
      <c r="M938" s="19" t="str">
        <f t="shared" si="29"/>
        <v/>
      </c>
    </row>
    <row r="939" spans="2:13" x14ac:dyDescent="0.2">
      <c r="B939" s="15"/>
      <c r="C939" s="22"/>
      <c r="D939" s="24" t="str">
        <f>IF(C939="","",IFERROR(INDEX(Clienți!$C$5:$C$504,MATCH(C939,Clienți!$B$5:$B$504,0)),""))</f>
        <v/>
      </c>
      <c r="E939" s="22"/>
      <c r="F939" s="20"/>
      <c r="G939" s="20"/>
      <c r="H939" s="20"/>
      <c r="I939" s="15"/>
      <c r="J939" s="21"/>
      <c r="K939" s="22"/>
      <c r="L939" s="25" t="str">
        <f t="shared" si="28"/>
        <v/>
      </c>
      <c r="M939" s="19" t="str">
        <f t="shared" si="29"/>
        <v/>
      </c>
    </row>
    <row r="940" spans="2:13" x14ac:dyDescent="0.2">
      <c r="B940" s="15"/>
      <c r="C940" s="22"/>
      <c r="D940" s="24" t="str">
        <f>IF(C940="","",IFERROR(INDEX(Clienți!$C$5:$C$504,MATCH(C940,Clienți!$B$5:$B$504,0)),""))</f>
        <v/>
      </c>
      <c r="E940" s="22"/>
      <c r="F940" s="20"/>
      <c r="G940" s="20"/>
      <c r="H940" s="20"/>
      <c r="I940" s="15"/>
      <c r="J940" s="21"/>
      <c r="K940" s="22"/>
      <c r="L940" s="25" t="str">
        <f t="shared" si="28"/>
        <v/>
      </c>
      <c r="M940" s="19" t="str">
        <f t="shared" si="29"/>
        <v/>
      </c>
    </row>
    <row r="941" spans="2:13" x14ac:dyDescent="0.2">
      <c r="B941" s="15"/>
      <c r="C941" s="22"/>
      <c r="D941" s="24" t="str">
        <f>IF(C941="","",IFERROR(INDEX(Clienți!$C$5:$C$504,MATCH(C941,Clienți!$B$5:$B$504,0)),""))</f>
        <v/>
      </c>
      <c r="E941" s="22"/>
      <c r="F941" s="20"/>
      <c r="G941" s="20"/>
      <c r="H941" s="20"/>
      <c r="I941" s="15"/>
      <c r="J941" s="21"/>
      <c r="K941" s="22"/>
      <c r="L941" s="25" t="str">
        <f t="shared" si="28"/>
        <v/>
      </c>
      <c r="M941" s="19" t="str">
        <f t="shared" si="29"/>
        <v/>
      </c>
    </row>
    <row r="942" spans="2:13" x14ac:dyDescent="0.2">
      <c r="B942" s="15"/>
      <c r="C942" s="22"/>
      <c r="D942" s="24" t="str">
        <f>IF(C942="","",IFERROR(INDEX(Clienți!$C$5:$C$504,MATCH(C942,Clienți!$B$5:$B$504,0)),""))</f>
        <v/>
      </c>
      <c r="E942" s="22"/>
      <c r="F942" s="20"/>
      <c r="G942" s="20"/>
      <c r="H942" s="20"/>
      <c r="I942" s="15"/>
      <c r="J942" s="21"/>
      <c r="K942" s="22"/>
      <c r="L942" s="25" t="str">
        <f t="shared" si="28"/>
        <v/>
      </c>
      <c r="M942" s="19" t="str">
        <f t="shared" si="29"/>
        <v/>
      </c>
    </row>
    <row r="943" spans="2:13" x14ac:dyDescent="0.2">
      <c r="B943" s="15"/>
      <c r="C943" s="22"/>
      <c r="D943" s="24" t="str">
        <f>IF(C943="","",IFERROR(INDEX(Clienți!$C$5:$C$504,MATCH(C943,Clienți!$B$5:$B$504,0)),""))</f>
        <v/>
      </c>
      <c r="E943" s="22"/>
      <c r="F943" s="20"/>
      <c r="G943" s="20"/>
      <c r="H943" s="20"/>
      <c r="I943" s="15"/>
      <c r="J943" s="21"/>
      <c r="K943" s="22"/>
      <c r="L943" s="25" t="str">
        <f t="shared" si="28"/>
        <v/>
      </c>
      <c r="M943" s="19" t="str">
        <f t="shared" si="29"/>
        <v/>
      </c>
    </row>
    <row r="944" spans="2:13" x14ac:dyDescent="0.2">
      <c r="B944" s="15"/>
      <c r="C944" s="22"/>
      <c r="D944" s="24" t="str">
        <f>IF(C944="","",IFERROR(INDEX(Clienți!$C$5:$C$504,MATCH(C944,Clienți!$B$5:$B$504,0)),""))</f>
        <v/>
      </c>
      <c r="E944" s="22"/>
      <c r="F944" s="20"/>
      <c r="G944" s="20"/>
      <c r="H944" s="20"/>
      <c r="I944" s="15"/>
      <c r="J944" s="21"/>
      <c r="K944" s="22"/>
      <c r="L944" s="25" t="str">
        <f t="shared" si="28"/>
        <v/>
      </c>
      <c r="M944" s="19" t="str">
        <f t="shared" si="29"/>
        <v/>
      </c>
    </row>
    <row r="945" spans="2:13" x14ac:dyDescent="0.2">
      <c r="B945" s="15"/>
      <c r="C945" s="22"/>
      <c r="D945" s="24" t="str">
        <f>IF(C945="","",IFERROR(INDEX(Clienți!$C$5:$C$504,MATCH(C945,Clienți!$B$5:$B$504,0)),""))</f>
        <v/>
      </c>
      <c r="E945" s="22"/>
      <c r="F945" s="20"/>
      <c r="G945" s="20"/>
      <c r="H945" s="20"/>
      <c r="I945" s="15"/>
      <c r="J945" s="21"/>
      <c r="K945" s="22"/>
      <c r="L945" s="25" t="str">
        <f t="shared" si="28"/>
        <v/>
      </c>
      <c r="M945" s="19" t="str">
        <f t="shared" si="29"/>
        <v/>
      </c>
    </row>
    <row r="946" spans="2:13" x14ac:dyDescent="0.2">
      <c r="B946" s="15"/>
      <c r="C946" s="22"/>
      <c r="D946" s="24" t="str">
        <f>IF(C946="","",IFERROR(INDEX(Clienți!$C$5:$C$504,MATCH(C946,Clienți!$B$5:$B$504,0)),""))</f>
        <v/>
      </c>
      <c r="E946" s="22"/>
      <c r="F946" s="20"/>
      <c r="G946" s="20"/>
      <c r="H946" s="20"/>
      <c r="I946" s="15"/>
      <c r="J946" s="21"/>
      <c r="K946" s="22"/>
      <c r="L946" s="25" t="str">
        <f t="shared" si="28"/>
        <v/>
      </c>
      <c r="M946" s="19" t="str">
        <f t="shared" si="29"/>
        <v/>
      </c>
    </row>
    <row r="947" spans="2:13" x14ac:dyDescent="0.2">
      <c r="B947" s="15"/>
      <c r="C947" s="22"/>
      <c r="D947" s="24" t="str">
        <f>IF(C947="","",IFERROR(INDEX(Clienți!$C$5:$C$504,MATCH(C947,Clienți!$B$5:$B$504,0)),""))</f>
        <v/>
      </c>
      <c r="E947" s="22"/>
      <c r="F947" s="20"/>
      <c r="G947" s="20"/>
      <c r="H947" s="20"/>
      <c r="I947" s="15"/>
      <c r="J947" s="21"/>
      <c r="K947" s="22"/>
      <c r="L947" s="25" t="str">
        <f t="shared" si="28"/>
        <v/>
      </c>
      <c r="M947" s="19" t="str">
        <f t="shared" si="29"/>
        <v/>
      </c>
    </row>
    <row r="948" spans="2:13" x14ac:dyDescent="0.2">
      <c r="B948" s="15"/>
      <c r="C948" s="22"/>
      <c r="D948" s="24" t="str">
        <f>IF(C948="","",IFERROR(INDEX(Clienți!$C$5:$C$504,MATCH(C948,Clienți!$B$5:$B$504,0)),""))</f>
        <v/>
      </c>
      <c r="E948" s="22"/>
      <c r="F948" s="20"/>
      <c r="G948" s="20"/>
      <c r="H948" s="20"/>
      <c r="I948" s="15"/>
      <c r="J948" s="21"/>
      <c r="K948" s="22"/>
      <c r="L948" s="25" t="str">
        <f t="shared" si="28"/>
        <v/>
      </c>
      <c r="M948" s="19" t="str">
        <f t="shared" si="29"/>
        <v/>
      </c>
    </row>
    <row r="949" spans="2:13" x14ac:dyDescent="0.2">
      <c r="B949" s="15"/>
      <c r="C949" s="22"/>
      <c r="D949" s="24" t="str">
        <f>IF(C949="","",IFERROR(INDEX(Clienți!$C$5:$C$504,MATCH(C949,Clienți!$B$5:$B$504,0)),""))</f>
        <v/>
      </c>
      <c r="E949" s="22"/>
      <c r="F949" s="20"/>
      <c r="G949" s="20"/>
      <c r="H949" s="20"/>
      <c r="I949" s="15"/>
      <c r="J949" s="21"/>
      <c r="K949" s="22"/>
      <c r="L949" s="25" t="str">
        <f t="shared" si="28"/>
        <v/>
      </c>
      <c r="M949" s="19" t="str">
        <f t="shared" si="29"/>
        <v/>
      </c>
    </row>
    <row r="950" spans="2:13" x14ac:dyDescent="0.2">
      <c r="B950" s="15"/>
      <c r="C950" s="22"/>
      <c r="D950" s="24" t="str">
        <f>IF(C950="","",IFERROR(INDEX(Clienți!$C$5:$C$504,MATCH(C950,Clienți!$B$5:$B$504,0)),""))</f>
        <v/>
      </c>
      <c r="E950" s="22"/>
      <c r="F950" s="20"/>
      <c r="G950" s="20"/>
      <c r="H950" s="20"/>
      <c r="I950" s="15"/>
      <c r="J950" s="21"/>
      <c r="K950" s="22"/>
      <c r="L950" s="25" t="str">
        <f t="shared" si="28"/>
        <v/>
      </c>
      <c r="M950" s="19" t="str">
        <f t="shared" si="29"/>
        <v/>
      </c>
    </row>
    <row r="951" spans="2:13" x14ac:dyDescent="0.2">
      <c r="B951" s="15"/>
      <c r="C951" s="22"/>
      <c r="D951" s="24" t="str">
        <f>IF(C951="","",IFERROR(INDEX(Clienți!$C$5:$C$504,MATCH(C951,Clienți!$B$5:$B$504,0)),""))</f>
        <v/>
      </c>
      <c r="E951" s="22"/>
      <c r="F951" s="20"/>
      <c r="G951" s="20"/>
      <c r="H951" s="20"/>
      <c r="I951" s="15"/>
      <c r="J951" s="21"/>
      <c r="K951" s="22"/>
      <c r="L951" s="25" t="str">
        <f t="shared" si="28"/>
        <v/>
      </c>
      <c r="M951" s="19" t="str">
        <f t="shared" si="29"/>
        <v/>
      </c>
    </row>
    <row r="952" spans="2:13" x14ac:dyDescent="0.2">
      <c r="B952" s="15"/>
      <c r="C952" s="22"/>
      <c r="D952" s="24" t="str">
        <f>IF(C952="","",IFERROR(INDEX(Clienți!$C$5:$C$504,MATCH(C952,Clienți!$B$5:$B$504,0)),""))</f>
        <v/>
      </c>
      <c r="E952" s="22"/>
      <c r="F952" s="20"/>
      <c r="G952" s="20"/>
      <c r="H952" s="20"/>
      <c r="I952" s="15"/>
      <c r="J952" s="21"/>
      <c r="K952" s="22"/>
      <c r="L952" s="25" t="str">
        <f t="shared" si="28"/>
        <v/>
      </c>
      <c r="M952" s="19" t="str">
        <f t="shared" si="29"/>
        <v/>
      </c>
    </row>
    <row r="953" spans="2:13" x14ac:dyDescent="0.2">
      <c r="B953" s="15"/>
      <c r="C953" s="22"/>
      <c r="D953" s="24" t="str">
        <f>IF(C953="","",IFERROR(INDEX(Clienți!$C$5:$C$504,MATCH(C953,Clienți!$B$5:$B$504,0)),""))</f>
        <v/>
      </c>
      <c r="E953" s="22"/>
      <c r="F953" s="20"/>
      <c r="G953" s="20"/>
      <c r="H953" s="20"/>
      <c r="I953" s="15"/>
      <c r="J953" s="21"/>
      <c r="K953" s="22"/>
      <c r="L953" s="25" t="str">
        <f t="shared" si="28"/>
        <v/>
      </c>
      <c r="M953" s="19" t="str">
        <f t="shared" si="29"/>
        <v/>
      </c>
    </row>
    <row r="954" spans="2:13" x14ac:dyDescent="0.2">
      <c r="B954" s="15"/>
      <c r="C954" s="22"/>
      <c r="D954" s="24" t="str">
        <f>IF(C954="","",IFERROR(INDEX(Clienți!$C$5:$C$504,MATCH(C954,Clienți!$B$5:$B$504,0)),""))</f>
        <v/>
      </c>
      <c r="E954" s="22"/>
      <c r="F954" s="20"/>
      <c r="G954" s="20"/>
      <c r="H954" s="20"/>
      <c r="I954" s="15"/>
      <c r="J954" s="21"/>
      <c r="K954" s="22"/>
      <c r="L954" s="25" t="str">
        <f t="shared" si="28"/>
        <v/>
      </c>
      <c r="M954" s="19" t="str">
        <f t="shared" si="29"/>
        <v/>
      </c>
    </row>
    <row r="955" spans="2:13" x14ac:dyDescent="0.2">
      <c r="B955" s="15"/>
      <c r="C955" s="22"/>
      <c r="D955" s="24" t="str">
        <f>IF(C955="","",IFERROR(INDEX(Clienți!$C$5:$C$504,MATCH(C955,Clienți!$B$5:$B$504,0)),""))</f>
        <v/>
      </c>
      <c r="E955" s="22"/>
      <c r="F955" s="20"/>
      <c r="G955" s="20"/>
      <c r="H955" s="20"/>
      <c r="I955" s="15"/>
      <c r="J955" s="21"/>
      <c r="K955" s="22"/>
      <c r="L955" s="25" t="str">
        <f t="shared" si="28"/>
        <v/>
      </c>
      <c r="M955" s="19" t="str">
        <f t="shared" si="29"/>
        <v/>
      </c>
    </row>
    <row r="956" spans="2:13" x14ac:dyDescent="0.2">
      <c r="B956" s="15"/>
      <c r="C956" s="22"/>
      <c r="D956" s="24" t="str">
        <f>IF(C956="","",IFERROR(INDEX(Clienți!$C$5:$C$504,MATCH(C956,Clienți!$B$5:$B$504,0)),""))</f>
        <v/>
      </c>
      <c r="E956" s="22"/>
      <c r="F956" s="20"/>
      <c r="G956" s="20"/>
      <c r="H956" s="20"/>
      <c r="I956" s="15"/>
      <c r="J956" s="21"/>
      <c r="K956" s="22"/>
      <c r="L956" s="25" t="str">
        <f t="shared" si="28"/>
        <v/>
      </c>
      <c r="M956" s="19" t="str">
        <f t="shared" si="29"/>
        <v/>
      </c>
    </row>
    <row r="957" spans="2:13" x14ac:dyDescent="0.2">
      <c r="B957" s="15"/>
      <c r="C957" s="22"/>
      <c r="D957" s="24" t="str">
        <f>IF(C957="","",IFERROR(INDEX(Clienți!$C$5:$C$504,MATCH(C957,Clienți!$B$5:$B$504,0)),""))</f>
        <v/>
      </c>
      <c r="E957" s="22"/>
      <c r="F957" s="20"/>
      <c r="G957" s="20"/>
      <c r="H957" s="20"/>
      <c r="I957" s="15"/>
      <c r="J957" s="21"/>
      <c r="K957" s="22"/>
      <c r="L957" s="25" t="str">
        <f t="shared" si="28"/>
        <v/>
      </c>
      <c r="M957" s="19" t="str">
        <f t="shared" si="29"/>
        <v/>
      </c>
    </row>
    <row r="958" spans="2:13" x14ac:dyDescent="0.2">
      <c r="B958" s="15"/>
      <c r="C958" s="22"/>
      <c r="D958" s="24" t="str">
        <f>IF(C958="","",IFERROR(INDEX(Clienți!$C$5:$C$504,MATCH(C958,Clienți!$B$5:$B$504,0)),""))</f>
        <v/>
      </c>
      <c r="E958" s="22"/>
      <c r="F958" s="20"/>
      <c r="G958" s="20"/>
      <c r="H958" s="20"/>
      <c r="I958" s="15"/>
      <c r="J958" s="21"/>
      <c r="K958" s="22"/>
      <c r="L958" s="25" t="str">
        <f t="shared" si="28"/>
        <v/>
      </c>
      <c r="M958" s="19" t="str">
        <f t="shared" si="29"/>
        <v/>
      </c>
    </row>
    <row r="959" spans="2:13" x14ac:dyDescent="0.2">
      <c r="B959" s="15"/>
      <c r="C959" s="22"/>
      <c r="D959" s="24" t="str">
        <f>IF(C959="","",IFERROR(INDEX(Clienți!$C$5:$C$504,MATCH(C959,Clienți!$B$5:$B$504,0)),""))</f>
        <v/>
      </c>
      <c r="E959" s="22"/>
      <c r="F959" s="20"/>
      <c r="G959" s="20"/>
      <c r="H959" s="20"/>
      <c r="I959" s="15"/>
      <c r="J959" s="21"/>
      <c r="K959" s="22"/>
      <c r="L959" s="25" t="str">
        <f t="shared" si="28"/>
        <v/>
      </c>
      <c r="M959" s="19" t="str">
        <f t="shared" si="29"/>
        <v/>
      </c>
    </row>
    <row r="960" spans="2:13" x14ac:dyDescent="0.2">
      <c r="B960" s="15"/>
      <c r="C960" s="22"/>
      <c r="D960" s="24" t="str">
        <f>IF(C960="","",IFERROR(INDEX(Clienți!$C$5:$C$504,MATCH(C960,Clienți!$B$5:$B$504,0)),""))</f>
        <v/>
      </c>
      <c r="E960" s="22"/>
      <c r="F960" s="20"/>
      <c r="G960" s="20"/>
      <c r="H960" s="20"/>
      <c r="I960" s="15"/>
      <c r="J960" s="21"/>
      <c r="K960" s="22"/>
      <c r="L960" s="25" t="str">
        <f t="shared" si="28"/>
        <v/>
      </c>
      <c r="M960" s="19" t="str">
        <f t="shared" si="29"/>
        <v/>
      </c>
    </row>
    <row r="961" spans="2:13" x14ac:dyDescent="0.2">
      <c r="B961" s="15"/>
      <c r="C961" s="22"/>
      <c r="D961" s="24" t="str">
        <f>IF(C961="","",IFERROR(INDEX(Clienți!$C$5:$C$504,MATCH(C961,Clienți!$B$5:$B$504,0)),""))</f>
        <v/>
      </c>
      <c r="E961" s="22"/>
      <c r="F961" s="20"/>
      <c r="G961" s="20"/>
      <c r="H961" s="20"/>
      <c r="I961" s="15"/>
      <c r="J961" s="21"/>
      <c r="K961" s="22"/>
      <c r="L961" s="25" t="str">
        <f t="shared" si="28"/>
        <v/>
      </c>
      <c r="M961" s="19" t="str">
        <f t="shared" si="29"/>
        <v/>
      </c>
    </row>
    <row r="962" spans="2:13" x14ac:dyDescent="0.2">
      <c r="B962" s="15"/>
      <c r="C962" s="22"/>
      <c r="D962" s="24" t="str">
        <f>IF(C962="","",IFERROR(INDEX(Clienți!$C$5:$C$504,MATCH(C962,Clienți!$B$5:$B$504,0)),""))</f>
        <v/>
      </c>
      <c r="E962" s="22"/>
      <c r="F962" s="20"/>
      <c r="G962" s="20"/>
      <c r="H962" s="20"/>
      <c r="I962" s="15"/>
      <c r="J962" s="21"/>
      <c r="K962" s="22"/>
      <c r="L962" s="25" t="str">
        <f t="shared" si="28"/>
        <v/>
      </c>
      <c r="M962" s="19" t="str">
        <f t="shared" si="29"/>
        <v/>
      </c>
    </row>
    <row r="963" spans="2:13" x14ac:dyDescent="0.2">
      <c r="B963" s="15"/>
      <c r="C963" s="22"/>
      <c r="D963" s="24" t="str">
        <f>IF(C963="","",IFERROR(INDEX(Clienți!$C$5:$C$504,MATCH(C963,Clienți!$B$5:$B$504,0)),""))</f>
        <v/>
      </c>
      <c r="E963" s="22"/>
      <c r="F963" s="20"/>
      <c r="G963" s="20"/>
      <c r="H963" s="20"/>
      <c r="I963" s="15"/>
      <c r="J963" s="21"/>
      <c r="K963" s="22"/>
      <c r="L963" s="25" t="str">
        <f t="shared" si="28"/>
        <v/>
      </c>
      <c r="M963" s="19" t="str">
        <f t="shared" si="29"/>
        <v/>
      </c>
    </row>
    <row r="964" spans="2:13" x14ac:dyDescent="0.2">
      <c r="B964" s="15"/>
      <c r="C964" s="22"/>
      <c r="D964" s="24" t="str">
        <f>IF(C964="","",IFERROR(INDEX(Clienți!$C$5:$C$504,MATCH(C964,Clienți!$B$5:$B$504,0)),""))</f>
        <v/>
      </c>
      <c r="E964" s="22"/>
      <c r="F964" s="20"/>
      <c r="G964" s="20"/>
      <c r="H964" s="20"/>
      <c r="I964" s="15"/>
      <c r="J964" s="21"/>
      <c r="K964" s="22"/>
      <c r="L964" s="25" t="str">
        <f t="shared" si="28"/>
        <v/>
      </c>
      <c r="M964" s="19" t="str">
        <f t="shared" si="29"/>
        <v/>
      </c>
    </row>
    <row r="965" spans="2:13" x14ac:dyDescent="0.2">
      <c r="B965" s="15"/>
      <c r="C965" s="22"/>
      <c r="D965" s="24" t="str">
        <f>IF(C965="","",IFERROR(INDEX(Clienți!$C$5:$C$504,MATCH(C965,Clienți!$B$5:$B$504,0)),""))</f>
        <v/>
      </c>
      <c r="E965" s="22"/>
      <c r="F965" s="20"/>
      <c r="G965" s="20"/>
      <c r="H965" s="20"/>
      <c r="I965" s="15"/>
      <c r="J965" s="21"/>
      <c r="K965" s="22"/>
      <c r="L965" s="25" t="str">
        <f t="shared" ref="L965:L1028" si="30">IF(B965="","",IF(K965="Da","Realizat",IF(H965="","Fără pas următor",IF(NOT(ISNUMBER(I965)),"Fără dată",IF(I965&lt;AziC,"Întârziat",IF(I965=AziC,"Azi","Planificat"))))))</f>
        <v/>
      </c>
      <c r="M965" s="19" t="str">
        <f t="shared" ref="M965:M1028" si="31">IF(AND(B965="",C965=""),"",TRIM(IF(D965="","Cod de client inexistent. ","")&amp;IF(F965="","Notează ce s-a discutat. ","")&amp;IF(AND(H965&lt;&gt;"",NOT(ISNUMBER(I965))),"Pasul următor nu are dată. ","")&amp;IF(AND(ISNUMBER(I965),ISNUMBER(B965),I965&lt;B965),"Data pasului e înaintea contactului. ","")))</f>
        <v/>
      </c>
    </row>
    <row r="966" spans="2:13" x14ac:dyDescent="0.2">
      <c r="B966" s="15"/>
      <c r="C966" s="22"/>
      <c r="D966" s="24" t="str">
        <f>IF(C966="","",IFERROR(INDEX(Clienți!$C$5:$C$504,MATCH(C966,Clienți!$B$5:$B$504,0)),""))</f>
        <v/>
      </c>
      <c r="E966" s="22"/>
      <c r="F966" s="20"/>
      <c r="G966" s="20"/>
      <c r="H966" s="20"/>
      <c r="I966" s="15"/>
      <c r="J966" s="21"/>
      <c r="K966" s="22"/>
      <c r="L966" s="25" t="str">
        <f t="shared" si="30"/>
        <v/>
      </c>
      <c r="M966" s="19" t="str">
        <f t="shared" si="31"/>
        <v/>
      </c>
    </row>
    <row r="967" spans="2:13" x14ac:dyDescent="0.2">
      <c r="B967" s="15"/>
      <c r="C967" s="22"/>
      <c r="D967" s="24" t="str">
        <f>IF(C967="","",IFERROR(INDEX(Clienți!$C$5:$C$504,MATCH(C967,Clienți!$B$5:$B$504,0)),""))</f>
        <v/>
      </c>
      <c r="E967" s="22"/>
      <c r="F967" s="20"/>
      <c r="G967" s="20"/>
      <c r="H967" s="20"/>
      <c r="I967" s="15"/>
      <c r="J967" s="21"/>
      <c r="K967" s="22"/>
      <c r="L967" s="25" t="str">
        <f t="shared" si="30"/>
        <v/>
      </c>
      <c r="M967" s="19" t="str">
        <f t="shared" si="31"/>
        <v/>
      </c>
    </row>
    <row r="968" spans="2:13" x14ac:dyDescent="0.2">
      <c r="B968" s="15"/>
      <c r="C968" s="22"/>
      <c r="D968" s="24" t="str">
        <f>IF(C968="","",IFERROR(INDEX(Clienți!$C$5:$C$504,MATCH(C968,Clienți!$B$5:$B$504,0)),""))</f>
        <v/>
      </c>
      <c r="E968" s="22"/>
      <c r="F968" s="20"/>
      <c r="G968" s="20"/>
      <c r="H968" s="20"/>
      <c r="I968" s="15"/>
      <c r="J968" s="21"/>
      <c r="K968" s="22"/>
      <c r="L968" s="25" t="str">
        <f t="shared" si="30"/>
        <v/>
      </c>
      <c r="M968" s="19" t="str">
        <f t="shared" si="31"/>
        <v/>
      </c>
    </row>
    <row r="969" spans="2:13" x14ac:dyDescent="0.2">
      <c r="B969" s="15"/>
      <c r="C969" s="22"/>
      <c r="D969" s="24" t="str">
        <f>IF(C969="","",IFERROR(INDEX(Clienți!$C$5:$C$504,MATCH(C969,Clienți!$B$5:$B$504,0)),""))</f>
        <v/>
      </c>
      <c r="E969" s="22"/>
      <c r="F969" s="20"/>
      <c r="G969" s="20"/>
      <c r="H969" s="20"/>
      <c r="I969" s="15"/>
      <c r="J969" s="21"/>
      <c r="K969" s="22"/>
      <c r="L969" s="25" t="str">
        <f t="shared" si="30"/>
        <v/>
      </c>
      <c r="M969" s="19" t="str">
        <f t="shared" si="31"/>
        <v/>
      </c>
    </row>
    <row r="970" spans="2:13" x14ac:dyDescent="0.2">
      <c r="B970" s="15"/>
      <c r="C970" s="22"/>
      <c r="D970" s="24" t="str">
        <f>IF(C970="","",IFERROR(INDEX(Clienți!$C$5:$C$504,MATCH(C970,Clienți!$B$5:$B$504,0)),""))</f>
        <v/>
      </c>
      <c r="E970" s="22"/>
      <c r="F970" s="20"/>
      <c r="G970" s="20"/>
      <c r="H970" s="20"/>
      <c r="I970" s="15"/>
      <c r="J970" s="21"/>
      <c r="K970" s="22"/>
      <c r="L970" s="25" t="str">
        <f t="shared" si="30"/>
        <v/>
      </c>
      <c r="M970" s="19" t="str">
        <f t="shared" si="31"/>
        <v/>
      </c>
    </row>
    <row r="971" spans="2:13" x14ac:dyDescent="0.2">
      <c r="B971" s="15"/>
      <c r="C971" s="22"/>
      <c r="D971" s="24" t="str">
        <f>IF(C971="","",IFERROR(INDEX(Clienți!$C$5:$C$504,MATCH(C971,Clienți!$B$5:$B$504,0)),""))</f>
        <v/>
      </c>
      <c r="E971" s="22"/>
      <c r="F971" s="20"/>
      <c r="G971" s="20"/>
      <c r="H971" s="20"/>
      <c r="I971" s="15"/>
      <c r="J971" s="21"/>
      <c r="K971" s="22"/>
      <c r="L971" s="25" t="str">
        <f t="shared" si="30"/>
        <v/>
      </c>
      <c r="M971" s="19" t="str">
        <f t="shared" si="31"/>
        <v/>
      </c>
    </row>
    <row r="972" spans="2:13" x14ac:dyDescent="0.2">
      <c r="B972" s="15"/>
      <c r="C972" s="22"/>
      <c r="D972" s="24" t="str">
        <f>IF(C972="","",IFERROR(INDEX(Clienți!$C$5:$C$504,MATCH(C972,Clienți!$B$5:$B$504,0)),""))</f>
        <v/>
      </c>
      <c r="E972" s="22"/>
      <c r="F972" s="20"/>
      <c r="G972" s="20"/>
      <c r="H972" s="20"/>
      <c r="I972" s="15"/>
      <c r="J972" s="21"/>
      <c r="K972" s="22"/>
      <c r="L972" s="25" t="str">
        <f t="shared" si="30"/>
        <v/>
      </c>
      <c r="M972" s="19" t="str">
        <f t="shared" si="31"/>
        <v/>
      </c>
    </row>
    <row r="973" spans="2:13" x14ac:dyDescent="0.2">
      <c r="B973" s="15"/>
      <c r="C973" s="22"/>
      <c r="D973" s="24" t="str">
        <f>IF(C973="","",IFERROR(INDEX(Clienți!$C$5:$C$504,MATCH(C973,Clienți!$B$5:$B$504,0)),""))</f>
        <v/>
      </c>
      <c r="E973" s="22"/>
      <c r="F973" s="20"/>
      <c r="G973" s="20"/>
      <c r="H973" s="20"/>
      <c r="I973" s="15"/>
      <c r="J973" s="21"/>
      <c r="K973" s="22"/>
      <c r="L973" s="25" t="str">
        <f t="shared" si="30"/>
        <v/>
      </c>
      <c r="M973" s="19" t="str">
        <f t="shared" si="31"/>
        <v/>
      </c>
    </row>
    <row r="974" spans="2:13" x14ac:dyDescent="0.2">
      <c r="B974" s="15"/>
      <c r="C974" s="22"/>
      <c r="D974" s="24" t="str">
        <f>IF(C974="","",IFERROR(INDEX(Clienți!$C$5:$C$504,MATCH(C974,Clienți!$B$5:$B$504,0)),""))</f>
        <v/>
      </c>
      <c r="E974" s="22"/>
      <c r="F974" s="20"/>
      <c r="G974" s="20"/>
      <c r="H974" s="20"/>
      <c r="I974" s="15"/>
      <c r="J974" s="21"/>
      <c r="K974" s="22"/>
      <c r="L974" s="25" t="str">
        <f t="shared" si="30"/>
        <v/>
      </c>
      <c r="M974" s="19" t="str">
        <f t="shared" si="31"/>
        <v/>
      </c>
    </row>
    <row r="975" spans="2:13" x14ac:dyDescent="0.2">
      <c r="B975" s="15"/>
      <c r="C975" s="22"/>
      <c r="D975" s="24" t="str">
        <f>IF(C975="","",IFERROR(INDEX(Clienți!$C$5:$C$504,MATCH(C975,Clienți!$B$5:$B$504,0)),""))</f>
        <v/>
      </c>
      <c r="E975" s="22"/>
      <c r="F975" s="20"/>
      <c r="G975" s="20"/>
      <c r="H975" s="20"/>
      <c r="I975" s="15"/>
      <c r="J975" s="21"/>
      <c r="K975" s="22"/>
      <c r="L975" s="25" t="str">
        <f t="shared" si="30"/>
        <v/>
      </c>
      <c r="M975" s="19" t="str">
        <f t="shared" si="31"/>
        <v/>
      </c>
    </row>
    <row r="976" spans="2:13" x14ac:dyDescent="0.2">
      <c r="B976" s="15"/>
      <c r="C976" s="22"/>
      <c r="D976" s="24" t="str">
        <f>IF(C976="","",IFERROR(INDEX(Clienți!$C$5:$C$504,MATCH(C976,Clienți!$B$5:$B$504,0)),""))</f>
        <v/>
      </c>
      <c r="E976" s="22"/>
      <c r="F976" s="20"/>
      <c r="G976" s="20"/>
      <c r="H976" s="20"/>
      <c r="I976" s="15"/>
      <c r="J976" s="21"/>
      <c r="K976" s="22"/>
      <c r="L976" s="25" t="str">
        <f t="shared" si="30"/>
        <v/>
      </c>
      <c r="M976" s="19" t="str">
        <f t="shared" si="31"/>
        <v/>
      </c>
    </row>
    <row r="977" spans="2:13" x14ac:dyDescent="0.2">
      <c r="B977" s="15"/>
      <c r="C977" s="22"/>
      <c r="D977" s="24" t="str">
        <f>IF(C977="","",IFERROR(INDEX(Clienți!$C$5:$C$504,MATCH(C977,Clienți!$B$5:$B$504,0)),""))</f>
        <v/>
      </c>
      <c r="E977" s="22"/>
      <c r="F977" s="20"/>
      <c r="G977" s="20"/>
      <c r="H977" s="20"/>
      <c r="I977" s="15"/>
      <c r="J977" s="21"/>
      <c r="K977" s="22"/>
      <c r="L977" s="25" t="str">
        <f t="shared" si="30"/>
        <v/>
      </c>
      <c r="M977" s="19" t="str">
        <f t="shared" si="31"/>
        <v/>
      </c>
    </row>
    <row r="978" spans="2:13" x14ac:dyDescent="0.2">
      <c r="B978" s="15"/>
      <c r="C978" s="22"/>
      <c r="D978" s="24" t="str">
        <f>IF(C978="","",IFERROR(INDEX(Clienți!$C$5:$C$504,MATCH(C978,Clienți!$B$5:$B$504,0)),""))</f>
        <v/>
      </c>
      <c r="E978" s="22"/>
      <c r="F978" s="20"/>
      <c r="G978" s="20"/>
      <c r="H978" s="20"/>
      <c r="I978" s="15"/>
      <c r="J978" s="21"/>
      <c r="K978" s="22"/>
      <c r="L978" s="25" t="str">
        <f t="shared" si="30"/>
        <v/>
      </c>
      <c r="M978" s="19" t="str">
        <f t="shared" si="31"/>
        <v/>
      </c>
    </row>
    <row r="979" spans="2:13" x14ac:dyDescent="0.2">
      <c r="B979" s="15"/>
      <c r="C979" s="22"/>
      <c r="D979" s="24" t="str">
        <f>IF(C979="","",IFERROR(INDEX(Clienți!$C$5:$C$504,MATCH(C979,Clienți!$B$5:$B$504,0)),""))</f>
        <v/>
      </c>
      <c r="E979" s="22"/>
      <c r="F979" s="20"/>
      <c r="G979" s="20"/>
      <c r="H979" s="20"/>
      <c r="I979" s="15"/>
      <c r="J979" s="21"/>
      <c r="K979" s="22"/>
      <c r="L979" s="25" t="str">
        <f t="shared" si="30"/>
        <v/>
      </c>
      <c r="M979" s="19" t="str">
        <f t="shared" si="31"/>
        <v/>
      </c>
    </row>
    <row r="980" spans="2:13" x14ac:dyDescent="0.2">
      <c r="B980" s="15"/>
      <c r="C980" s="22"/>
      <c r="D980" s="24" t="str">
        <f>IF(C980="","",IFERROR(INDEX(Clienți!$C$5:$C$504,MATCH(C980,Clienți!$B$5:$B$504,0)),""))</f>
        <v/>
      </c>
      <c r="E980" s="22"/>
      <c r="F980" s="20"/>
      <c r="G980" s="20"/>
      <c r="H980" s="20"/>
      <c r="I980" s="15"/>
      <c r="J980" s="21"/>
      <c r="K980" s="22"/>
      <c r="L980" s="25" t="str">
        <f t="shared" si="30"/>
        <v/>
      </c>
      <c r="M980" s="19" t="str">
        <f t="shared" si="31"/>
        <v/>
      </c>
    </row>
    <row r="981" spans="2:13" x14ac:dyDescent="0.2">
      <c r="B981" s="15"/>
      <c r="C981" s="22"/>
      <c r="D981" s="24" t="str">
        <f>IF(C981="","",IFERROR(INDEX(Clienți!$C$5:$C$504,MATCH(C981,Clienți!$B$5:$B$504,0)),""))</f>
        <v/>
      </c>
      <c r="E981" s="22"/>
      <c r="F981" s="20"/>
      <c r="G981" s="20"/>
      <c r="H981" s="20"/>
      <c r="I981" s="15"/>
      <c r="J981" s="21"/>
      <c r="K981" s="22"/>
      <c r="L981" s="25" t="str">
        <f t="shared" si="30"/>
        <v/>
      </c>
      <c r="M981" s="19" t="str">
        <f t="shared" si="31"/>
        <v/>
      </c>
    </row>
    <row r="982" spans="2:13" x14ac:dyDescent="0.2">
      <c r="B982" s="15"/>
      <c r="C982" s="22"/>
      <c r="D982" s="24" t="str">
        <f>IF(C982="","",IFERROR(INDEX(Clienți!$C$5:$C$504,MATCH(C982,Clienți!$B$5:$B$504,0)),""))</f>
        <v/>
      </c>
      <c r="E982" s="22"/>
      <c r="F982" s="20"/>
      <c r="G982" s="20"/>
      <c r="H982" s="20"/>
      <c r="I982" s="15"/>
      <c r="J982" s="21"/>
      <c r="K982" s="22"/>
      <c r="L982" s="25" t="str">
        <f t="shared" si="30"/>
        <v/>
      </c>
      <c r="M982" s="19" t="str">
        <f t="shared" si="31"/>
        <v/>
      </c>
    </row>
    <row r="983" spans="2:13" x14ac:dyDescent="0.2">
      <c r="B983" s="15"/>
      <c r="C983" s="22"/>
      <c r="D983" s="24" t="str">
        <f>IF(C983="","",IFERROR(INDEX(Clienți!$C$5:$C$504,MATCH(C983,Clienți!$B$5:$B$504,0)),""))</f>
        <v/>
      </c>
      <c r="E983" s="22"/>
      <c r="F983" s="20"/>
      <c r="G983" s="20"/>
      <c r="H983" s="20"/>
      <c r="I983" s="15"/>
      <c r="J983" s="21"/>
      <c r="K983" s="22"/>
      <c r="L983" s="25" t="str">
        <f t="shared" si="30"/>
        <v/>
      </c>
      <c r="M983" s="19" t="str">
        <f t="shared" si="31"/>
        <v/>
      </c>
    </row>
    <row r="984" spans="2:13" x14ac:dyDescent="0.2">
      <c r="B984" s="15"/>
      <c r="C984" s="22"/>
      <c r="D984" s="24" t="str">
        <f>IF(C984="","",IFERROR(INDEX(Clienți!$C$5:$C$504,MATCH(C984,Clienți!$B$5:$B$504,0)),""))</f>
        <v/>
      </c>
      <c r="E984" s="22"/>
      <c r="F984" s="20"/>
      <c r="G984" s="20"/>
      <c r="H984" s="20"/>
      <c r="I984" s="15"/>
      <c r="J984" s="21"/>
      <c r="K984" s="22"/>
      <c r="L984" s="25" t="str">
        <f t="shared" si="30"/>
        <v/>
      </c>
      <c r="M984" s="19" t="str">
        <f t="shared" si="31"/>
        <v/>
      </c>
    </row>
    <row r="985" spans="2:13" x14ac:dyDescent="0.2">
      <c r="B985" s="15"/>
      <c r="C985" s="22"/>
      <c r="D985" s="24" t="str">
        <f>IF(C985="","",IFERROR(INDEX(Clienți!$C$5:$C$504,MATCH(C985,Clienți!$B$5:$B$504,0)),""))</f>
        <v/>
      </c>
      <c r="E985" s="22"/>
      <c r="F985" s="20"/>
      <c r="G985" s="20"/>
      <c r="H985" s="20"/>
      <c r="I985" s="15"/>
      <c r="J985" s="21"/>
      <c r="K985" s="22"/>
      <c r="L985" s="25" t="str">
        <f t="shared" si="30"/>
        <v/>
      </c>
      <c r="M985" s="19" t="str">
        <f t="shared" si="31"/>
        <v/>
      </c>
    </row>
    <row r="986" spans="2:13" x14ac:dyDescent="0.2">
      <c r="B986" s="15"/>
      <c r="C986" s="22"/>
      <c r="D986" s="24" t="str">
        <f>IF(C986="","",IFERROR(INDEX(Clienți!$C$5:$C$504,MATCH(C986,Clienți!$B$5:$B$504,0)),""))</f>
        <v/>
      </c>
      <c r="E986" s="22"/>
      <c r="F986" s="20"/>
      <c r="G986" s="20"/>
      <c r="H986" s="20"/>
      <c r="I986" s="15"/>
      <c r="J986" s="21"/>
      <c r="K986" s="22"/>
      <c r="L986" s="25" t="str">
        <f t="shared" si="30"/>
        <v/>
      </c>
      <c r="M986" s="19" t="str">
        <f t="shared" si="31"/>
        <v/>
      </c>
    </row>
    <row r="987" spans="2:13" x14ac:dyDescent="0.2">
      <c r="B987" s="15"/>
      <c r="C987" s="22"/>
      <c r="D987" s="24" t="str">
        <f>IF(C987="","",IFERROR(INDEX(Clienți!$C$5:$C$504,MATCH(C987,Clienți!$B$5:$B$504,0)),""))</f>
        <v/>
      </c>
      <c r="E987" s="22"/>
      <c r="F987" s="20"/>
      <c r="G987" s="20"/>
      <c r="H987" s="20"/>
      <c r="I987" s="15"/>
      <c r="J987" s="21"/>
      <c r="K987" s="22"/>
      <c r="L987" s="25" t="str">
        <f t="shared" si="30"/>
        <v/>
      </c>
      <c r="M987" s="19" t="str">
        <f t="shared" si="31"/>
        <v/>
      </c>
    </row>
    <row r="988" spans="2:13" x14ac:dyDescent="0.2">
      <c r="B988" s="15"/>
      <c r="C988" s="22"/>
      <c r="D988" s="24" t="str">
        <f>IF(C988="","",IFERROR(INDEX(Clienți!$C$5:$C$504,MATCH(C988,Clienți!$B$5:$B$504,0)),""))</f>
        <v/>
      </c>
      <c r="E988" s="22"/>
      <c r="F988" s="20"/>
      <c r="G988" s="20"/>
      <c r="H988" s="20"/>
      <c r="I988" s="15"/>
      <c r="J988" s="21"/>
      <c r="K988" s="22"/>
      <c r="L988" s="25" t="str">
        <f t="shared" si="30"/>
        <v/>
      </c>
      <c r="M988" s="19" t="str">
        <f t="shared" si="31"/>
        <v/>
      </c>
    </row>
    <row r="989" spans="2:13" x14ac:dyDescent="0.2">
      <c r="B989" s="15"/>
      <c r="C989" s="22"/>
      <c r="D989" s="24" t="str">
        <f>IF(C989="","",IFERROR(INDEX(Clienți!$C$5:$C$504,MATCH(C989,Clienți!$B$5:$B$504,0)),""))</f>
        <v/>
      </c>
      <c r="E989" s="22"/>
      <c r="F989" s="20"/>
      <c r="G989" s="20"/>
      <c r="H989" s="20"/>
      <c r="I989" s="15"/>
      <c r="J989" s="21"/>
      <c r="K989" s="22"/>
      <c r="L989" s="25" t="str">
        <f t="shared" si="30"/>
        <v/>
      </c>
      <c r="M989" s="19" t="str">
        <f t="shared" si="31"/>
        <v/>
      </c>
    </row>
    <row r="990" spans="2:13" x14ac:dyDescent="0.2">
      <c r="B990" s="15"/>
      <c r="C990" s="22"/>
      <c r="D990" s="24" t="str">
        <f>IF(C990="","",IFERROR(INDEX(Clienți!$C$5:$C$504,MATCH(C990,Clienți!$B$5:$B$504,0)),""))</f>
        <v/>
      </c>
      <c r="E990" s="22"/>
      <c r="F990" s="20"/>
      <c r="G990" s="20"/>
      <c r="H990" s="20"/>
      <c r="I990" s="15"/>
      <c r="J990" s="21"/>
      <c r="K990" s="22"/>
      <c r="L990" s="25" t="str">
        <f t="shared" si="30"/>
        <v/>
      </c>
      <c r="M990" s="19" t="str">
        <f t="shared" si="31"/>
        <v/>
      </c>
    </row>
    <row r="991" spans="2:13" x14ac:dyDescent="0.2">
      <c r="B991" s="15"/>
      <c r="C991" s="22"/>
      <c r="D991" s="24" t="str">
        <f>IF(C991="","",IFERROR(INDEX(Clienți!$C$5:$C$504,MATCH(C991,Clienți!$B$5:$B$504,0)),""))</f>
        <v/>
      </c>
      <c r="E991" s="22"/>
      <c r="F991" s="20"/>
      <c r="G991" s="20"/>
      <c r="H991" s="20"/>
      <c r="I991" s="15"/>
      <c r="J991" s="21"/>
      <c r="K991" s="22"/>
      <c r="L991" s="25" t="str">
        <f t="shared" si="30"/>
        <v/>
      </c>
      <c r="M991" s="19" t="str">
        <f t="shared" si="31"/>
        <v/>
      </c>
    </row>
    <row r="992" spans="2:13" x14ac:dyDescent="0.2">
      <c r="B992" s="15"/>
      <c r="C992" s="22"/>
      <c r="D992" s="24" t="str">
        <f>IF(C992="","",IFERROR(INDEX(Clienți!$C$5:$C$504,MATCH(C992,Clienți!$B$5:$B$504,0)),""))</f>
        <v/>
      </c>
      <c r="E992" s="22"/>
      <c r="F992" s="20"/>
      <c r="G992" s="20"/>
      <c r="H992" s="20"/>
      <c r="I992" s="15"/>
      <c r="J992" s="21"/>
      <c r="K992" s="22"/>
      <c r="L992" s="25" t="str">
        <f t="shared" si="30"/>
        <v/>
      </c>
      <c r="M992" s="19" t="str">
        <f t="shared" si="31"/>
        <v/>
      </c>
    </row>
    <row r="993" spans="2:13" x14ac:dyDescent="0.2">
      <c r="B993" s="15"/>
      <c r="C993" s="22"/>
      <c r="D993" s="24" t="str">
        <f>IF(C993="","",IFERROR(INDEX(Clienți!$C$5:$C$504,MATCH(C993,Clienți!$B$5:$B$504,0)),""))</f>
        <v/>
      </c>
      <c r="E993" s="22"/>
      <c r="F993" s="20"/>
      <c r="G993" s="20"/>
      <c r="H993" s="20"/>
      <c r="I993" s="15"/>
      <c r="J993" s="21"/>
      <c r="K993" s="22"/>
      <c r="L993" s="25" t="str">
        <f t="shared" si="30"/>
        <v/>
      </c>
      <c r="M993" s="19" t="str">
        <f t="shared" si="31"/>
        <v/>
      </c>
    </row>
    <row r="994" spans="2:13" x14ac:dyDescent="0.2">
      <c r="B994" s="15"/>
      <c r="C994" s="22"/>
      <c r="D994" s="24" t="str">
        <f>IF(C994="","",IFERROR(INDEX(Clienți!$C$5:$C$504,MATCH(C994,Clienți!$B$5:$B$504,0)),""))</f>
        <v/>
      </c>
      <c r="E994" s="22"/>
      <c r="F994" s="20"/>
      <c r="G994" s="20"/>
      <c r="H994" s="20"/>
      <c r="I994" s="15"/>
      <c r="J994" s="21"/>
      <c r="K994" s="22"/>
      <c r="L994" s="25" t="str">
        <f t="shared" si="30"/>
        <v/>
      </c>
      <c r="M994" s="19" t="str">
        <f t="shared" si="31"/>
        <v/>
      </c>
    </row>
    <row r="995" spans="2:13" x14ac:dyDescent="0.2">
      <c r="B995" s="15"/>
      <c r="C995" s="22"/>
      <c r="D995" s="24" t="str">
        <f>IF(C995="","",IFERROR(INDEX(Clienți!$C$5:$C$504,MATCH(C995,Clienți!$B$5:$B$504,0)),""))</f>
        <v/>
      </c>
      <c r="E995" s="22"/>
      <c r="F995" s="20"/>
      <c r="G995" s="20"/>
      <c r="H995" s="20"/>
      <c r="I995" s="15"/>
      <c r="J995" s="21"/>
      <c r="K995" s="22"/>
      <c r="L995" s="25" t="str">
        <f t="shared" si="30"/>
        <v/>
      </c>
      <c r="M995" s="19" t="str">
        <f t="shared" si="31"/>
        <v/>
      </c>
    </row>
    <row r="996" spans="2:13" x14ac:dyDescent="0.2">
      <c r="B996" s="15"/>
      <c r="C996" s="22"/>
      <c r="D996" s="24" t="str">
        <f>IF(C996="","",IFERROR(INDEX(Clienți!$C$5:$C$504,MATCH(C996,Clienți!$B$5:$B$504,0)),""))</f>
        <v/>
      </c>
      <c r="E996" s="22"/>
      <c r="F996" s="20"/>
      <c r="G996" s="20"/>
      <c r="H996" s="20"/>
      <c r="I996" s="15"/>
      <c r="J996" s="21"/>
      <c r="K996" s="22"/>
      <c r="L996" s="25" t="str">
        <f t="shared" si="30"/>
        <v/>
      </c>
      <c r="M996" s="19" t="str">
        <f t="shared" si="31"/>
        <v/>
      </c>
    </row>
    <row r="997" spans="2:13" x14ac:dyDescent="0.2">
      <c r="B997" s="15"/>
      <c r="C997" s="22"/>
      <c r="D997" s="24" t="str">
        <f>IF(C997="","",IFERROR(INDEX(Clienți!$C$5:$C$504,MATCH(C997,Clienți!$B$5:$B$504,0)),""))</f>
        <v/>
      </c>
      <c r="E997" s="22"/>
      <c r="F997" s="20"/>
      <c r="G997" s="20"/>
      <c r="H997" s="20"/>
      <c r="I997" s="15"/>
      <c r="J997" s="21"/>
      <c r="K997" s="22"/>
      <c r="L997" s="25" t="str">
        <f t="shared" si="30"/>
        <v/>
      </c>
      <c r="M997" s="19" t="str">
        <f t="shared" si="31"/>
        <v/>
      </c>
    </row>
    <row r="998" spans="2:13" x14ac:dyDescent="0.2">
      <c r="B998" s="15"/>
      <c r="C998" s="22"/>
      <c r="D998" s="24" t="str">
        <f>IF(C998="","",IFERROR(INDEX(Clienți!$C$5:$C$504,MATCH(C998,Clienți!$B$5:$B$504,0)),""))</f>
        <v/>
      </c>
      <c r="E998" s="22"/>
      <c r="F998" s="20"/>
      <c r="G998" s="20"/>
      <c r="H998" s="20"/>
      <c r="I998" s="15"/>
      <c r="J998" s="21"/>
      <c r="K998" s="22"/>
      <c r="L998" s="25" t="str">
        <f t="shared" si="30"/>
        <v/>
      </c>
      <c r="M998" s="19" t="str">
        <f t="shared" si="31"/>
        <v/>
      </c>
    </row>
    <row r="999" spans="2:13" x14ac:dyDescent="0.2">
      <c r="B999" s="15"/>
      <c r="C999" s="22"/>
      <c r="D999" s="24" t="str">
        <f>IF(C999="","",IFERROR(INDEX(Clienți!$C$5:$C$504,MATCH(C999,Clienți!$B$5:$B$504,0)),""))</f>
        <v/>
      </c>
      <c r="E999" s="22"/>
      <c r="F999" s="20"/>
      <c r="G999" s="20"/>
      <c r="H999" s="20"/>
      <c r="I999" s="15"/>
      <c r="J999" s="21"/>
      <c r="K999" s="22"/>
      <c r="L999" s="25" t="str">
        <f t="shared" si="30"/>
        <v/>
      </c>
      <c r="M999" s="19" t="str">
        <f t="shared" si="31"/>
        <v/>
      </c>
    </row>
    <row r="1000" spans="2:13" x14ac:dyDescent="0.2">
      <c r="B1000" s="15"/>
      <c r="C1000" s="22"/>
      <c r="D1000" s="24" t="str">
        <f>IF(C1000="","",IFERROR(INDEX(Clienți!$C$5:$C$504,MATCH(C1000,Clienți!$B$5:$B$504,0)),""))</f>
        <v/>
      </c>
      <c r="E1000" s="22"/>
      <c r="F1000" s="20"/>
      <c r="G1000" s="20"/>
      <c r="H1000" s="20"/>
      <c r="I1000" s="15"/>
      <c r="J1000" s="21"/>
      <c r="K1000" s="22"/>
      <c r="L1000" s="25" t="str">
        <f t="shared" si="30"/>
        <v/>
      </c>
      <c r="M1000" s="19" t="str">
        <f t="shared" si="31"/>
        <v/>
      </c>
    </row>
    <row r="1001" spans="2:13" x14ac:dyDescent="0.2">
      <c r="B1001" s="15"/>
      <c r="C1001" s="22"/>
      <c r="D1001" s="24" t="str">
        <f>IF(C1001="","",IFERROR(INDEX(Clienți!$C$5:$C$504,MATCH(C1001,Clienți!$B$5:$B$504,0)),""))</f>
        <v/>
      </c>
      <c r="E1001" s="22"/>
      <c r="F1001" s="20"/>
      <c r="G1001" s="20"/>
      <c r="H1001" s="20"/>
      <c r="I1001" s="15"/>
      <c r="J1001" s="21"/>
      <c r="K1001" s="22"/>
      <c r="L1001" s="25" t="str">
        <f t="shared" si="30"/>
        <v/>
      </c>
      <c r="M1001" s="19" t="str">
        <f t="shared" si="31"/>
        <v/>
      </c>
    </row>
    <row r="1002" spans="2:13" x14ac:dyDescent="0.2">
      <c r="B1002" s="15"/>
      <c r="C1002" s="22"/>
      <c r="D1002" s="24" t="str">
        <f>IF(C1002="","",IFERROR(INDEX(Clienți!$C$5:$C$504,MATCH(C1002,Clienți!$B$5:$B$504,0)),""))</f>
        <v/>
      </c>
      <c r="E1002" s="22"/>
      <c r="F1002" s="20"/>
      <c r="G1002" s="20"/>
      <c r="H1002" s="20"/>
      <c r="I1002" s="15"/>
      <c r="J1002" s="21"/>
      <c r="K1002" s="22"/>
      <c r="L1002" s="25" t="str">
        <f t="shared" si="30"/>
        <v/>
      </c>
      <c r="M1002" s="19" t="str">
        <f t="shared" si="31"/>
        <v/>
      </c>
    </row>
    <row r="1003" spans="2:13" x14ac:dyDescent="0.2">
      <c r="B1003" s="15"/>
      <c r="C1003" s="22"/>
      <c r="D1003" s="24" t="str">
        <f>IF(C1003="","",IFERROR(INDEX(Clienți!$C$5:$C$504,MATCH(C1003,Clienți!$B$5:$B$504,0)),""))</f>
        <v/>
      </c>
      <c r="E1003" s="22"/>
      <c r="F1003" s="20"/>
      <c r="G1003" s="20"/>
      <c r="H1003" s="20"/>
      <c r="I1003" s="15"/>
      <c r="J1003" s="21"/>
      <c r="K1003" s="22"/>
      <c r="L1003" s="25" t="str">
        <f t="shared" si="30"/>
        <v/>
      </c>
      <c r="M1003" s="19" t="str">
        <f t="shared" si="31"/>
        <v/>
      </c>
    </row>
    <row r="1004" spans="2:13" x14ac:dyDescent="0.2">
      <c r="B1004" s="15"/>
      <c r="C1004" s="22"/>
      <c r="D1004" s="24" t="str">
        <f>IF(C1004="","",IFERROR(INDEX(Clienți!$C$5:$C$504,MATCH(C1004,Clienți!$B$5:$B$504,0)),""))</f>
        <v/>
      </c>
      <c r="E1004" s="22"/>
      <c r="F1004" s="20"/>
      <c r="G1004" s="20"/>
      <c r="H1004" s="20"/>
      <c r="I1004" s="15"/>
      <c r="J1004" s="21"/>
      <c r="K1004" s="22"/>
      <c r="L1004" s="25" t="str">
        <f t="shared" si="30"/>
        <v/>
      </c>
      <c r="M1004" s="19" t="str">
        <f t="shared" si="31"/>
        <v/>
      </c>
    </row>
    <row r="1005" spans="2:13" x14ac:dyDescent="0.2">
      <c r="B1005" s="15"/>
      <c r="C1005" s="22"/>
      <c r="D1005" s="24" t="str">
        <f>IF(C1005="","",IFERROR(INDEX(Clienți!$C$5:$C$504,MATCH(C1005,Clienți!$B$5:$B$504,0)),""))</f>
        <v/>
      </c>
      <c r="E1005" s="22"/>
      <c r="F1005" s="20"/>
      <c r="G1005" s="20"/>
      <c r="H1005" s="20"/>
      <c r="I1005" s="15"/>
      <c r="J1005" s="21"/>
      <c r="K1005" s="22"/>
      <c r="L1005" s="25" t="str">
        <f t="shared" si="30"/>
        <v/>
      </c>
      <c r="M1005" s="19" t="str">
        <f t="shared" si="31"/>
        <v/>
      </c>
    </row>
    <row r="1006" spans="2:13" x14ac:dyDescent="0.2">
      <c r="B1006" s="15"/>
      <c r="C1006" s="22"/>
      <c r="D1006" s="24" t="str">
        <f>IF(C1006="","",IFERROR(INDEX(Clienți!$C$5:$C$504,MATCH(C1006,Clienți!$B$5:$B$504,0)),""))</f>
        <v/>
      </c>
      <c r="E1006" s="22"/>
      <c r="F1006" s="20"/>
      <c r="G1006" s="20"/>
      <c r="H1006" s="20"/>
      <c r="I1006" s="15"/>
      <c r="J1006" s="21"/>
      <c r="K1006" s="22"/>
      <c r="L1006" s="25" t="str">
        <f t="shared" si="30"/>
        <v/>
      </c>
      <c r="M1006" s="19" t="str">
        <f t="shared" si="31"/>
        <v/>
      </c>
    </row>
    <row r="1007" spans="2:13" x14ac:dyDescent="0.2">
      <c r="B1007" s="15"/>
      <c r="C1007" s="22"/>
      <c r="D1007" s="24" t="str">
        <f>IF(C1007="","",IFERROR(INDEX(Clienți!$C$5:$C$504,MATCH(C1007,Clienți!$B$5:$B$504,0)),""))</f>
        <v/>
      </c>
      <c r="E1007" s="22"/>
      <c r="F1007" s="20"/>
      <c r="G1007" s="20"/>
      <c r="H1007" s="20"/>
      <c r="I1007" s="15"/>
      <c r="J1007" s="21"/>
      <c r="K1007" s="22"/>
      <c r="L1007" s="25" t="str">
        <f t="shared" si="30"/>
        <v/>
      </c>
      <c r="M1007" s="19" t="str">
        <f t="shared" si="31"/>
        <v/>
      </c>
    </row>
    <row r="1008" spans="2:13" x14ac:dyDescent="0.2">
      <c r="B1008" s="15"/>
      <c r="C1008" s="22"/>
      <c r="D1008" s="24" t="str">
        <f>IF(C1008="","",IFERROR(INDEX(Clienți!$C$5:$C$504,MATCH(C1008,Clienți!$B$5:$B$504,0)),""))</f>
        <v/>
      </c>
      <c r="E1008" s="22"/>
      <c r="F1008" s="20"/>
      <c r="G1008" s="20"/>
      <c r="H1008" s="20"/>
      <c r="I1008" s="15"/>
      <c r="J1008" s="21"/>
      <c r="K1008" s="22"/>
      <c r="L1008" s="25" t="str">
        <f t="shared" si="30"/>
        <v/>
      </c>
      <c r="M1008" s="19" t="str">
        <f t="shared" si="31"/>
        <v/>
      </c>
    </row>
    <row r="1009" spans="2:13" x14ac:dyDescent="0.2">
      <c r="B1009" s="15"/>
      <c r="C1009" s="22"/>
      <c r="D1009" s="24" t="str">
        <f>IF(C1009="","",IFERROR(INDEX(Clienți!$C$5:$C$504,MATCH(C1009,Clienți!$B$5:$B$504,0)),""))</f>
        <v/>
      </c>
      <c r="E1009" s="22"/>
      <c r="F1009" s="20"/>
      <c r="G1009" s="20"/>
      <c r="H1009" s="20"/>
      <c r="I1009" s="15"/>
      <c r="J1009" s="21"/>
      <c r="K1009" s="22"/>
      <c r="L1009" s="25" t="str">
        <f t="shared" si="30"/>
        <v/>
      </c>
      <c r="M1009" s="19" t="str">
        <f t="shared" si="31"/>
        <v/>
      </c>
    </row>
    <row r="1010" spans="2:13" x14ac:dyDescent="0.2">
      <c r="B1010" s="15"/>
      <c r="C1010" s="22"/>
      <c r="D1010" s="24" t="str">
        <f>IF(C1010="","",IFERROR(INDEX(Clienți!$C$5:$C$504,MATCH(C1010,Clienți!$B$5:$B$504,0)),""))</f>
        <v/>
      </c>
      <c r="E1010" s="22"/>
      <c r="F1010" s="20"/>
      <c r="G1010" s="20"/>
      <c r="H1010" s="20"/>
      <c r="I1010" s="15"/>
      <c r="J1010" s="21"/>
      <c r="K1010" s="22"/>
      <c r="L1010" s="25" t="str">
        <f t="shared" si="30"/>
        <v/>
      </c>
      <c r="M1010" s="19" t="str">
        <f t="shared" si="31"/>
        <v/>
      </c>
    </row>
    <row r="1011" spans="2:13" x14ac:dyDescent="0.2">
      <c r="B1011" s="15"/>
      <c r="C1011" s="22"/>
      <c r="D1011" s="24" t="str">
        <f>IF(C1011="","",IFERROR(INDEX(Clienți!$C$5:$C$504,MATCH(C1011,Clienți!$B$5:$B$504,0)),""))</f>
        <v/>
      </c>
      <c r="E1011" s="22"/>
      <c r="F1011" s="20"/>
      <c r="G1011" s="20"/>
      <c r="H1011" s="20"/>
      <c r="I1011" s="15"/>
      <c r="J1011" s="21"/>
      <c r="K1011" s="22"/>
      <c r="L1011" s="25" t="str">
        <f t="shared" si="30"/>
        <v/>
      </c>
      <c r="M1011" s="19" t="str">
        <f t="shared" si="31"/>
        <v/>
      </c>
    </row>
    <row r="1012" spans="2:13" x14ac:dyDescent="0.2">
      <c r="B1012" s="15"/>
      <c r="C1012" s="22"/>
      <c r="D1012" s="24" t="str">
        <f>IF(C1012="","",IFERROR(INDEX(Clienți!$C$5:$C$504,MATCH(C1012,Clienți!$B$5:$B$504,0)),""))</f>
        <v/>
      </c>
      <c r="E1012" s="22"/>
      <c r="F1012" s="20"/>
      <c r="G1012" s="20"/>
      <c r="H1012" s="20"/>
      <c r="I1012" s="15"/>
      <c r="J1012" s="21"/>
      <c r="K1012" s="22"/>
      <c r="L1012" s="25" t="str">
        <f t="shared" si="30"/>
        <v/>
      </c>
      <c r="M1012" s="19" t="str">
        <f t="shared" si="31"/>
        <v/>
      </c>
    </row>
    <row r="1013" spans="2:13" x14ac:dyDescent="0.2">
      <c r="B1013" s="15"/>
      <c r="C1013" s="22"/>
      <c r="D1013" s="24" t="str">
        <f>IF(C1013="","",IFERROR(INDEX(Clienți!$C$5:$C$504,MATCH(C1013,Clienți!$B$5:$B$504,0)),""))</f>
        <v/>
      </c>
      <c r="E1013" s="22"/>
      <c r="F1013" s="20"/>
      <c r="G1013" s="20"/>
      <c r="H1013" s="20"/>
      <c r="I1013" s="15"/>
      <c r="J1013" s="21"/>
      <c r="K1013" s="22"/>
      <c r="L1013" s="25" t="str">
        <f t="shared" si="30"/>
        <v/>
      </c>
      <c r="M1013" s="19" t="str">
        <f t="shared" si="31"/>
        <v/>
      </c>
    </row>
    <row r="1014" spans="2:13" x14ac:dyDescent="0.2">
      <c r="B1014" s="15"/>
      <c r="C1014" s="22"/>
      <c r="D1014" s="24" t="str">
        <f>IF(C1014="","",IFERROR(INDEX(Clienți!$C$5:$C$504,MATCH(C1014,Clienți!$B$5:$B$504,0)),""))</f>
        <v/>
      </c>
      <c r="E1014" s="22"/>
      <c r="F1014" s="20"/>
      <c r="G1014" s="20"/>
      <c r="H1014" s="20"/>
      <c r="I1014" s="15"/>
      <c r="J1014" s="21"/>
      <c r="K1014" s="22"/>
      <c r="L1014" s="25" t="str">
        <f t="shared" si="30"/>
        <v/>
      </c>
      <c r="M1014" s="19" t="str">
        <f t="shared" si="31"/>
        <v/>
      </c>
    </row>
    <row r="1015" spans="2:13" x14ac:dyDescent="0.2">
      <c r="B1015" s="15"/>
      <c r="C1015" s="22"/>
      <c r="D1015" s="24" t="str">
        <f>IF(C1015="","",IFERROR(INDEX(Clienți!$C$5:$C$504,MATCH(C1015,Clienți!$B$5:$B$504,0)),""))</f>
        <v/>
      </c>
      <c r="E1015" s="22"/>
      <c r="F1015" s="20"/>
      <c r="G1015" s="20"/>
      <c r="H1015" s="20"/>
      <c r="I1015" s="15"/>
      <c r="J1015" s="21"/>
      <c r="K1015" s="22"/>
      <c r="L1015" s="25" t="str">
        <f t="shared" si="30"/>
        <v/>
      </c>
      <c r="M1015" s="19" t="str">
        <f t="shared" si="31"/>
        <v/>
      </c>
    </row>
    <row r="1016" spans="2:13" x14ac:dyDescent="0.2">
      <c r="B1016" s="15"/>
      <c r="C1016" s="22"/>
      <c r="D1016" s="24" t="str">
        <f>IF(C1016="","",IFERROR(INDEX(Clienți!$C$5:$C$504,MATCH(C1016,Clienți!$B$5:$B$504,0)),""))</f>
        <v/>
      </c>
      <c r="E1016" s="22"/>
      <c r="F1016" s="20"/>
      <c r="G1016" s="20"/>
      <c r="H1016" s="20"/>
      <c r="I1016" s="15"/>
      <c r="J1016" s="21"/>
      <c r="K1016" s="22"/>
      <c r="L1016" s="25" t="str">
        <f t="shared" si="30"/>
        <v/>
      </c>
      <c r="M1016" s="19" t="str">
        <f t="shared" si="31"/>
        <v/>
      </c>
    </row>
    <row r="1017" spans="2:13" x14ac:dyDescent="0.2">
      <c r="B1017" s="15"/>
      <c r="C1017" s="22"/>
      <c r="D1017" s="24" t="str">
        <f>IF(C1017="","",IFERROR(INDEX(Clienți!$C$5:$C$504,MATCH(C1017,Clienți!$B$5:$B$504,0)),""))</f>
        <v/>
      </c>
      <c r="E1017" s="22"/>
      <c r="F1017" s="20"/>
      <c r="G1017" s="20"/>
      <c r="H1017" s="20"/>
      <c r="I1017" s="15"/>
      <c r="J1017" s="21"/>
      <c r="K1017" s="22"/>
      <c r="L1017" s="25" t="str">
        <f t="shared" si="30"/>
        <v/>
      </c>
      <c r="M1017" s="19" t="str">
        <f t="shared" si="31"/>
        <v/>
      </c>
    </row>
    <row r="1018" spans="2:13" x14ac:dyDescent="0.2">
      <c r="B1018" s="15"/>
      <c r="C1018" s="22"/>
      <c r="D1018" s="24" t="str">
        <f>IF(C1018="","",IFERROR(INDEX(Clienți!$C$5:$C$504,MATCH(C1018,Clienți!$B$5:$B$504,0)),""))</f>
        <v/>
      </c>
      <c r="E1018" s="22"/>
      <c r="F1018" s="20"/>
      <c r="G1018" s="20"/>
      <c r="H1018" s="20"/>
      <c r="I1018" s="15"/>
      <c r="J1018" s="21"/>
      <c r="K1018" s="22"/>
      <c r="L1018" s="25" t="str">
        <f t="shared" si="30"/>
        <v/>
      </c>
      <c r="M1018" s="19" t="str">
        <f t="shared" si="31"/>
        <v/>
      </c>
    </row>
    <row r="1019" spans="2:13" x14ac:dyDescent="0.2">
      <c r="B1019" s="15"/>
      <c r="C1019" s="22"/>
      <c r="D1019" s="24" t="str">
        <f>IF(C1019="","",IFERROR(INDEX(Clienți!$C$5:$C$504,MATCH(C1019,Clienți!$B$5:$B$504,0)),""))</f>
        <v/>
      </c>
      <c r="E1019" s="22"/>
      <c r="F1019" s="20"/>
      <c r="G1019" s="20"/>
      <c r="H1019" s="20"/>
      <c r="I1019" s="15"/>
      <c r="J1019" s="21"/>
      <c r="K1019" s="22"/>
      <c r="L1019" s="25" t="str">
        <f t="shared" si="30"/>
        <v/>
      </c>
      <c r="M1019" s="19" t="str">
        <f t="shared" si="31"/>
        <v/>
      </c>
    </row>
    <row r="1020" spans="2:13" x14ac:dyDescent="0.2">
      <c r="B1020" s="15"/>
      <c r="C1020" s="22"/>
      <c r="D1020" s="24" t="str">
        <f>IF(C1020="","",IFERROR(INDEX(Clienți!$C$5:$C$504,MATCH(C1020,Clienți!$B$5:$B$504,0)),""))</f>
        <v/>
      </c>
      <c r="E1020" s="22"/>
      <c r="F1020" s="20"/>
      <c r="G1020" s="20"/>
      <c r="H1020" s="20"/>
      <c r="I1020" s="15"/>
      <c r="J1020" s="21"/>
      <c r="K1020" s="22"/>
      <c r="L1020" s="25" t="str">
        <f t="shared" si="30"/>
        <v/>
      </c>
      <c r="M1020" s="19" t="str">
        <f t="shared" si="31"/>
        <v/>
      </c>
    </row>
    <row r="1021" spans="2:13" x14ac:dyDescent="0.2">
      <c r="B1021" s="15"/>
      <c r="C1021" s="22"/>
      <c r="D1021" s="24" t="str">
        <f>IF(C1021="","",IFERROR(INDEX(Clienți!$C$5:$C$504,MATCH(C1021,Clienți!$B$5:$B$504,0)),""))</f>
        <v/>
      </c>
      <c r="E1021" s="22"/>
      <c r="F1021" s="20"/>
      <c r="G1021" s="20"/>
      <c r="H1021" s="20"/>
      <c r="I1021" s="15"/>
      <c r="J1021" s="21"/>
      <c r="K1021" s="22"/>
      <c r="L1021" s="25" t="str">
        <f t="shared" si="30"/>
        <v/>
      </c>
      <c r="M1021" s="19" t="str">
        <f t="shared" si="31"/>
        <v/>
      </c>
    </row>
    <row r="1022" spans="2:13" x14ac:dyDescent="0.2">
      <c r="B1022" s="15"/>
      <c r="C1022" s="22"/>
      <c r="D1022" s="24" t="str">
        <f>IF(C1022="","",IFERROR(INDEX(Clienți!$C$5:$C$504,MATCH(C1022,Clienți!$B$5:$B$504,0)),""))</f>
        <v/>
      </c>
      <c r="E1022" s="22"/>
      <c r="F1022" s="20"/>
      <c r="G1022" s="20"/>
      <c r="H1022" s="20"/>
      <c r="I1022" s="15"/>
      <c r="J1022" s="21"/>
      <c r="K1022" s="22"/>
      <c r="L1022" s="25" t="str">
        <f t="shared" si="30"/>
        <v/>
      </c>
      <c r="M1022" s="19" t="str">
        <f t="shared" si="31"/>
        <v/>
      </c>
    </row>
    <row r="1023" spans="2:13" x14ac:dyDescent="0.2">
      <c r="B1023" s="15"/>
      <c r="C1023" s="22"/>
      <c r="D1023" s="24" t="str">
        <f>IF(C1023="","",IFERROR(INDEX(Clienți!$C$5:$C$504,MATCH(C1023,Clienți!$B$5:$B$504,0)),""))</f>
        <v/>
      </c>
      <c r="E1023" s="22"/>
      <c r="F1023" s="20"/>
      <c r="G1023" s="20"/>
      <c r="H1023" s="20"/>
      <c r="I1023" s="15"/>
      <c r="J1023" s="21"/>
      <c r="K1023" s="22"/>
      <c r="L1023" s="25" t="str">
        <f t="shared" si="30"/>
        <v/>
      </c>
      <c r="M1023" s="19" t="str">
        <f t="shared" si="31"/>
        <v/>
      </c>
    </row>
    <row r="1024" spans="2:13" x14ac:dyDescent="0.2">
      <c r="B1024" s="15"/>
      <c r="C1024" s="22"/>
      <c r="D1024" s="24" t="str">
        <f>IF(C1024="","",IFERROR(INDEX(Clienți!$C$5:$C$504,MATCH(C1024,Clienți!$B$5:$B$504,0)),""))</f>
        <v/>
      </c>
      <c r="E1024" s="22"/>
      <c r="F1024" s="20"/>
      <c r="G1024" s="20"/>
      <c r="H1024" s="20"/>
      <c r="I1024" s="15"/>
      <c r="J1024" s="21"/>
      <c r="K1024" s="22"/>
      <c r="L1024" s="25" t="str">
        <f t="shared" si="30"/>
        <v/>
      </c>
      <c r="M1024" s="19" t="str">
        <f t="shared" si="31"/>
        <v/>
      </c>
    </row>
    <row r="1025" spans="2:13" x14ac:dyDescent="0.2">
      <c r="B1025" s="15"/>
      <c r="C1025" s="22"/>
      <c r="D1025" s="24" t="str">
        <f>IF(C1025="","",IFERROR(INDEX(Clienți!$C$5:$C$504,MATCH(C1025,Clienți!$B$5:$B$504,0)),""))</f>
        <v/>
      </c>
      <c r="E1025" s="22"/>
      <c r="F1025" s="20"/>
      <c r="G1025" s="20"/>
      <c r="H1025" s="20"/>
      <c r="I1025" s="15"/>
      <c r="J1025" s="21"/>
      <c r="K1025" s="22"/>
      <c r="L1025" s="25" t="str">
        <f t="shared" si="30"/>
        <v/>
      </c>
      <c r="M1025" s="19" t="str">
        <f t="shared" si="31"/>
        <v/>
      </c>
    </row>
    <row r="1026" spans="2:13" x14ac:dyDescent="0.2">
      <c r="B1026" s="15"/>
      <c r="C1026" s="22"/>
      <c r="D1026" s="24" t="str">
        <f>IF(C1026="","",IFERROR(INDEX(Clienți!$C$5:$C$504,MATCH(C1026,Clienți!$B$5:$B$504,0)),""))</f>
        <v/>
      </c>
      <c r="E1026" s="22"/>
      <c r="F1026" s="20"/>
      <c r="G1026" s="20"/>
      <c r="H1026" s="20"/>
      <c r="I1026" s="15"/>
      <c r="J1026" s="21"/>
      <c r="K1026" s="22"/>
      <c r="L1026" s="25" t="str">
        <f t="shared" si="30"/>
        <v/>
      </c>
      <c r="M1026" s="19" t="str">
        <f t="shared" si="31"/>
        <v/>
      </c>
    </row>
    <row r="1027" spans="2:13" x14ac:dyDescent="0.2">
      <c r="B1027" s="15"/>
      <c r="C1027" s="22"/>
      <c r="D1027" s="24" t="str">
        <f>IF(C1027="","",IFERROR(INDEX(Clienți!$C$5:$C$504,MATCH(C1027,Clienți!$B$5:$B$504,0)),""))</f>
        <v/>
      </c>
      <c r="E1027" s="22"/>
      <c r="F1027" s="20"/>
      <c r="G1027" s="20"/>
      <c r="H1027" s="20"/>
      <c r="I1027" s="15"/>
      <c r="J1027" s="21"/>
      <c r="K1027" s="22"/>
      <c r="L1027" s="25" t="str">
        <f t="shared" si="30"/>
        <v/>
      </c>
      <c r="M1027" s="19" t="str">
        <f t="shared" si="31"/>
        <v/>
      </c>
    </row>
    <row r="1028" spans="2:13" x14ac:dyDescent="0.2">
      <c r="B1028" s="15"/>
      <c r="C1028" s="22"/>
      <c r="D1028" s="24" t="str">
        <f>IF(C1028="","",IFERROR(INDEX(Clienți!$C$5:$C$504,MATCH(C1028,Clienți!$B$5:$B$504,0)),""))</f>
        <v/>
      </c>
      <c r="E1028" s="22"/>
      <c r="F1028" s="20"/>
      <c r="G1028" s="20"/>
      <c r="H1028" s="20"/>
      <c r="I1028" s="15"/>
      <c r="J1028" s="21"/>
      <c r="K1028" s="22"/>
      <c r="L1028" s="25" t="str">
        <f t="shared" si="30"/>
        <v/>
      </c>
      <c r="M1028" s="19" t="str">
        <f t="shared" si="31"/>
        <v/>
      </c>
    </row>
    <row r="1029" spans="2:13" x14ac:dyDescent="0.2">
      <c r="B1029" s="15"/>
      <c r="C1029" s="22"/>
      <c r="D1029" s="24" t="str">
        <f>IF(C1029="","",IFERROR(INDEX(Clienți!$C$5:$C$504,MATCH(C1029,Clienți!$B$5:$B$504,0)),""))</f>
        <v/>
      </c>
      <c r="E1029" s="22"/>
      <c r="F1029" s="20"/>
      <c r="G1029" s="20"/>
      <c r="H1029" s="20"/>
      <c r="I1029" s="15"/>
      <c r="J1029" s="21"/>
      <c r="K1029" s="22"/>
      <c r="L1029" s="25" t="str">
        <f t="shared" ref="L1029:L1092" si="32">IF(B1029="","",IF(K1029="Da","Realizat",IF(H1029="","Fără pas următor",IF(NOT(ISNUMBER(I1029)),"Fără dată",IF(I1029&lt;AziC,"Întârziat",IF(I1029=AziC,"Azi","Planificat"))))))</f>
        <v/>
      </c>
      <c r="M1029" s="19" t="str">
        <f t="shared" ref="M1029:M1092" si="33">IF(AND(B1029="",C1029=""),"",TRIM(IF(D1029="","Cod de client inexistent. ","")&amp;IF(F1029="","Notează ce s-a discutat. ","")&amp;IF(AND(H1029&lt;&gt;"",NOT(ISNUMBER(I1029))),"Pasul următor nu are dată. ","")&amp;IF(AND(ISNUMBER(I1029),ISNUMBER(B1029),I1029&lt;B1029),"Data pasului e înaintea contactului. ","")))</f>
        <v/>
      </c>
    </row>
    <row r="1030" spans="2:13" x14ac:dyDescent="0.2">
      <c r="B1030" s="15"/>
      <c r="C1030" s="22"/>
      <c r="D1030" s="24" t="str">
        <f>IF(C1030="","",IFERROR(INDEX(Clienți!$C$5:$C$504,MATCH(C1030,Clienți!$B$5:$B$504,0)),""))</f>
        <v/>
      </c>
      <c r="E1030" s="22"/>
      <c r="F1030" s="20"/>
      <c r="G1030" s="20"/>
      <c r="H1030" s="20"/>
      <c r="I1030" s="15"/>
      <c r="J1030" s="21"/>
      <c r="K1030" s="22"/>
      <c r="L1030" s="25" t="str">
        <f t="shared" si="32"/>
        <v/>
      </c>
      <c r="M1030" s="19" t="str">
        <f t="shared" si="33"/>
        <v/>
      </c>
    </row>
    <row r="1031" spans="2:13" x14ac:dyDescent="0.2">
      <c r="B1031" s="15"/>
      <c r="C1031" s="22"/>
      <c r="D1031" s="24" t="str">
        <f>IF(C1031="","",IFERROR(INDEX(Clienți!$C$5:$C$504,MATCH(C1031,Clienți!$B$5:$B$504,0)),""))</f>
        <v/>
      </c>
      <c r="E1031" s="22"/>
      <c r="F1031" s="20"/>
      <c r="G1031" s="20"/>
      <c r="H1031" s="20"/>
      <c r="I1031" s="15"/>
      <c r="J1031" s="21"/>
      <c r="K1031" s="22"/>
      <c r="L1031" s="25" t="str">
        <f t="shared" si="32"/>
        <v/>
      </c>
      <c r="M1031" s="19" t="str">
        <f t="shared" si="33"/>
        <v/>
      </c>
    </row>
    <row r="1032" spans="2:13" x14ac:dyDescent="0.2">
      <c r="B1032" s="15"/>
      <c r="C1032" s="22"/>
      <c r="D1032" s="24" t="str">
        <f>IF(C1032="","",IFERROR(INDEX(Clienți!$C$5:$C$504,MATCH(C1032,Clienți!$B$5:$B$504,0)),""))</f>
        <v/>
      </c>
      <c r="E1032" s="22"/>
      <c r="F1032" s="20"/>
      <c r="G1032" s="20"/>
      <c r="H1032" s="20"/>
      <c r="I1032" s="15"/>
      <c r="J1032" s="21"/>
      <c r="K1032" s="22"/>
      <c r="L1032" s="25" t="str">
        <f t="shared" si="32"/>
        <v/>
      </c>
      <c r="M1032" s="19" t="str">
        <f t="shared" si="33"/>
        <v/>
      </c>
    </row>
    <row r="1033" spans="2:13" x14ac:dyDescent="0.2">
      <c r="B1033" s="15"/>
      <c r="C1033" s="22"/>
      <c r="D1033" s="24" t="str">
        <f>IF(C1033="","",IFERROR(INDEX(Clienți!$C$5:$C$504,MATCH(C1033,Clienți!$B$5:$B$504,0)),""))</f>
        <v/>
      </c>
      <c r="E1033" s="22"/>
      <c r="F1033" s="20"/>
      <c r="G1033" s="20"/>
      <c r="H1033" s="20"/>
      <c r="I1033" s="15"/>
      <c r="J1033" s="21"/>
      <c r="K1033" s="22"/>
      <c r="L1033" s="25" t="str">
        <f t="shared" si="32"/>
        <v/>
      </c>
      <c r="M1033" s="19" t="str">
        <f t="shared" si="33"/>
        <v/>
      </c>
    </row>
    <row r="1034" spans="2:13" x14ac:dyDescent="0.2">
      <c r="B1034" s="15"/>
      <c r="C1034" s="22"/>
      <c r="D1034" s="24" t="str">
        <f>IF(C1034="","",IFERROR(INDEX(Clienți!$C$5:$C$504,MATCH(C1034,Clienți!$B$5:$B$504,0)),""))</f>
        <v/>
      </c>
      <c r="E1034" s="22"/>
      <c r="F1034" s="20"/>
      <c r="G1034" s="20"/>
      <c r="H1034" s="20"/>
      <c r="I1034" s="15"/>
      <c r="J1034" s="21"/>
      <c r="K1034" s="22"/>
      <c r="L1034" s="25" t="str">
        <f t="shared" si="32"/>
        <v/>
      </c>
      <c r="M1034" s="19" t="str">
        <f t="shared" si="33"/>
        <v/>
      </c>
    </row>
    <row r="1035" spans="2:13" x14ac:dyDescent="0.2">
      <c r="B1035" s="15"/>
      <c r="C1035" s="22"/>
      <c r="D1035" s="24" t="str">
        <f>IF(C1035="","",IFERROR(INDEX(Clienți!$C$5:$C$504,MATCH(C1035,Clienți!$B$5:$B$504,0)),""))</f>
        <v/>
      </c>
      <c r="E1035" s="22"/>
      <c r="F1035" s="20"/>
      <c r="G1035" s="20"/>
      <c r="H1035" s="20"/>
      <c r="I1035" s="15"/>
      <c r="J1035" s="21"/>
      <c r="K1035" s="22"/>
      <c r="L1035" s="25" t="str">
        <f t="shared" si="32"/>
        <v/>
      </c>
      <c r="M1035" s="19" t="str">
        <f t="shared" si="33"/>
        <v/>
      </c>
    </row>
    <row r="1036" spans="2:13" x14ac:dyDescent="0.2">
      <c r="B1036" s="15"/>
      <c r="C1036" s="22"/>
      <c r="D1036" s="24" t="str">
        <f>IF(C1036="","",IFERROR(INDEX(Clienți!$C$5:$C$504,MATCH(C1036,Clienți!$B$5:$B$504,0)),""))</f>
        <v/>
      </c>
      <c r="E1036" s="22"/>
      <c r="F1036" s="20"/>
      <c r="G1036" s="20"/>
      <c r="H1036" s="20"/>
      <c r="I1036" s="15"/>
      <c r="J1036" s="21"/>
      <c r="K1036" s="22"/>
      <c r="L1036" s="25" t="str">
        <f t="shared" si="32"/>
        <v/>
      </c>
      <c r="M1036" s="19" t="str">
        <f t="shared" si="33"/>
        <v/>
      </c>
    </row>
    <row r="1037" spans="2:13" x14ac:dyDescent="0.2">
      <c r="B1037" s="15"/>
      <c r="C1037" s="22"/>
      <c r="D1037" s="24" t="str">
        <f>IF(C1037="","",IFERROR(INDEX(Clienți!$C$5:$C$504,MATCH(C1037,Clienți!$B$5:$B$504,0)),""))</f>
        <v/>
      </c>
      <c r="E1037" s="22"/>
      <c r="F1037" s="20"/>
      <c r="G1037" s="20"/>
      <c r="H1037" s="20"/>
      <c r="I1037" s="15"/>
      <c r="J1037" s="21"/>
      <c r="K1037" s="22"/>
      <c r="L1037" s="25" t="str">
        <f t="shared" si="32"/>
        <v/>
      </c>
      <c r="M1037" s="19" t="str">
        <f t="shared" si="33"/>
        <v/>
      </c>
    </row>
    <row r="1038" spans="2:13" x14ac:dyDescent="0.2">
      <c r="B1038" s="15"/>
      <c r="C1038" s="22"/>
      <c r="D1038" s="24" t="str">
        <f>IF(C1038="","",IFERROR(INDEX(Clienți!$C$5:$C$504,MATCH(C1038,Clienți!$B$5:$B$504,0)),""))</f>
        <v/>
      </c>
      <c r="E1038" s="22"/>
      <c r="F1038" s="20"/>
      <c r="G1038" s="20"/>
      <c r="H1038" s="20"/>
      <c r="I1038" s="15"/>
      <c r="J1038" s="21"/>
      <c r="K1038" s="22"/>
      <c r="L1038" s="25" t="str">
        <f t="shared" si="32"/>
        <v/>
      </c>
      <c r="M1038" s="19" t="str">
        <f t="shared" si="33"/>
        <v/>
      </c>
    </row>
    <row r="1039" spans="2:13" x14ac:dyDescent="0.2">
      <c r="B1039" s="15"/>
      <c r="C1039" s="22"/>
      <c r="D1039" s="24" t="str">
        <f>IF(C1039="","",IFERROR(INDEX(Clienți!$C$5:$C$504,MATCH(C1039,Clienți!$B$5:$B$504,0)),""))</f>
        <v/>
      </c>
      <c r="E1039" s="22"/>
      <c r="F1039" s="20"/>
      <c r="G1039" s="20"/>
      <c r="H1039" s="20"/>
      <c r="I1039" s="15"/>
      <c r="J1039" s="21"/>
      <c r="K1039" s="22"/>
      <c r="L1039" s="25" t="str">
        <f t="shared" si="32"/>
        <v/>
      </c>
      <c r="M1039" s="19" t="str">
        <f t="shared" si="33"/>
        <v/>
      </c>
    </row>
    <row r="1040" spans="2:13" x14ac:dyDescent="0.2">
      <c r="B1040" s="15"/>
      <c r="C1040" s="22"/>
      <c r="D1040" s="24" t="str">
        <f>IF(C1040="","",IFERROR(INDEX(Clienți!$C$5:$C$504,MATCH(C1040,Clienți!$B$5:$B$504,0)),""))</f>
        <v/>
      </c>
      <c r="E1040" s="22"/>
      <c r="F1040" s="20"/>
      <c r="G1040" s="20"/>
      <c r="H1040" s="20"/>
      <c r="I1040" s="15"/>
      <c r="J1040" s="21"/>
      <c r="K1040" s="22"/>
      <c r="L1040" s="25" t="str">
        <f t="shared" si="32"/>
        <v/>
      </c>
      <c r="M1040" s="19" t="str">
        <f t="shared" si="33"/>
        <v/>
      </c>
    </row>
    <row r="1041" spans="2:13" x14ac:dyDescent="0.2">
      <c r="B1041" s="15"/>
      <c r="C1041" s="22"/>
      <c r="D1041" s="24" t="str">
        <f>IF(C1041="","",IFERROR(INDEX(Clienți!$C$5:$C$504,MATCH(C1041,Clienți!$B$5:$B$504,0)),""))</f>
        <v/>
      </c>
      <c r="E1041" s="22"/>
      <c r="F1041" s="20"/>
      <c r="G1041" s="20"/>
      <c r="H1041" s="20"/>
      <c r="I1041" s="15"/>
      <c r="J1041" s="21"/>
      <c r="K1041" s="22"/>
      <c r="L1041" s="25" t="str">
        <f t="shared" si="32"/>
        <v/>
      </c>
      <c r="M1041" s="19" t="str">
        <f t="shared" si="33"/>
        <v/>
      </c>
    </row>
    <row r="1042" spans="2:13" x14ac:dyDescent="0.2">
      <c r="B1042" s="15"/>
      <c r="C1042" s="22"/>
      <c r="D1042" s="24" t="str">
        <f>IF(C1042="","",IFERROR(INDEX(Clienți!$C$5:$C$504,MATCH(C1042,Clienți!$B$5:$B$504,0)),""))</f>
        <v/>
      </c>
      <c r="E1042" s="22"/>
      <c r="F1042" s="20"/>
      <c r="G1042" s="20"/>
      <c r="H1042" s="20"/>
      <c r="I1042" s="15"/>
      <c r="J1042" s="21"/>
      <c r="K1042" s="22"/>
      <c r="L1042" s="25" t="str">
        <f t="shared" si="32"/>
        <v/>
      </c>
      <c r="M1042" s="19" t="str">
        <f t="shared" si="33"/>
        <v/>
      </c>
    </row>
    <row r="1043" spans="2:13" x14ac:dyDescent="0.2">
      <c r="B1043" s="15"/>
      <c r="C1043" s="22"/>
      <c r="D1043" s="24" t="str">
        <f>IF(C1043="","",IFERROR(INDEX(Clienți!$C$5:$C$504,MATCH(C1043,Clienți!$B$5:$B$504,0)),""))</f>
        <v/>
      </c>
      <c r="E1043" s="22"/>
      <c r="F1043" s="20"/>
      <c r="G1043" s="20"/>
      <c r="H1043" s="20"/>
      <c r="I1043" s="15"/>
      <c r="J1043" s="21"/>
      <c r="K1043" s="22"/>
      <c r="L1043" s="25" t="str">
        <f t="shared" si="32"/>
        <v/>
      </c>
      <c r="M1043" s="19" t="str">
        <f t="shared" si="33"/>
        <v/>
      </c>
    </row>
    <row r="1044" spans="2:13" x14ac:dyDescent="0.2">
      <c r="B1044" s="15"/>
      <c r="C1044" s="22"/>
      <c r="D1044" s="24" t="str">
        <f>IF(C1044="","",IFERROR(INDEX(Clienți!$C$5:$C$504,MATCH(C1044,Clienți!$B$5:$B$504,0)),""))</f>
        <v/>
      </c>
      <c r="E1044" s="22"/>
      <c r="F1044" s="20"/>
      <c r="G1044" s="20"/>
      <c r="H1044" s="20"/>
      <c r="I1044" s="15"/>
      <c r="J1044" s="21"/>
      <c r="K1044" s="22"/>
      <c r="L1044" s="25" t="str">
        <f t="shared" si="32"/>
        <v/>
      </c>
      <c r="M1044" s="19" t="str">
        <f t="shared" si="33"/>
        <v/>
      </c>
    </row>
    <row r="1045" spans="2:13" x14ac:dyDescent="0.2">
      <c r="B1045" s="15"/>
      <c r="C1045" s="22"/>
      <c r="D1045" s="24" t="str">
        <f>IF(C1045="","",IFERROR(INDEX(Clienți!$C$5:$C$504,MATCH(C1045,Clienți!$B$5:$B$504,0)),""))</f>
        <v/>
      </c>
      <c r="E1045" s="22"/>
      <c r="F1045" s="20"/>
      <c r="G1045" s="20"/>
      <c r="H1045" s="20"/>
      <c r="I1045" s="15"/>
      <c r="J1045" s="21"/>
      <c r="K1045" s="22"/>
      <c r="L1045" s="25" t="str">
        <f t="shared" si="32"/>
        <v/>
      </c>
      <c r="M1045" s="19" t="str">
        <f t="shared" si="33"/>
        <v/>
      </c>
    </row>
    <row r="1046" spans="2:13" x14ac:dyDescent="0.2">
      <c r="B1046" s="15"/>
      <c r="C1046" s="22"/>
      <c r="D1046" s="24" t="str">
        <f>IF(C1046="","",IFERROR(INDEX(Clienți!$C$5:$C$504,MATCH(C1046,Clienți!$B$5:$B$504,0)),""))</f>
        <v/>
      </c>
      <c r="E1046" s="22"/>
      <c r="F1046" s="20"/>
      <c r="G1046" s="20"/>
      <c r="H1046" s="20"/>
      <c r="I1046" s="15"/>
      <c r="J1046" s="21"/>
      <c r="K1046" s="22"/>
      <c r="L1046" s="25" t="str">
        <f t="shared" si="32"/>
        <v/>
      </c>
      <c r="M1046" s="19" t="str">
        <f t="shared" si="33"/>
        <v/>
      </c>
    </row>
    <row r="1047" spans="2:13" x14ac:dyDescent="0.2">
      <c r="B1047" s="15"/>
      <c r="C1047" s="22"/>
      <c r="D1047" s="24" t="str">
        <f>IF(C1047="","",IFERROR(INDEX(Clienți!$C$5:$C$504,MATCH(C1047,Clienți!$B$5:$B$504,0)),""))</f>
        <v/>
      </c>
      <c r="E1047" s="22"/>
      <c r="F1047" s="20"/>
      <c r="G1047" s="20"/>
      <c r="H1047" s="20"/>
      <c r="I1047" s="15"/>
      <c r="J1047" s="21"/>
      <c r="K1047" s="22"/>
      <c r="L1047" s="25" t="str">
        <f t="shared" si="32"/>
        <v/>
      </c>
      <c r="M1047" s="19" t="str">
        <f t="shared" si="33"/>
        <v/>
      </c>
    </row>
    <row r="1048" spans="2:13" x14ac:dyDescent="0.2">
      <c r="B1048" s="15"/>
      <c r="C1048" s="22"/>
      <c r="D1048" s="24" t="str">
        <f>IF(C1048="","",IFERROR(INDEX(Clienți!$C$5:$C$504,MATCH(C1048,Clienți!$B$5:$B$504,0)),""))</f>
        <v/>
      </c>
      <c r="E1048" s="22"/>
      <c r="F1048" s="20"/>
      <c r="G1048" s="20"/>
      <c r="H1048" s="20"/>
      <c r="I1048" s="15"/>
      <c r="J1048" s="21"/>
      <c r="K1048" s="22"/>
      <c r="L1048" s="25" t="str">
        <f t="shared" si="32"/>
        <v/>
      </c>
      <c r="M1048" s="19" t="str">
        <f t="shared" si="33"/>
        <v/>
      </c>
    </row>
    <row r="1049" spans="2:13" x14ac:dyDescent="0.2">
      <c r="B1049" s="15"/>
      <c r="C1049" s="22"/>
      <c r="D1049" s="24" t="str">
        <f>IF(C1049="","",IFERROR(INDEX(Clienți!$C$5:$C$504,MATCH(C1049,Clienți!$B$5:$B$504,0)),""))</f>
        <v/>
      </c>
      <c r="E1049" s="22"/>
      <c r="F1049" s="20"/>
      <c r="G1049" s="20"/>
      <c r="H1049" s="20"/>
      <c r="I1049" s="15"/>
      <c r="J1049" s="21"/>
      <c r="K1049" s="22"/>
      <c r="L1049" s="25" t="str">
        <f t="shared" si="32"/>
        <v/>
      </c>
      <c r="M1049" s="19" t="str">
        <f t="shared" si="33"/>
        <v/>
      </c>
    </row>
    <row r="1050" spans="2:13" x14ac:dyDescent="0.2">
      <c r="B1050" s="15"/>
      <c r="C1050" s="22"/>
      <c r="D1050" s="24" t="str">
        <f>IF(C1050="","",IFERROR(INDEX(Clienți!$C$5:$C$504,MATCH(C1050,Clienți!$B$5:$B$504,0)),""))</f>
        <v/>
      </c>
      <c r="E1050" s="22"/>
      <c r="F1050" s="20"/>
      <c r="G1050" s="20"/>
      <c r="H1050" s="20"/>
      <c r="I1050" s="15"/>
      <c r="J1050" s="21"/>
      <c r="K1050" s="22"/>
      <c r="L1050" s="25" t="str">
        <f t="shared" si="32"/>
        <v/>
      </c>
      <c r="M1050" s="19" t="str">
        <f t="shared" si="33"/>
        <v/>
      </c>
    </row>
    <row r="1051" spans="2:13" x14ac:dyDescent="0.2">
      <c r="B1051" s="15"/>
      <c r="C1051" s="22"/>
      <c r="D1051" s="24" t="str">
        <f>IF(C1051="","",IFERROR(INDEX(Clienți!$C$5:$C$504,MATCH(C1051,Clienți!$B$5:$B$504,0)),""))</f>
        <v/>
      </c>
      <c r="E1051" s="22"/>
      <c r="F1051" s="20"/>
      <c r="G1051" s="20"/>
      <c r="H1051" s="20"/>
      <c r="I1051" s="15"/>
      <c r="J1051" s="21"/>
      <c r="K1051" s="22"/>
      <c r="L1051" s="25" t="str">
        <f t="shared" si="32"/>
        <v/>
      </c>
      <c r="M1051" s="19" t="str">
        <f t="shared" si="33"/>
        <v/>
      </c>
    </row>
    <row r="1052" spans="2:13" x14ac:dyDescent="0.2">
      <c r="B1052" s="15"/>
      <c r="C1052" s="22"/>
      <c r="D1052" s="24" t="str">
        <f>IF(C1052="","",IFERROR(INDEX(Clienți!$C$5:$C$504,MATCH(C1052,Clienți!$B$5:$B$504,0)),""))</f>
        <v/>
      </c>
      <c r="E1052" s="22"/>
      <c r="F1052" s="20"/>
      <c r="G1052" s="20"/>
      <c r="H1052" s="20"/>
      <c r="I1052" s="15"/>
      <c r="J1052" s="21"/>
      <c r="K1052" s="22"/>
      <c r="L1052" s="25" t="str">
        <f t="shared" si="32"/>
        <v/>
      </c>
      <c r="M1052" s="19" t="str">
        <f t="shared" si="33"/>
        <v/>
      </c>
    </row>
    <row r="1053" spans="2:13" x14ac:dyDescent="0.2">
      <c r="B1053" s="15"/>
      <c r="C1053" s="22"/>
      <c r="D1053" s="24" t="str">
        <f>IF(C1053="","",IFERROR(INDEX(Clienți!$C$5:$C$504,MATCH(C1053,Clienți!$B$5:$B$504,0)),""))</f>
        <v/>
      </c>
      <c r="E1053" s="22"/>
      <c r="F1053" s="20"/>
      <c r="G1053" s="20"/>
      <c r="H1053" s="20"/>
      <c r="I1053" s="15"/>
      <c r="J1053" s="21"/>
      <c r="K1053" s="22"/>
      <c r="L1053" s="25" t="str">
        <f t="shared" si="32"/>
        <v/>
      </c>
      <c r="M1053" s="19" t="str">
        <f t="shared" si="33"/>
        <v/>
      </c>
    </row>
    <row r="1054" spans="2:13" x14ac:dyDescent="0.2">
      <c r="B1054" s="15"/>
      <c r="C1054" s="22"/>
      <c r="D1054" s="24" t="str">
        <f>IF(C1054="","",IFERROR(INDEX(Clienți!$C$5:$C$504,MATCH(C1054,Clienți!$B$5:$B$504,0)),""))</f>
        <v/>
      </c>
      <c r="E1054" s="22"/>
      <c r="F1054" s="20"/>
      <c r="G1054" s="20"/>
      <c r="H1054" s="20"/>
      <c r="I1054" s="15"/>
      <c r="J1054" s="21"/>
      <c r="K1054" s="22"/>
      <c r="L1054" s="25" t="str">
        <f t="shared" si="32"/>
        <v/>
      </c>
      <c r="M1054" s="19" t="str">
        <f t="shared" si="33"/>
        <v/>
      </c>
    </row>
    <row r="1055" spans="2:13" x14ac:dyDescent="0.2">
      <c r="B1055" s="15"/>
      <c r="C1055" s="22"/>
      <c r="D1055" s="24" t="str">
        <f>IF(C1055="","",IFERROR(INDEX(Clienți!$C$5:$C$504,MATCH(C1055,Clienți!$B$5:$B$504,0)),""))</f>
        <v/>
      </c>
      <c r="E1055" s="22"/>
      <c r="F1055" s="20"/>
      <c r="G1055" s="20"/>
      <c r="H1055" s="20"/>
      <c r="I1055" s="15"/>
      <c r="J1055" s="21"/>
      <c r="K1055" s="22"/>
      <c r="L1055" s="25" t="str">
        <f t="shared" si="32"/>
        <v/>
      </c>
      <c r="M1055" s="19" t="str">
        <f t="shared" si="33"/>
        <v/>
      </c>
    </row>
    <row r="1056" spans="2:13" x14ac:dyDescent="0.2">
      <c r="B1056" s="15"/>
      <c r="C1056" s="22"/>
      <c r="D1056" s="24" t="str">
        <f>IF(C1056="","",IFERROR(INDEX(Clienți!$C$5:$C$504,MATCH(C1056,Clienți!$B$5:$B$504,0)),""))</f>
        <v/>
      </c>
      <c r="E1056" s="22"/>
      <c r="F1056" s="20"/>
      <c r="G1056" s="20"/>
      <c r="H1056" s="20"/>
      <c r="I1056" s="15"/>
      <c r="J1056" s="21"/>
      <c r="K1056" s="22"/>
      <c r="L1056" s="25" t="str">
        <f t="shared" si="32"/>
        <v/>
      </c>
      <c r="M1056" s="19" t="str">
        <f t="shared" si="33"/>
        <v/>
      </c>
    </row>
    <row r="1057" spans="2:13" x14ac:dyDescent="0.2">
      <c r="B1057" s="15"/>
      <c r="C1057" s="22"/>
      <c r="D1057" s="24" t="str">
        <f>IF(C1057="","",IFERROR(INDEX(Clienți!$C$5:$C$504,MATCH(C1057,Clienți!$B$5:$B$504,0)),""))</f>
        <v/>
      </c>
      <c r="E1057" s="22"/>
      <c r="F1057" s="20"/>
      <c r="G1057" s="20"/>
      <c r="H1057" s="20"/>
      <c r="I1057" s="15"/>
      <c r="J1057" s="21"/>
      <c r="K1057" s="22"/>
      <c r="L1057" s="25" t="str">
        <f t="shared" si="32"/>
        <v/>
      </c>
      <c r="M1057" s="19" t="str">
        <f t="shared" si="33"/>
        <v/>
      </c>
    </row>
    <row r="1058" spans="2:13" x14ac:dyDescent="0.2">
      <c r="B1058" s="15"/>
      <c r="C1058" s="22"/>
      <c r="D1058" s="24" t="str">
        <f>IF(C1058="","",IFERROR(INDEX(Clienți!$C$5:$C$504,MATCH(C1058,Clienți!$B$5:$B$504,0)),""))</f>
        <v/>
      </c>
      <c r="E1058" s="22"/>
      <c r="F1058" s="20"/>
      <c r="G1058" s="20"/>
      <c r="H1058" s="20"/>
      <c r="I1058" s="15"/>
      <c r="J1058" s="21"/>
      <c r="K1058" s="22"/>
      <c r="L1058" s="25" t="str">
        <f t="shared" si="32"/>
        <v/>
      </c>
      <c r="M1058" s="19" t="str">
        <f t="shared" si="33"/>
        <v/>
      </c>
    </row>
    <row r="1059" spans="2:13" x14ac:dyDescent="0.2">
      <c r="B1059" s="15"/>
      <c r="C1059" s="22"/>
      <c r="D1059" s="24" t="str">
        <f>IF(C1059="","",IFERROR(INDEX(Clienți!$C$5:$C$504,MATCH(C1059,Clienți!$B$5:$B$504,0)),""))</f>
        <v/>
      </c>
      <c r="E1059" s="22"/>
      <c r="F1059" s="20"/>
      <c r="G1059" s="20"/>
      <c r="H1059" s="20"/>
      <c r="I1059" s="15"/>
      <c r="J1059" s="21"/>
      <c r="K1059" s="22"/>
      <c r="L1059" s="25" t="str">
        <f t="shared" si="32"/>
        <v/>
      </c>
      <c r="M1059" s="19" t="str">
        <f t="shared" si="33"/>
        <v/>
      </c>
    </row>
    <row r="1060" spans="2:13" x14ac:dyDescent="0.2">
      <c r="B1060" s="15"/>
      <c r="C1060" s="22"/>
      <c r="D1060" s="24" t="str">
        <f>IF(C1060="","",IFERROR(INDEX(Clienți!$C$5:$C$504,MATCH(C1060,Clienți!$B$5:$B$504,0)),""))</f>
        <v/>
      </c>
      <c r="E1060" s="22"/>
      <c r="F1060" s="20"/>
      <c r="G1060" s="20"/>
      <c r="H1060" s="20"/>
      <c r="I1060" s="15"/>
      <c r="J1060" s="21"/>
      <c r="K1060" s="22"/>
      <c r="L1060" s="25" t="str">
        <f t="shared" si="32"/>
        <v/>
      </c>
      <c r="M1060" s="19" t="str">
        <f t="shared" si="33"/>
        <v/>
      </c>
    </row>
    <row r="1061" spans="2:13" x14ac:dyDescent="0.2">
      <c r="B1061" s="15"/>
      <c r="C1061" s="22"/>
      <c r="D1061" s="24" t="str">
        <f>IF(C1061="","",IFERROR(INDEX(Clienți!$C$5:$C$504,MATCH(C1061,Clienți!$B$5:$B$504,0)),""))</f>
        <v/>
      </c>
      <c r="E1061" s="22"/>
      <c r="F1061" s="20"/>
      <c r="G1061" s="20"/>
      <c r="H1061" s="20"/>
      <c r="I1061" s="15"/>
      <c r="J1061" s="21"/>
      <c r="K1061" s="22"/>
      <c r="L1061" s="25" t="str">
        <f t="shared" si="32"/>
        <v/>
      </c>
      <c r="M1061" s="19" t="str">
        <f t="shared" si="33"/>
        <v/>
      </c>
    </row>
    <row r="1062" spans="2:13" x14ac:dyDescent="0.2">
      <c r="B1062" s="15"/>
      <c r="C1062" s="22"/>
      <c r="D1062" s="24" t="str">
        <f>IF(C1062="","",IFERROR(INDEX(Clienți!$C$5:$C$504,MATCH(C1062,Clienți!$B$5:$B$504,0)),""))</f>
        <v/>
      </c>
      <c r="E1062" s="22"/>
      <c r="F1062" s="20"/>
      <c r="G1062" s="20"/>
      <c r="H1062" s="20"/>
      <c r="I1062" s="15"/>
      <c r="J1062" s="21"/>
      <c r="K1062" s="22"/>
      <c r="L1062" s="25" t="str">
        <f t="shared" si="32"/>
        <v/>
      </c>
      <c r="M1062" s="19" t="str">
        <f t="shared" si="33"/>
        <v/>
      </c>
    </row>
    <row r="1063" spans="2:13" x14ac:dyDescent="0.2">
      <c r="B1063" s="15"/>
      <c r="C1063" s="22"/>
      <c r="D1063" s="24" t="str">
        <f>IF(C1063="","",IFERROR(INDEX(Clienți!$C$5:$C$504,MATCH(C1063,Clienți!$B$5:$B$504,0)),""))</f>
        <v/>
      </c>
      <c r="E1063" s="22"/>
      <c r="F1063" s="20"/>
      <c r="G1063" s="20"/>
      <c r="H1063" s="20"/>
      <c r="I1063" s="15"/>
      <c r="J1063" s="21"/>
      <c r="K1063" s="22"/>
      <c r="L1063" s="25" t="str">
        <f t="shared" si="32"/>
        <v/>
      </c>
      <c r="M1063" s="19" t="str">
        <f t="shared" si="33"/>
        <v/>
      </c>
    </row>
    <row r="1064" spans="2:13" x14ac:dyDescent="0.2">
      <c r="B1064" s="15"/>
      <c r="C1064" s="22"/>
      <c r="D1064" s="24" t="str">
        <f>IF(C1064="","",IFERROR(INDEX(Clienți!$C$5:$C$504,MATCH(C1064,Clienți!$B$5:$B$504,0)),""))</f>
        <v/>
      </c>
      <c r="E1064" s="22"/>
      <c r="F1064" s="20"/>
      <c r="G1064" s="20"/>
      <c r="H1064" s="20"/>
      <c r="I1064" s="15"/>
      <c r="J1064" s="21"/>
      <c r="K1064" s="22"/>
      <c r="L1064" s="25" t="str">
        <f t="shared" si="32"/>
        <v/>
      </c>
      <c r="M1064" s="19" t="str">
        <f t="shared" si="33"/>
        <v/>
      </c>
    </row>
    <row r="1065" spans="2:13" x14ac:dyDescent="0.2">
      <c r="B1065" s="15"/>
      <c r="C1065" s="22"/>
      <c r="D1065" s="24" t="str">
        <f>IF(C1065="","",IFERROR(INDEX(Clienți!$C$5:$C$504,MATCH(C1065,Clienți!$B$5:$B$504,0)),""))</f>
        <v/>
      </c>
      <c r="E1065" s="22"/>
      <c r="F1065" s="20"/>
      <c r="G1065" s="20"/>
      <c r="H1065" s="20"/>
      <c r="I1065" s="15"/>
      <c r="J1065" s="21"/>
      <c r="K1065" s="22"/>
      <c r="L1065" s="25" t="str">
        <f t="shared" si="32"/>
        <v/>
      </c>
      <c r="M1065" s="19" t="str">
        <f t="shared" si="33"/>
        <v/>
      </c>
    </row>
    <row r="1066" spans="2:13" x14ac:dyDescent="0.2">
      <c r="B1066" s="15"/>
      <c r="C1066" s="22"/>
      <c r="D1066" s="24" t="str">
        <f>IF(C1066="","",IFERROR(INDEX(Clienți!$C$5:$C$504,MATCH(C1066,Clienți!$B$5:$B$504,0)),""))</f>
        <v/>
      </c>
      <c r="E1066" s="22"/>
      <c r="F1066" s="20"/>
      <c r="G1066" s="20"/>
      <c r="H1066" s="20"/>
      <c r="I1066" s="15"/>
      <c r="J1066" s="21"/>
      <c r="K1066" s="22"/>
      <c r="L1066" s="25" t="str">
        <f t="shared" si="32"/>
        <v/>
      </c>
      <c r="M1066" s="19" t="str">
        <f t="shared" si="33"/>
        <v/>
      </c>
    </row>
    <row r="1067" spans="2:13" x14ac:dyDescent="0.2">
      <c r="B1067" s="15"/>
      <c r="C1067" s="22"/>
      <c r="D1067" s="24" t="str">
        <f>IF(C1067="","",IFERROR(INDEX(Clienți!$C$5:$C$504,MATCH(C1067,Clienți!$B$5:$B$504,0)),""))</f>
        <v/>
      </c>
      <c r="E1067" s="22"/>
      <c r="F1067" s="20"/>
      <c r="G1067" s="20"/>
      <c r="H1067" s="20"/>
      <c r="I1067" s="15"/>
      <c r="J1067" s="21"/>
      <c r="K1067" s="22"/>
      <c r="L1067" s="25" t="str">
        <f t="shared" si="32"/>
        <v/>
      </c>
      <c r="M1067" s="19" t="str">
        <f t="shared" si="33"/>
        <v/>
      </c>
    </row>
    <row r="1068" spans="2:13" x14ac:dyDescent="0.2">
      <c r="B1068" s="15"/>
      <c r="C1068" s="22"/>
      <c r="D1068" s="24" t="str">
        <f>IF(C1068="","",IFERROR(INDEX(Clienți!$C$5:$C$504,MATCH(C1068,Clienți!$B$5:$B$504,0)),""))</f>
        <v/>
      </c>
      <c r="E1068" s="22"/>
      <c r="F1068" s="20"/>
      <c r="G1068" s="20"/>
      <c r="H1068" s="20"/>
      <c r="I1068" s="15"/>
      <c r="J1068" s="21"/>
      <c r="K1068" s="22"/>
      <c r="L1068" s="25" t="str">
        <f t="shared" si="32"/>
        <v/>
      </c>
      <c r="M1068" s="19" t="str">
        <f t="shared" si="33"/>
        <v/>
      </c>
    </row>
    <row r="1069" spans="2:13" x14ac:dyDescent="0.2">
      <c r="B1069" s="15"/>
      <c r="C1069" s="22"/>
      <c r="D1069" s="24" t="str">
        <f>IF(C1069="","",IFERROR(INDEX(Clienți!$C$5:$C$504,MATCH(C1069,Clienți!$B$5:$B$504,0)),""))</f>
        <v/>
      </c>
      <c r="E1069" s="22"/>
      <c r="F1069" s="20"/>
      <c r="G1069" s="20"/>
      <c r="H1069" s="20"/>
      <c r="I1069" s="15"/>
      <c r="J1069" s="21"/>
      <c r="K1069" s="22"/>
      <c r="L1069" s="25" t="str">
        <f t="shared" si="32"/>
        <v/>
      </c>
      <c r="M1069" s="19" t="str">
        <f t="shared" si="33"/>
        <v/>
      </c>
    </row>
    <row r="1070" spans="2:13" x14ac:dyDescent="0.2">
      <c r="B1070" s="15"/>
      <c r="C1070" s="22"/>
      <c r="D1070" s="24" t="str">
        <f>IF(C1070="","",IFERROR(INDEX(Clienți!$C$5:$C$504,MATCH(C1070,Clienți!$B$5:$B$504,0)),""))</f>
        <v/>
      </c>
      <c r="E1070" s="22"/>
      <c r="F1070" s="20"/>
      <c r="G1070" s="20"/>
      <c r="H1070" s="20"/>
      <c r="I1070" s="15"/>
      <c r="J1070" s="21"/>
      <c r="K1070" s="22"/>
      <c r="L1070" s="25" t="str">
        <f t="shared" si="32"/>
        <v/>
      </c>
      <c r="M1070" s="19" t="str">
        <f t="shared" si="33"/>
        <v/>
      </c>
    </row>
    <row r="1071" spans="2:13" x14ac:dyDescent="0.2">
      <c r="B1071" s="15"/>
      <c r="C1071" s="22"/>
      <c r="D1071" s="24" t="str">
        <f>IF(C1071="","",IFERROR(INDEX(Clienți!$C$5:$C$504,MATCH(C1071,Clienți!$B$5:$B$504,0)),""))</f>
        <v/>
      </c>
      <c r="E1071" s="22"/>
      <c r="F1071" s="20"/>
      <c r="G1071" s="20"/>
      <c r="H1071" s="20"/>
      <c r="I1071" s="15"/>
      <c r="J1071" s="21"/>
      <c r="K1071" s="22"/>
      <c r="L1071" s="25" t="str">
        <f t="shared" si="32"/>
        <v/>
      </c>
      <c r="M1071" s="19" t="str">
        <f t="shared" si="33"/>
        <v/>
      </c>
    </row>
    <row r="1072" spans="2:13" x14ac:dyDescent="0.2">
      <c r="B1072" s="15"/>
      <c r="C1072" s="22"/>
      <c r="D1072" s="24" t="str">
        <f>IF(C1072="","",IFERROR(INDEX(Clienți!$C$5:$C$504,MATCH(C1072,Clienți!$B$5:$B$504,0)),""))</f>
        <v/>
      </c>
      <c r="E1072" s="22"/>
      <c r="F1072" s="20"/>
      <c r="G1072" s="20"/>
      <c r="H1072" s="20"/>
      <c r="I1072" s="15"/>
      <c r="J1072" s="21"/>
      <c r="K1072" s="22"/>
      <c r="L1072" s="25" t="str">
        <f t="shared" si="32"/>
        <v/>
      </c>
      <c r="M1072" s="19" t="str">
        <f t="shared" si="33"/>
        <v/>
      </c>
    </row>
    <row r="1073" spans="2:13" x14ac:dyDescent="0.2">
      <c r="B1073" s="15"/>
      <c r="C1073" s="22"/>
      <c r="D1073" s="24" t="str">
        <f>IF(C1073="","",IFERROR(INDEX(Clienți!$C$5:$C$504,MATCH(C1073,Clienți!$B$5:$B$504,0)),""))</f>
        <v/>
      </c>
      <c r="E1073" s="22"/>
      <c r="F1073" s="20"/>
      <c r="G1073" s="20"/>
      <c r="H1073" s="20"/>
      <c r="I1073" s="15"/>
      <c r="J1073" s="21"/>
      <c r="K1073" s="22"/>
      <c r="L1073" s="25" t="str">
        <f t="shared" si="32"/>
        <v/>
      </c>
      <c r="M1073" s="19" t="str">
        <f t="shared" si="33"/>
        <v/>
      </c>
    </row>
    <row r="1074" spans="2:13" x14ac:dyDescent="0.2">
      <c r="B1074" s="15"/>
      <c r="C1074" s="22"/>
      <c r="D1074" s="24" t="str">
        <f>IF(C1074="","",IFERROR(INDEX(Clienți!$C$5:$C$504,MATCH(C1074,Clienți!$B$5:$B$504,0)),""))</f>
        <v/>
      </c>
      <c r="E1074" s="22"/>
      <c r="F1074" s="20"/>
      <c r="G1074" s="20"/>
      <c r="H1074" s="20"/>
      <c r="I1074" s="15"/>
      <c r="J1074" s="21"/>
      <c r="K1074" s="22"/>
      <c r="L1074" s="25" t="str">
        <f t="shared" si="32"/>
        <v/>
      </c>
      <c r="M1074" s="19" t="str">
        <f t="shared" si="33"/>
        <v/>
      </c>
    </row>
    <row r="1075" spans="2:13" x14ac:dyDescent="0.2">
      <c r="B1075" s="15"/>
      <c r="C1075" s="22"/>
      <c r="D1075" s="24" t="str">
        <f>IF(C1075="","",IFERROR(INDEX(Clienți!$C$5:$C$504,MATCH(C1075,Clienți!$B$5:$B$504,0)),""))</f>
        <v/>
      </c>
      <c r="E1075" s="22"/>
      <c r="F1075" s="20"/>
      <c r="G1075" s="20"/>
      <c r="H1075" s="20"/>
      <c r="I1075" s="15"/>
      <c r="J1075" s="21"/>
      <c r="K1075" s="22"/>
      <c r="L1075" s="25" t="str">
        <f t="shared" si="32"/>
        <v/>
      </c>
      <c r="M1075" s="19" t="str">
        <f t="shared" si="33"/>
        <v/>
      </c>
    </row>
    <row r="1076" spans="2:13" x14ac:dyDescent="0.2">
      <c r="B1076" s="15"/>
      <c r="C1076" s="22"/>
      <c r="D1076" s="24" t="str">
        <f>IF(C1076="","",IFERROR(INDEX(Clienți!$C$5:$C$504,MATCH(C1076,Clienți!$B$5:$B$504,0)),""))</f>
        <v/>
      </c>
      <c r="E1076" s="22"/>
      <c r="F1076" s="20"/>
      <c r="G1076" s="20"/>
      <c r="H1076" s="20"/>
      <c r="I1076" s="15"/>
      <c r="J1076" s="21"/>
      <c r="K1076" s="22"/>
      <c r="L1076" s="25" t="str">
        <f t="shared" si="32"/>
        <v/>
      </c>
      <c r="M1076" s="19" t="str">
        <f t="shared" si="33"/>
        <v/>
      </c>
    </row>
    <row r="1077" spans="2:13" x14ac:dyDescent="0.2">
      <c r="B1077" s="15"/>
      <c r="C1077" s="22"/>
      <c r="D1077" s="24" t="str">
        <f>IF(C1077="","",IFERROR(INDEX(Clienți!$C$5:$C$504,MATCH(C1077,Clienți!$B$5:$B$504,0)),""))</f>
        <v/>
      </c>
      <c r="E1077" s="22"/>
      <c r="F1077" s="20"/>
      <c r="G1077" s="20"/>
      <c r="H1077" s="20"/>
      <c r="I1077" s="15"/>
      <c r="J1077" s="21"/>
      <c r="K1077" s="22"/>
      <c r="L1077" s="25" t="str">
        <f t="shared" si="32"/>
        <v/>
      </c>
      <c r="M1077" s="19" t="str">
        <f t="shared" si="33"/>
        <v/>
      </c>
    </row>
    <row r="1078" spans="2:13" x14ac:dyDescent="0.2">
      <c r="B1078" s="15"/>
      <c r="C1078" s="22"/>
      <c r="D1078" s="24" t="str">
        <f>IF(C1078="","",IFERROR(INDEX(Clienți!$C$5:$C$504,MATCH(C1078,Clienți!$B$5:$B$504,0)),""))</f>
        <v/>
      </c>
      <c r="E1078" s="22"/>
      <c r="F1078" s="20"/>
      <c r="G1078" s="20"/>
      <c r="H1078" s="20"/>
      <c r="I1078" s="15"/>
      <c r="J1078" s="21"/>
      <c r="K1078" s="22"/>
      <c r="L1078" s="25" t="str">
        <f t="shared" si="32"/>
        <v/>
      </c>
      <c r="M1078" s="19" t="str">
        <f t="shared" si="33"/>
        <v/>
      </c>
    </row>
    <row r="1079" spans="2:13" x14ac:dyDescent="0.2">
      <c r="B1079" s="15"/>
      <c r="C1079" s="22"/>
      <c r="D1079" s="24" t="str">
        <f>IF(C1079="","",IFERROR(INDEX(Clienți!$C$5:$C$504,MATCH(C1079,Clienți!$B$5:$B$504,0)),""))</f>
        <v/>
      </c>
      <c r="E1079" s="22"/>
      <c r="F1079" s="20"/>
      <c r="G1079" s="20"/>
      <c r="H1079" s="20"/>
      <c r="I1079" s="15"/>
      <c r="J1079" s="21"/>
      <c r="K1079" s="22"/>
      <c r="L1079" s="25" t="str">
        <f t="shared" si="32"/>
        <v/>
      </c>
      <c r="M1079" s="19" t="str">
        <f t="shared" si="33"/>
        <v/>
      </c>
    </row>
    <row r="1080" spans="2:13" x14ac:dyDescent="0.2">
      <c r="B1080" s="15"/>
      <c r="C1080" s="22"/>
      <c r="D1080" s="24" t="str">
        <f>IF(C1080="","",IFERROR(INDEX(Clienți!$C$5:$C$504,MATCH(C1080,Clienți!$B$5:$B$504,0)),""))</f>
        <v/>
      </c>
      <c r="E1080" s="22"/>
      <c r="F1080" s="20"/>
      <c r="G1080" s="20"/>
      <c r="H1080" s="20"/>
      <c r="I1080" s="15"/>
      <c r="J1080" s="21"/>
      <c r="K1080" s="22"/>
      <c r="L1080" s="25" t="str">
        <f t="shared" si="32"/>
        <v/>
      </c>
      <c r="M1080" s="19" t="str">
        <f t="shared" si="33"/>
        <v/>
      </c>
    </row>
    <row r="1081" spans="2:13" x14ac:dyDescent="0.2">
      <c r="B1081" s="15"/>
      <c r="C1081" s="22"/>
      <c r="D1081" s="24" t="str">
        <f>IF(C1081="","",IFERROR(INDEX(Clienți!$C$5:$C$504,MATCH(C1081,Clienți!$B$5:$B$504,0)),""))</f>
        <v/>
      </c>
      <c r="E1081" s="22"/>
      <c r="F1081" s="20"/>
      <c r="G1081" s="20"/>
      <c r="H1081" s="20"/>
      <c r="I1081" s="15"/>
      <c r="J1081" s="21"/>
      <c r="K1081" s="22"/>
      <c r="L1081" s="25" t="str">
        <f t="shared" si="32"/>
        <v/>
      </c>
      <c r="M1081" s="19" t="str">
        <f t="shared" si="33"/>
        <v/>
      </c>
    </row>
    <row r="1082" spans="2:13" x14ac:dyDescent="0.2">
      <c r="B1082" s="15"/>
      <c r="C1082" s="22"/>
      <c r="D1082" s="24" t="str">
        <f>IF(C1082="","",IFERROR(INDEX(Clienți!$C$5:$C$504,MATCH(C1082,Clienți!$B$5:$B$504,0)),""))</f>
        <v/>
      </c>
      <c r="E1082" s="22"/>
      <c r="F1082" s="20"/>
      <c r="G1082" s="20"/>
      <c r="H1082" s="20"/>
      <c r="I1082" s="15"/>
      <c r="J1082" s="21"/>
      <c r="K1082" s="22"/>
      <c r="L1082" s="25" t="str">
        <f t="shared" si="32"/>
        <v/>
      </c>
      <c r="M1082" s="19" t="str">
        <f t="shared" si="33"/>
        <v/>
      </c>
    </row>
    <row r="1083" spans="2:13" x14ac:dyDescent="0.2">
      <c r="B1083" s="15"/>
      <c r="C1083" s="22"/>
      <c r="D1083" s="24" t="str">
        <f>IF(C1083="","",IFERROR(INDEX(Clienți!$C$5:$C$504,MATCH(C1083,Clienți!$B$5:$B$504,0)),""))</f>
        <v/>
      </c>
      <c r="E1083" s="22"/>
      <c r="F1083" s="20"/>
      <c r="G1083" s="20"/>
      <c r="H1083" s="20"/>
      <c r="I1083" s="15"/>
      <c r="J1083" s="21"/>
      <c r="K1083" s="22"/>
      <c r="L1083" s="25" t="str">
        <f t="shared" si="32"/>
        <v/>
      </c>
      <c r="M1083" s="19" t="str">
        <f t="shared" si="33"/>
        <v/>
      </c>
    </row>
    <row r="1084" spans="2:13" x14ac:dyDescent="0.2">
      <c r="B1084" s="15"/>
      <c r="C1084" s="22"/>
      <c r="D1084" s="24" t="str">
        <f>IF(C1084="","",IFERROR(INDEX(Clienți!$C$5:$C$504,MATCH(C1084,Clienți!$B$5:$B$504,0)),""))</f>
        <v/>
      </c>
      <c r="E1084" s="22"/>
      <c r="F1084" s="20"/>
      <c r="G1084" s="20"/>
      <c r="H1084" s="20"/>
      <c r="I1084" s="15"/>
      <c r="J1084" s="21"/>
      <c r="K1084" s="22"/>
      <c r="L1084" s="25" t="str">
        <f t="shared" si="32"/>
        <v/>
      </c>
      <c r="M1084" s="19" t="str">
        <f t="shared" si="33"/>
        <v/>
      </c>
    </row>
    <row r="1085" spans="2:13" x14ac:dyDescent="0.2">
      <c r="B1085" s="15"/>
      <c r="C1085" s="22"/>
      <c r="D1085" s="24" t="str">
        <f>IF(C1085="","",IFERROR(INDEX(Clienți!$C$5:$C$504,MATCH(C1085,Clienți!$B$5:$B$504,0)),""))</f>
        <v/>
      </c>
      <c r="E1085" s="22"/>
      <c r="F1085" s="20"/>
      <c r="G1085" s="20"/>
      <c r="H1085" s="20"/>
      <c r="I1085" s="15"/>
      <c r="J1085" s="21"/>
      <c r="K1085" s="22"/>
      <c r="L1085" s="25" t="str">
        <f t="shared" si="32"/>
        <v/>
      </c>
      <c r="M1085" s="19" t="str">
        <f t="shared" si="33"/>
        <v/>
      </c>
    </row>
    <row r="1086" spans="2:13" x14ac:dyDescent="0.2">
      <c r="B1086" s="15"/>
      <c r="C1086" s="22"/>
      <c r="D1086" s="24" t="str">
        <f>IF(C1086="","",IFERROR(INDEX(Clienți!$C$5:$C$504,MATCH(C1086,Clienți!$B$5:$B$504,0)),""))</f>
        <v/>
      </c>
      <c r="E1086" s="22"/>
      <c r="F1086" s="20"/>
      <c r="G1086" s="20"/>
      <c r="H1086" s="20"/>
      <c r="I1086" s="15"/>
      <c r="J1086" s="21"/>
      <c r="K1086" s="22"/>
      <c r="L1086" s="25" t="str">
        <f t="shared" si="32"/>
        <v/>
      </c>
      <c r="M1086" s="19" t="str">
        <f t="shared" si="33"/>
        <v/>
      </c>
    </row>
    <row r="1087" spans="2:13" x14ac:dyDescent="0.2">
      <c r="B1087" s="15"/>
      <c r="C1087" s="22"/>
      <c r="D1087" s="24" t="str">
        <f>IF(C1087="","",IFERROR(INDEX(Clienți!$C$5:$C$504,MATCH(C1087,Clienți!$B$5:$B$504,0)),""))</f>
        <v/>
      </c>
      <c r="E1087" s="22"/>
      <c r="F1087" s="20"/>
      <c r="G1087" s="20"/>
      <c r="H1087" s="20"/>
      <c r="I1087" s="15"/>
      <c r="J1087" s="21"/>
      <c r="K1087" s="22"/>
      <c r="L1087" s="25" t="str">
        <f t="shared" si="32"/>
        <v/>
      </c>
      <c r="M1087" s="19" t="str">
        <f t="shared" si="33"/>
        <v/>
      </c>
    </row>
    <row r="1088" spans="2:13" x14ac:dyDescent="0.2">
      <c r="B1088" s="15"/>
      <c r="C1088" s="22"/>
      <c r="D1088" s="24" t="str">
        <f>IF(C1088="","",IFERROR(INDEX(Clienți!$C$5:$C$504,MATCH(C1088,Clienți!$B$5:$B$504,0)),""))</f>
        <v/>
      </c>
      <c r="E1088" s="22"/>
      <c r="F1088" s="20"/>
      <c r="G1088" s="20"/>
      <c r="H1088" s="20"/>
      <c r="I1088" s="15"/>
      <c r="J1088" s="21"/>
      <c r="K1088" s="22"/>
      <c r="L1088" s="25" t="str">
        <f t="shared" si="32"/>
        <v/>
      </c>
      <c r="M1088" s="19" t="str">
        <f t="shared" si="33"/>
        <v/>
      </c>
    </row>
    <row r="1089" spans="2:13" x14ac:dyDescent="0.2">
      <c r="B1089" s="15"/>
      <c r="C1089" s="22"/>
      <c r="D1089" s="24" t="str">
        <f>IF(C1089="","",IFERROR(INDEX(Clienți!$C$5:$C$504,MATCH(C1089,Clienți!$B$5:$B$504,0)),""))</f>
        <v/>
      </c>
      <c r="E1089" s="22"/>
      <c r="F1089" s="20"/>
      <c r="G1089" s="20"/>
      <c r="H1089" s="20"/>
      <c r="I1089" s="15"/>
      <c r="J1089" s="21"/>
      <c r="K1089" s="22"/>
      <c r="L1089" s="25" t="str">
        <f t="shared" si="32"/>
        <v/>
      </c>
      <c r="M1089" s="19" t="str">
        <f t="shared" si="33"/>
        <v/>
      </c>
    </row>
    <row r="1090" spans="2:13" x14ac:dyDescent="0.2">
      <c r="B1090" s="15"/>
      <c r="C1090" s="22"/>
      <c r="D1090" s="24" t="str">
        <f>IF(C1090="","",IFERROR(INDEX(Clienți!$C$5:$C$504,MATCH(C1090,Clienți!$B$5:$B$504,0)),""))</f>
        <v/>
      </c>
      <c r="E1090" s="22"/>
      <c r="F1090" s="20"/>
      <c r="G1090" s="20"/>
      <c r="H1090" s="20"/>
      <c r="I1090" s="15"/>
      <c r="J1090" s="21"/>
      <c r="K1090" s="22"/>
      <c r="L1090" s="25" t="str">
        <f t="shared" si="32"/>
        <v/>
      </c>
      <c r="M1090" s="19" t="str">
        <f t="shared" si="33"/>
        <v/>
      </c>
    </row>
    <row r="1091" spans="2:13" x14ac:dyDescent="0.2">
      <c r="B1091" s="15"/>
      <c r="C1091" s="22"/>
      <c r="D1091" s="24" t="str">
        <f>IF(C1091="","",IFERROR(INDEX(Clienți!$C$5:$C$504,MATCH(C1091,Clienți!$B$5:$B$504,0)),""))</f>
        <v/>
      </c>
      <c r="E1091" s="22"/>
      <c r="F1091" s="20"/>
      <c r="G1091" s="20"/>
      <c r="H1091" s="20"/>
      <c r="I1091" s="15"/>
      <c r="J1091" s="21"/>
      <c r="K1091" s="22"/>
      <c r="L1091" s="25" t="str">
        <f t="shared" si="32"/>
        <v/>
      </c>
      <c r="M1091" s="19" t="str">
        <f t="shared" si="33"/>
        <v/>
      </c>
    </row>
    <row r="1092" spans="2:13" x14ac:dyDescent="0.2">
      <c r="B1092" s="15"/>
      <c r="C1092" s="22"/>
      <c r="D1092" s="24" t="str">
        <f>IF(C1092="","",IFERROR(INDEX(Clienți!$C$5:$C$504,MATCH(C1092,Clienți!$B$5:$B$504,0)),""))</f>
        <v/>
      </c>
      <c r="E1092" s="22"/>
      <c r="F1092" s="20"/>
      <c r="G1092" s="20"/>
      <c r="H1092" s="20"/>
      <c r="I1092" s="15"/>
      <c r="J1092" s="21"/>
      <c r="K1092" s="22"/>
      <c r="L1092" s="25" t="str">
        <f t="shared" si="32"/>
        <v/>
      </c>
      <c r="M1092" s="19" t="str">
        <f t="shared" si="33"/>
        <v/>
      </c>
    </row>
    <row r="1093" spans="2:13" x14ac:dyDescent="0.2">
      <c r="B1093" s="15"/>
      <c r="C1093" s="22"/>
      <c r="D1093" s="24" t="str">
        <f>IF(C1093="","",IFERROR(INDEX(Clienți!$C$5:$C$504,MATCH(C1093,Clienți!$B$5:$B$504,0)),""))</f>
        <v/>
      </c>
      <c r="E1093" s="22"/>
      <c r="F1093" s="20"/>
      <c r="G1093" s="20"/>
      <c r="H1093" s="20"/>
      <c r="I1093" s="15"/>
      <c r="J1093" s="21"/>
      <c r="K1093" s="22"/>
      <c r="L1093" s="25" t="str">
        <f t="shared" ref="L1093:L1156" si="34">IF(B1093="","",IF(K1093="Da","Realizat",IF(H1093="","Fără pas următor",IF(NOT(ISNUMBER(I1093)),"Fără dată",IF(I1093&lt;AziC,"Întârziat",IF(I1093=AziC,"Azi","Planificat"))))))</f>
        <v/>
      </c>
      <c r="M1093" s="19" t="str">
        <f t="shared" ref="M1093:M1156" si="35">IF(AND(B1093="",C1093=""),"",TRIM(IF(D1093="","Cod de client inexistent. ","")&amp;IF(F1093="","Notează ce s-a discutat. ","")&amp;IF(AND(H1093&lt;&gt;"",NOT(ISNUMBER(I1093))),"Pasul următor nu are dată. ","")&amp;IF(AND(ISNUMBER(I1093),ISNUMBER(B1093),I1093&lt;B1093),"Data pasului e înaintea contactului. ","")))</f>
        <v/>
      </c>
    </row>
    <row r="1094" spans="2:13" x14ac:dyDescent="0.2">
      <c r="B1094" s="15"/>
      <c r="C1094" s="22"/>
      <c r="D1094" s="24" t="str">
        <f>IF(C1094="","",IFERROR(INDEX(Clienți!$C$5:$C$504,MATCH(C1094,Clienți!$B$5:$B$504,0)),""))</f>
        <v/>
      </c>
      <c r="E1094" s="22"/>
      <c r="F1094" s="20"/>
      <c r="G1094" s="20"/>
      <c r="H1094" s="20"/>
      <c r="I1094" s="15"/>
      <c r="J1094" s="21"/>
      <c r="K1094" s="22"/>
      <c r="L1094" s="25" t="str">
        <f t="shared" si="34"/>
        <v/>
      </c>
      <c r="M1094" s="19" t="str">
        <f t="shared" si="35"/>
        <v/>
      </c>
    </row>
    <row r="1095" spans="2:13" x14ac:dyDescent="0.2">
      <c r="B1095" s="15"/>
      <c r="C1095" s="22"/>
      <c r="D1095" s="24" t="str">
        <f>IF(C1095="","",IFERROR(INDEX(Clienți!$C$5:$C$504,MATCH(C1095,Clienți!$B$5:$B$504,0)),""))</f>
        <v/>
      </c>
      <c r="E1095" s="22"/>
      <c r="F1095" s="20"/>
      <c r="G1095" s="20"/>
      <c r="H1095" s="20"/>
      <c r="I1095" s="15"/>
      <c r="J1095" s="21"/>
      <c r="K1095" s="22"/>
      <c r="L1095" s="25" t="str">
        <f t="shared" si="34"/>
        <v/>
      </c>
      <c r="M1095" s="19" t="str">
        <f t="shared" si="35"/>
        <v/>
      </c>
    </row>
    <row r="1096" spans="2:13" x14ac:dyDescent="0.2">
      <c r="B1096" s="15"/>
      <c r="C1096" s="22"/>
      <c r="D1096" s="24" t="str">
        <f>IF(C1096="","",IFERROR(INDEX(Clienți!$C$5:$C$504,MATCH(C1096,Clienți!$B$5:$B$504,0)),""))</f>
        <v/>
      </c>
      <c r="E1096" s="22"/>
      <c r="F1096" s="20"/>
      <c r="G1096" s="20"/>
      <c r="H1096" s="20"/>
      <c r="I1096" s="15"/>
      <c r="J1096" s="21"/>
      <c r="K1096" s="22"/>
      <c r="L1096" s="25" t="str">
        <f t="shared" si="34"/>
        <v/>
      </c>
      <c r="M1096" s="19" t="str">
        <f t="shared" si="35"/>
        <v/>
      </c>
    </row>
    <row r="1097" spans="2:13" x14ac:dyDescent="0.2">
      <c r="B1097" s="15"/>
      <c r="C1097" s="22"/>
      <c r="D1097" s="24" t="str">
        <f>IF(C1097="","",IFERROR(INDEX(Clienți!$C$5:$C$504,MATCH(C1097,Clienți!$B$5:$B$504,0)),""))</f>
        <v/>
      </c>
      <c r="E1097" s="22"/>
      <c r="F1097" s="20"/>
      <c r="G1097" s="20"/>
      <c r="H1097" s="20"/>
      <c r="I1097" s="15"/>
      <c r="J1097" s="21"/>
      <c r="K1097" s="22"/>
      <c r="L1097" s="25" t="str">
        <f t="shared" si="34"/>
        <v/>
      </c>
      <c r="M1097" s="19" t="str">
        <f t="shared" si="35"/>
        <v/>
      </c>
    </row>
    <row r="1098" spans="2:13" x14ac:dyDescent="0.2">
      <c r="B1098" s="15"/>
      <c r="C1098" s="22"/>
      <c r="D1098" s="24" t="str">
        <f>IF(C1098="","",IFERROR(INDEX(Clienți!$C$5:$C$504,MATCH(C1098,Clienți!$B$5:$B$504,0)),""))</f>
        <v/>
      </c>
      <c r="E1098" s="22"/>
      <c r="F1098" s="20"/>
      <c r="G1098" s="20"/>
      <c r="H1098" s="20"/>
      <c r="I1098" s="15"/>
      <c r="J1098" s="21"/>
      <c r="K1098" s="22"/>
      <c r="L1098" s="25" t="str">
        <f t="shared" si="34"/>
        <v/>
      </c>
      <c r="M1098" s="19" t="str">
        <f t="shared" si="35"/>
        <v/>
      </c>
    </row>
    <row r="1099" spans="2:13" x14ac:dyDescent="0.2">
      <c r="B1099" s="15"/>
      <c r="C1099" s="22"/>
      <c r="D1099" s="24" t="str">
        <f>IF(C1099="","",IFERROR(INDEX(Clienți!$C$5:$C$504,MATCH(C1099,Clienți!$B$5:$B$504,0)),""))</f>
        <v/>
      </c>
      <c r="E1099" s="22"/>
      <c r="F1099" s="20"/>
      <c r="G1099" s="20"/>
      <c r="H1099" s="20"/>
      <c r="I1099" s="15"/>
      <c r="J1099" s="21"/>
      <c r="K1099" s="22"/>
      <c r="L1099" s="25" t="str">
        <f t="shared" si="34"/>
        <v/>
      </c>
      <c r="M1099" s="19" t="str">
        <f t="shared" si="35"/>
        <v/>
      </c>
    </row>
    <row r="1100" spans="2:13" x14ac:dyDescent="0.2">
      <c r="B1100" s="15"/>
      <c r="C1100" s="22"/>
      <c r="D1100" s="24" t="str">
        <f>IF(C1100="","",IFERROR(INDEX(Clienți!$C$5:$C$504,MATCH(C1100,Clienți!$B$5:$B$504,0)),""))</f>
        <v/>
      </c>
      <c r="E1100" s="22"/>
      <c r="F1100" s="20"/>
      <c r="G1100" s="20"/>
      <c r="H1100" s="20"/>
      <c r="I1100" s="15"/>
      <c r="J1100" s="21"/>
      <c r="K1100" s="22"/>
      <c r="L1100" s="25" t="str">
        <f t="shared" si="34"/>
        <v/>
      </c>
      <c r="M1100" s="19" t="str">
        <f t="shared" si="35"/>
        <v/>
      </c>
    </row>
    <row r="1101" spans="2:13" x14ac:dyDescent="0.2">
      <c r="B1101" s="15"/>
      <c r="C1101" s="22"/>
      <c r="D1101" s="24" t="str">
        <f>IF(C1101="","",IFERROR(INDEX(Clienți!$C$5:$C$504,MATCH(C1101,Clienți!$B$5:$B$504,0)),""))</f>
        <v/>
      </c>
      <c r="E1101" s="22"/>
      <c r="F1101" s="20"/>
      <c r="G1101" s="20"/>
      <c r="H1101" s="20"/>
      <c r="I1101" s="15"/>
      <c r="J1101" s="21"/>
      <c r="K1101" s="22"/>
      <c r="L1101" s="25" t="str">
        <f t="shared" si="34"/>
        <v/>
      </c>
      <c r="M1101" s="19" t="str">
        <f t="shared" si="35"/>
        <v/>
      </c>
    </row>
    <row r="1102" spans="2:13" x14ac:dyDescent="0.2">
      <c r="B1102" s="15"/>
      <c r="C1102" s="22"/>
      <c r="D1102" s="24" t="str">
        <f>IF(C1102="","",IFERROR(INDEX(Clienți!$C$5:$C$504,MATCH(C1102,Clienți!$B$5:$B$504,0)),""))</f>
        <v/>
      </c>
      <c r="E1102" s="22"/>
      <c r="F1102" s="20"/>
      <c r="G1102" s="20"/>
      <c r="H1102" s="20"/>
      <c r="I1102" s="15"/>
      <c r="J1102" s="21"/>
      <c r="K1102" s="22"/>
      <c r="L1102" s="25" t="str">
        <f t="shared" si="34"/>
        <v/>
      </c>
      <c r="M1102" s="19" t="str">
        <f t="shared" si="35"/>
        <v/>
      </c>
    </row>
    <row r="1103" spans="2:13" x14ac:dyDescent="0.2">
      <c r="B1103" s="15"/>
      <c r="C1103" s="22"/>
      <c r="D1103" s="24" t="str">
        <f>IF(C1103="","",IFERROR(INDEX(Clienți!$C$5:$C$504,MATCH(C1103,Clienți!$B$5:$B$504,0)),""))</f>
        <v/>
      </c>
      <c r="E1103" s="22"/>
      <c r="F1103" s="20"/>
      <c r="G1103" s="20"/>
      <c r="H1103" s="20"/>
      <c r="I1103" s="15"/>
      <c r="J1103" s="21"/>
      <c r="K1103" s="22"/>
      <c r="L1103" s="25" t="str">
        <f t="shared" si="34"/>
        <v/>
      </c>
      <c r="M1103" s="19" t="str">
        <f t="shared" si="35"/>
        <v/>
      </c>
    </row>
    <row r="1104" spans="2:13" x14ac:dyDescent="0.2">
      <c r="B1104" s="15"/>
      <c r="C1104" s="22"/>
      <c r="D1104" s="24" t="str">
        <f>IF(C1104="","",IFERROR(INDEX(Clienți!$C$5:$C$504,MATCH(C1104,Clienți!$B$5:$B$504,0)),""))</f>
        <v/>
      </c>
      <c r="E1104" s="22"/>
      <c r="F1104" s="20"/>
      <c r="G1104" s="20"/>
      <c r="H1104" s="20"/>
      <c r="I1104" s="15"/>
      <c r="J1104" s="21"/>
      <c r="K1104" s="22"/>
      <c r="L1104" s="25" t="str">
        <f t="shared" si="34"/>
        <v/>
      </c>
      <c r="M1104" s="19" t="str">
        <f t="shared" si="35"/>
        <v/>
      </c>
    </row>
    <row r="1105" spans="2:13" x14ac:dyDescent="0.2">
      <c r="B1105" s="15"/>
      <c r="C1105" s="22"/>
      <c r="D1105" s="24" t="str">
        <f>IF(C1105="","",IFERROR(INDEX(Clienți!$C$5:$C$504,MATCH(C1105,Clienți!$B$5:$B$504,0)),""))</f>
        <v/>
      </c>
      <c r="E1105" s="22"/>
      <c r="F1105" s="20"/>
      <c r="G1105" s="20"/>
      <c r="H1105" s="20"/>
      <c r="I1105" s="15"/>
      <c r="J1105" s="21"/>
      <c r="K1105" s="22"/>
      <c r="L1105" s="25" t="str">
        <f t="shared" si="34"/>
        <v/>
      </c>
      <c r="M1105" s="19" t="str">
        <f t="shared" si="35"/>
        <v/>
      </c>
    </row>
    <row r="1106" spans="2:13" x14ac:dyDescent="0.2">
      <c r="B1106" s="15"/>
      <c r="C1106" s="22"/>
      <c r="D1106" s="24" t="str">
        <f>IF(C1106="","",IFERROR(INDEX(Clienți!$C$5:$C$504,MATCH(C1106,Clienți!$B$5:$B$504,0)),""))</f>
        <v/>
      </c>
      <c r="E1106" s="22"/>
      <c r="F1106" s="20"/>
      <c r="G1106" s="20"/>
      <c r="H1106" s="20"/>
      <c r="I1106" s="15"/>
      <c r="J1106" s="21"/>
      <c r="K1106" s="22"/>
      <c r="L1106" s="25" t="str">
        <f t="shared" si="34"/>
        <v/>
      </c>
      <c r="M1106" s="19" t="str">
        <f t="shared" si="35"/>
        <v/>
      </c>
    </row>
    <row r="1107" spans="2:13" x14ac:dyDescent="0.2">
      <c r="B1107" s="15"/>
      <c r="C1107" s="22"/>
      <c r="D1107" s="24" t="str">
        <f>IF(C1107="","",IFERROR(INDEX(Clienți!$C$5:$C$504,MATCH(C1107,Clienți!$B$5:$B$504,0)),""))</f>
        <v/>
      </c>
      <c r="E1107" s="22"/>
      <c r="F1107" s="20"/>
      <c r="G1107" s="20"/>
      <c r="H1107" s="20"/>
      <c r="I1107" s="15"/>
      <c r="J1107" s="21"/>
      <c r="K1107" s="22"/>
      <c r="L1107" s="25" t="str">
        <f t="shared" si="34"/>
        <v/>
      </c>
      <c r="M1107" s="19" t="str">
        <f t="shared" si="35"/>
        <v/>
      </c>
    </row>
    <row r="1108" spans="2:13" x14ac:dyDescent="0.2">
      <c r="B1108" s="15"/>
      <c r="C1108" s="22"/>
      <c r="D1108" s="24" t="str">
        <f>IF(C1108="","",IFERROR(INDEX(Clienți!$C$5:$C$504,MATCH(C1108,Clienți!$B$5:$B$504,0)),""))</f>
        <v/>
      </c>
      <c r="E1108" s="22"/>
      <c r="F1108" s="20"/>
      <c r="G1108" s="20"/>
      <c r="H1108" s="20"/>
      <c r="I1108" s="15"/>
      <c r="J1108" s="21"/>
      <c r="K1108" s="22"/>
      <c r="L1108" s="25" t="str">
        <f t="shared" si="34"/>
        <v/>
      </c>
      <c r="M1108" s="19" t="str">
        <f t="shared" si="35"/>
        <v/>
      </c>
    </row>
    <row r="1109" spans="2:13" x14ac:dyDescent="0.2">
      <c r="B1109" s="15"/>
      <c r="C1109" s="22"/>
      <c r="D1109" s="24" t="str">
        <f>IF(C1109="","",IFERROR(INDEX(Clienți!$C$5:$C$504,MATCH(C1109,Clienți!$B$5:$B$504,0)),""))</f>
        <v/>
      </c>
      <c r="E1109" s="22"/>
      <c r="F1109" s="20"/>
      <c r="G1109" s="20"/>
      <c r="H1109" s="20"/>
      <c r="I1109" s="15"/>
      <c r="J1109" s="21"/>
      <c r="K1109" s="22"/>
      <c r="L1109" s="25" t="str">
        <f t="shared" si="34"/>
        <v/>
      </c>
      <c r="M1109" s="19" t="str">
        <f t="shared" si="35"/>
        <v/>
      </c>
    </row>
    <row r="1110" spans="2:13" x14ac:dyDescent="0.2">
      <c r="B1110" s="15"/>
      <c r="C1110" s="22"/>
      <c r="D1110" s="24" t="str">
        <f>IF(C1110="","",IFERROR(INDEX(Clienți!$C$5:$C$504,MATCH(C1110,Clienți!$B$5:$B$504,0)),""))</f>
        <v/>
      </c>
      <c r="E1110" s="22"/>
      <c r="F1110" s="20"/>
      <c r="G1110" s="20"/>
      <c r="H1110" s="20"/>
      <c r="I1110" s="15"/>
      <c r="J1110" s="21"/>
      <c r="K1110" s="22"/>
      <c r="L1110" s="25" t="str">
        <f t="shared" si="34"/>
        <v/>
      </c>
      <c r="M1110" s="19" t="str">
        <f t="shared" si="35"/>
        <v/>
      </c>
    </row>
    <row r="1111" spans="2:13" x14ac:dyDescent="0.2">
      <c r="B1111" s="15"/>
      <c r="C1111" s="22"/>
      <c r="D1111" s="24" t="str">
        <f>IF(C1111="","",IFERROR(INDEX(Clienți!$C$5:$C$504,MATCH(C1111,Clienți!$B$5:$B$504,0)),""))</f>
        <v/>
      </c>
      <c r="E1111" s="22"/>
      <c r="F1111" s="20"/>
      <c r="G1111" s="20"/>
      <c r="H1111" s="20"/>
      <c r="I1111" s="15"/>
      <c r="J1111" s="21"/>
      <c r="K1111" s="22"/>
      <c r="L1111" s="25" t="str">
        <f t="shared" si="34"/>
        <v/>
      </c>
      <c r="M1111" s="19" t="str">
        <f t="shared" si="35"/>
        <v/>
      </c>
    </row>
    <row r="1112" spans="2:13" x14ac:dyDescent="0.2">
      <c r="B1112" s="15"/>
      <c r="C1112" s="22"/>
      <c r="D1112" s="24" t="str">
        <f>IF(C1112="","",IFERROR(INDEX(Clienți!$C$5:$C$504,MATCH(C1112,Clienți!$B$5:$B$504,0)),""))</f>
        <v/>
      </c>
      <c r="E1112" s="22"/>
      <c r="F1112" s="20"/>
      <c r="G1112" s="20"/>
      <c r="H1112" s="20"/>
      <c r="I1112" s="15"/>
      <c r="J1112" s="21"/>
      <c r="K1112" s="22"/>
      <c r="L1112" s="25" t="str">
        <f t="shared" si="34"/>
        <v/>
      </c>
      <c r="M1112" s="19" t="str">
        <f t="shared" si="35"/>
        <v/>
      </c>
    </row>
    <row r="1113" spans="2:13" x14ac:dyDescent="0.2">
      <c r="B1113" s="15"/>
      <c r="C1113" s="22"/>
      <c r="D1113" s="24" t="str">
        <f>IF(C1113="","",IFERROR(INDEX(Clienți!$C$5:$C$504,MATCH(C1113,Clienți!$B$5:$B$504,0)),""))</f>
        <v/>
      </c>
      <c r="E1113" s="22"/>
      <c r="F1113" s="20"/>
      <c r="G1113" s="20"/>
      <c r="H1113" s="20"/>
      <c r="I1113" s="15"/>
      <c r="J1113" s="21"/>
      <c r="K1113" s="22"/>
      <c r="L1113" s="25" t="str">
        <f t="shared" si="34"/>
        <v/>
      </c>
      <c r="M1113" s="19" t="str">
        <f t="shared" si="35"/>
        <v/>
      </c>
    </row>
    <row r="1114" spans="2:13" x14ac:dyDescent="0.2">
      <c r="B1114" s="15"/>
      <c r="C1114" s="22"/>
      <c r="D1114" s="24" t="str">
        <f>IF(C1114="","",IFERROR(INDEX(Clienți!$C$5:$C$504,MATCH(C1114,Clienți!$B$5:$B$504,0)),""))</f>
        <v/>
      </c>
      <c r="E1114" s="22"/>
      <c r="F1114" s="20"/>
      <c r="G1114" s="20"/>
      <c r="H1114" s="20"/>
      <c r="I1114" s="15"/>
      <c r="J1114" s="21"/>
      <c r="K1114" s="22"/>
      <c r="L1114" s="25" t="str">
        <f t="shared" si="34"/>
        <v/>
      </c>
      <c r="M1114" s="19" t="str">
        <f t="shared" si="35"/>
        <v/>
      </c>
    </row>
    <row r="1115" spans="2:13" x14ac:dyDescent="0.2">
      <c r="B1115" s="15"/>
      <c r="C1115" s="22"/>
      <c r="D1115" s="24" t="str">
        <f>IF(C1115="","",IFERROR(INDEX(Clienți!$C$5:$C$504,MATCH(C1115,Clienți!$B$5:$B$504,0)),""))</f>
        <v/>
      </c>
      <c r="E1115" s="22"/>
      <c r="F1115" s="20"/>
      <c r="G1115" s="20"/>
      <c r="H1115" s="20"/>
      <c r="I1115" s="15"/>
      <c r="J1115" s="21"/>
      <c r="K1115" s="22"/>
      <c r="L1115" s="25" t="str">
        <f t="shared" si="34"/>
        <v/>
      </c>
      <c r="M1115" s="19" t="str">
        <f t="shared" si="35"/>
        <v/>
      </c>
    </row>
    <row r="1116" spans="2:13" x14ac:dyDescent="0.2">
      <c r="B1116" s="15"/>
      <c r="C1116" s="22"/>
      <c r="D1116" s="24" t="str">
        <f>IF(C1116="","",IFERROR(INDEX(Clienți!$C$5:$C$504,MATCH(C1116,Clienți!$B$5:$B$504,0)),""))</f>
        <v/>
      </c>
      <c r="E1116" s="22"/>
      <c r="F1116" s="20"/>
      <c r="G1116" s="20"/>
      <c r="H1116" s="20"/>
      <c r="I1116" s="15"/>
      <c r="J1116" s="21"/>
      <c r="K1116" s="22"/>
      <c r="L1116" s="25" t="str">
        <f t="shared" si="34"/>
        <v/>
      </c>
      <c r="M1116" s="19" t="str">
        <f t="shared" si="35"/>
        <v/>
      </c>
    </row>
    <row r="1117" spans="2:13" x14ac:dyDescent="0.2">
      <c r="B1117" s="15"/>
      <c r="C1117" s="22"/>
      <c r="D1117" s="24" t="str">
        <f>IF(C1117="","",IFERROR(INDEX(Clienți!$C$5:$C$504,MATCH(C1117,Clienți!$B$5:$B$504,0)),""))</f>
        <v/>
      </c>
      <c r="E1117" s="22"/>
      <c r="F1117" s="20"/>
      <c r="G1117" s="20"/>
      <c r="H1117" s="20"/>
      <c r="I1117" s="15"/>
      <c r="J1117" s="21"/>
      <c r="K1117" s="22"/>
      <c r="L1117" s="25" t="str">
        <f t="shared" si="34"/>
        <v/>
      </c>
      <c r="M1117" s="19" t="str">
        <f t="shared" si="35"/>
        <v/>
      </c>
    </row>
    <row r="1118" spans="2:13" x14ac:dyDescent="0.2">
      <c r="B1118" s="15"/>
      <c r="C1118" s="22"/>
      <c r="D1118" s="24" t="str">
        <f>IF(C1118="","",IFERROR(INDEX(Clienți!$C$5:$C$504,MATCH(C1118,Clienți!$B$5:$B$504,0)),""))</f>
        <v/>
      </c>
      <c r="E1118" s="22"/>
      <c r="F1118" s="20"/>
      <c r="G1118" s="20"/>
      <c r="H1118" s="20"/>
      <c r="I1118" s="15"/>
      <c r="J1118" s="21"/>
      <c r="K1118" s="22"/>
      <c r="L1118" s="25" t="str">
        <f t="shared" si="34"/>
        <v/>
      </c>
      <c r="M1118" s="19" t="str">
        <f t="shared" si="35"/>
        <v/>
      </c>
    </row>
    <row r="1119" spans="2:13" x14ac:dyDescent="0.2">
      <c r="B1119" s="15"/>
      <c r="C1119" s="22"/>
      <c r="D1119" s="24" t="str">
        <f>IF(C1119="","",IFERROR(INDEX(Clienți!$C$5:$C$504,MATCH(C1119,Clienți!$B$5:$B$504,0)),""))</f>
        <v/>
      </c>
      <c r="E1119" s="22"/>
      <c r="F1119" s="20"/>
      <c r="G1119" s="20"/>
      <c r="H1119" s="20"/>
      <c r="I1119" s="15"/>
      <c r="J1119" s="21"/>
      <c r="K1119" s="22"/>
      <c r="L1119" s="25" t="str">
        <f t="shared" si="34"/>
        <v/>
      </c>
      <c r="M1119" s="19" t="str">
        <f t="shared" si="35"/>
        <v/>
      </c>
    </row>
    <row r="1120" spans="2:13" x14ac:dyDescent="0.2">
      <c r="B1120" s="15"/>
      <c r="C1120" s="22"/>
      <c r="D1120" s="24" t="str">
        <f>IF(C1120="","",IFERROR(INDEX(Clienți!$C$5:$C$504,MATCH(C1120,Clienți!$B$5:$B$504,0)),""))</f>
        <v/>
      </c>
      <c r="E1120" s="22"/>
      <c r="F1120" s="20"/>
      <c r="G1120" s="20"/>
      <c r="H1120" s="20"/>
      <c r="I1120" s="15"/>
      <c r="J1120" s="21"/>
      <c r="K1120" s="22"/>
      <c r="L1120" s="25" t="str">
        <f t="shared" si="34"/>
        <v/>
      </c>
      <c r="M1120" s="19" t="str">
        <f t="shared" si="35"/>
        <v/>
      </c>
    </row>
    <row r="1121" spans="2:13" x14ac:dyDescent="0.2">
      <c r="B1121" s="15"/>
      <c r="C1121" s="22"/>
      <c r="D1121" s="24" t="str">
        <f>IF(C1121="","",IFERROR(INDEX(Clienți!$C$5:$C$504,MATCH(C1121,Clienți!$B$5:$B$504,0)),""))</f>
        <v/>
      </c>
      <c r="E1121" s="22"/>
      <c r="F1121" s="20"/>
      <c r="G1121" s="20"/>
      <c r="H1121" s="20"/>
      <c r="I1121" s="15"/>
      <c r="J1121" s="21"/>
      <c r="K1121" s="22"/>
      <c r="L1121" s="25" t="str">
        <f t="shared" si="34"/>
        <v/>
      </c>
      <c r="M1121" s="19" t="str">
        <f t="shared" si="35"/>
        <v/>
      </c>
    </row>
    <row r="1122" spans="2:13" x14ac:dyDescent="0.2">
      <c r="B1122" s="15"/>
      <c r="C1122" s="22"/>
      <c r="D1122" s="24" t="str">
        <f>IF(C1122="","",IFERROR(INDEX(Clienți!$C$5:$C$504,MATCH(C1122,Clienți!$B$5:$B$504,0)),""))</f>
        <v/>
      </c>
      <c r="E1122" s="22"/>
      <c r="F1122" s="20"/>
      <c r="G1122" s="20"/>
      <c r="H1122" s="20"/>
      <c r="I1122" s="15"/>
      <c r="J1122" s="21"/>
      <c r="K1122" s="22"/>
      <c r="L1122" s="25" t="str">
        <f t="shared" si="34"/>
        <v/>
      </c>
      <c r="M1122" s="19" t="str">
        <f t="shared" si="35"/>
        <v/>
      </c>
    </row>
    <row r="1123" spans="2:13" x14ac:dyDescent="0.2">
      <c r="B1123" s="15"/>
      <c r="C1123" s="22"/>
      <c r="D1123" s="24" t="str">
        <f>IF(C1123="","",IFERROR(INDEX(Clienți!$C$5:$C$504,MATCH(C1123,Clienți!$B$5:$B$504,0)),""))</f>
        <v/>
      </c>
      <c r="E1123" s="22"/>
      <c r="F1123" s="20"/>
      <c r="G1123" s="20"/>
      <c r="H1123" s="20"/>
      <c r="I1123" s="15"/>
      <c r="J1123" s="21"/>
      <c r="K1123" s="22"/>
      <c r="L1123" s="25" t="str">
        <f t="shared" si="34"/>
        <v/>
      </c>
      <c r="M1123" s="19" t="str">
        <f t="shared" si="35"/>
        <v/>
      </c>
    </row>
    <row r="1124" spans="2:13" x14ac:dyDescent="0.2">
      <c r="B1124" s="15"/>
      <c r="C1124" s="22"/>
      <c r="D1124" s="24" t="str">
        <f>IF(C1124="","",IFERROR(INDEX(Clienți!$C$5:$C$504,MATCH(C1124,Clienți!$B$5:$B$504,0)),""))</f>
        <v/>
      </c>
      <c r="E1124" s="22"/>
      <c r="F1124" s="20"/>
      <c r="G1124" s="20"/>
      <c r="H1124" s="20"/>
      <c r="I1124" s="15"/>
      <c r="J1124" s="21"/>
      <c r="K1124" s="22"/>
      <c r="L1124" s="25" t="str">
        <f t="shared" si="34"/>
        <v/>
      </c>
      <c r="M1124" s="19" t="str">
        <f t="shared" si="35"/>
        <v/>
      </c>
    </row>
    <row r="1125" spans="2:13" x14ac:dyDescent="0.2">
      <c r="B1125" s="15"/>
      <c r="C1125" s="22"/>
      <c r="D1125" s="24" t="str">
        <f>IF(C1125="","",IFERROR(INDEX(Clienți!$C$5:$C$504,MATCH(C1125,Clienți!$B$5:$B$504,0)),""))</f>
        <v/>
      </c>
      <c r="E1125" s="22"/>
      <c r="F1125" s="20"/>
      <c r="G1125" s="20"/>
      <c r="H1125" s="20"/>
      <c r="I1125" s="15"/>
      <c r="J1125" s="21"/>
      <c r="K1125" s="22"/>
      <c r="L1125" s="25" t="str">
        <f t="shared" si="34"/>
        <v/>
      </c>
      <c r="M1125" s="19" t="str">
        <f t="shared" si="35"/>
        <v/>
      </c>
    </row>
    <row r="1126" spans="2:13" x14ac:dyDescent="0.2">
      <c r="B1126" s="15"/>
      <c r="C1126" s="22"/>
      <c r="D1126" s="24" t="str">
        <f>IF(C1126="","",IFERROR(INDEX(Clienți!$C$5:$C$504,MATCH(C1126,Clienți!$B$5:$B$504,0)),""))</f>
        <v/>
      </c>
      <c r="E1126" s="22"/>
      <c r="F1126" s="20"/>
      <c r="G1126" s="20"/>
      <c r="H1126" s="20"/>
      <c r="I1126" s="15"/>
      <c r="J1126" s="21"/>
      <c r="K1126" s="22"/>
      <c r="L1126" s="25" t="str">
        <f t="shared" si="34"/>
        <v/>
      </c>
      <c r="M1126" s="19" t="str">
        <f t="shared" si="35"/>
        <v/>
      </c>
    </row>
    <row r="1127" spans="2:13" x14ac:dyDescent="0.2">
      <c r="B1127" s="15"/>
      <c r="C1127" s="22"/>
      <c r="D1127" s="24" t="str">
        <f>IF(C1127="","",IFERROR(INDEX(Clienți!$C$5:$C$504,MATCH(C1127,Clienți!$B$5:$B$504,0)),""))</f>
        <v/>
      </c>
      <c r="E1127" s="22"/>
      <c r="F1127" s="20"/>
      <c r="G1127" s="20"/>
      <c r="H1127" s="20"/>
      <c r="I1127" s="15"/>
      <c r="J1127" s="21"/>
      <c r="K1127" s="22"/>
      <c r="L1127" s="25" t="str">
        <f t="shared" si="34"/>
        <v/>
      </c>
      <c r="M1127" s="19" t="str">
        <f t="shared" si="35"/>
        <v/>
      </c>
    </row>
    <row r="1128" spans="2:13" x14ac:dyDescent="0.2">
      <c r="B1128" s="15"/>
      <c r="C1128" s="22"/>
      <c r="D1128" s="24" t="str">
        <f>IF(C1128="","",IFERROR(INDEX(Clienți!$C$5:$C$504,MATCH(C1128,Clienți!$B$5:$B$504,0)),""))</f>
        <v/>
      </c>
      <c r="E1128" s="22"/>
      <c r="F1128" s="20"/>
      <c r="G1128" s="20"/>
      <c r="H1128" s="20"/>
      <c r="I1128" s="15"/>
      <c r="J1128" s="21"/>
      <c r="K1128" s="22"/>
      <c r="L1128" s="25" t="str">
        <f t="shared" si="34"/>
        <v/>
      </c>
      <c r="M1128" s="19" t="str">
        <f t="shared" si="35"/>
        <v/>
      </c>
    </row>
    <row r="1129" spans="2:13" x14ac:dyDescent="0.2">
      <c r="B1129" s="15"/>
      <c r="C1129" s="22"/>
      <c r="D1129" s="24" t="str">
        <f>IF(C1129="","",IFERROR(INDEX(Clienți!$C$5:$C$504,MATCH(C1129,Clienți!$B$5:$B$504,0)),""))</f>
        <v/>
      </c>
      <c r="E1129" s="22"/>
      <c r="F1129" s="20"/>
      <c r="G1129" s="20"/>
      <c r="H1129" s="20"/>
      <c r="I1129" s="15"/>
      <c r="J1129" s="21"/>
      <c r="K1129" s="22"/>
      <c r="L1129" s="25" t="str">
        <f t="shared" si="34"/>
        <v/>
      </c>
      <c r="M1129" s="19" t="str">
        <f t="shared" si="35"/>
        <v/>
      </c>
    </row>
    <row r="1130" spans="2:13" x14ac:dyDescent="0.2">
      <c r="B1130" s="15"/>
      <c r="C1130" s="22"/>
      <c r="D1130" s="24" t="str">
        <f>IF(C1130="","",IFERROR(INDEX(Clienți!$C$5:$C$504,MATCH(C1130,Clienți!$B$5:$B$504,0)),""))</f>
        <v/>
      </c>
      <c r="E1130" s="22"/>
      <c r="F1130" s="20"/>
      <c r="G1130" s="20"/>
      <c r="H1130" s="20"/>
      <c r="I1130" s="15"/>
      <c r="J1130" s="21"/>
      <c r="K1130" s="22"/>
      <c r="L1130" s="25" t="str">
        <f t="shared" si="34"/>
        <v/>
      </c>
      <c r="M1130" s="19" t="str">
        <f t="shared" si="35"/>
        <v/>
      </c>
    </row>
    <row r="1131" spans="2:13" x14ac:dyDescent="0.2">
      <c r="B1131" s="15"/>
      <c r="C1131" s="22"/>
      <c r="D1131" s="24" t="str">
        <f>IF(C1131="","",IFERROR(INDEX(Clienți!$C$5:$C$504,MATCH(C1131,Clienți!$B$5:$B$504,0)),""))</f>
        <v/>
      </c>
      <c r="E1131" s="22"/>
      <c r="F1131" s="20"/>
      <c r="G1131" s="20"/>
      <c r="H1131" s="20"/>
      <c r="I1131" s="15"/>
      <c r="J1131" s="21"/>
      <c r="K1131" s="22"/>
      <c r="L1131" s="25" t="str">
        <f t="shared" si="34"/>
        <v/>
      </c>
      <c r="M1131" s="19" t="str">
        <f t="shared" si="35"/>
        <v/>
      </c>
    </row>
    <row r="1132" spans="2:13" x14ac:dyDescent="0.2">
      <c r="B1132" s="15"/>
      <c r="C1132" s="22"/>
      <c r="D1132" s="24" t="str">
        <f>IF(C1132="","",IFERROR(INDEX(Clienți!$C$5:$C$504,MATCH(C1132,Clienți!$B$5:$B$504,0)),""))</f>
        <v/>
      </c>
      <c r="E1132" s="22"/>
      <c r="F1132" s="20"/>
      <c r="G1132" s="20"/>
      <c r="H1132" s="20"/>
      <c r="I1132" s="15"/>
      <c r="J1132" s="21"/>
      <c r="K1132" s="22"/>
      <c r="L1132" s="25" t="str">
        <f t="shared" si="34"/>
        <v/>
      </c>
      <c r="M1132" s="19" t="str">
        <f t="shared" si="35"/>
        <v/>
      </c>
    </row>
    <row r="1133" spans="2:13" x14ac:dyDescent="0.2">
      <c r="B1133" s="15"/>
      <c r="C1133" s="22"/>
      <c r="D1133" s="24" t="str">
        <f>IF(C1133="","",IFERROR(INDEX(Clienți!$C$5:$C$504,MATCH(C1133,Clienți!$B$5:$B$504,0)),""))</f>
        <v/>
      </c>
      <c r="E1133" s="22"/>
      <c r="F1133" s="20"/>
      <c r="G1133" s="20"/>
      <c r="H1133" s="20"/>
      <c r="I1133" s="15"/>
      <c r="J1133" s="21"/>
      <c r="K1133" s="22"/>
      <c r="L1133" s="25" t="str">
        <f t="shared" si="34"/>
        <v/>
      </c>
      <c r="M1133" s="19" t="str">
        <f t="shared" si="35"/>
        <v/>
      </c>
    </row>
    <row r="1134" spans="2:13" x14ac:dyDescent="0.2">
      <c r="B1134" s="15"/>
      <c r="C1134" s="22"/>
      <c r="D1134" s="24" t="str">
        <f>IF(C1134="","",IFERROR(INDEX(Clienți!$C$5:$C$504,MATCH(C1134,Clienți!$B$5:$B$504,0)),""))</f>
        <v/>
      </c>
      <c r="E1134" s="22"/>
      <c r="F1134" s="20"/>
      <c r="G1134" s="20"/>
      <c r="H1134" s="20"/>
      <c r="I1134" s="15"/>
      <c r="J1134" s="21"/>
      <c r="K1134" s="22"/>
      <c r="L1134" s="25" t="str">
        <f t="shared" si="34"/>
        <v/>
      </c>
      <c r="M1134" s="19" t="str">
        <f t="shared" si="35"/>
        <v/>
      </c>
    </row>
    <row r="1135" spans="2:13" x14ac:dyDescent="0.2">
      <c r="B1135" s="15"/>
      <c r="C1135" s="22"/>
      <c r="D1135" s="24" t="str">
        <f>IF(C1135="","",IFERROR(INDEX(Clienți!$C$5:$C$504,MATCH(C1135,Clienți!$B$5:$B$504,0)),""))</f>
        <v/>
      </c>
      <c r="E1135" s="22"/>
      <c r="F1135" s="20"/>
      <c r="G1135" s="20"/>
      <c r="H1135" s="20"/>
      <c r="I1135" s="15"/>
      <c r="J1135" s="21"/>
      <c r="K1135" s="22"/>
      <c r="L1135" s="25" t="str">
        <f t="shared" si="34"/>
        <v/>
      </c>
      <c r="M1135" s="19" t="str">
        <f t="shared" si="35"/>
        <v/>
      </c>
    </row>
    <row r="1136" spans="2:13" x14ac:dyDescent="0.2">
      <c r="B1136" s="15"/>
      <c r="C1136" s="22"/>
      <c r="D1136" s="24" t="str">
        <f>IF(C1136="","",IFERROR(INDEX(Clienți!$C$5:$C$504,MATCH(C1136,Clienți!$B$5:$B$504,0)),""))</f>
        <v/>
      </c>
      <c r="E1136" s="22"/>
      <c r="F1136" s="20"/>
      <c r="G1136" s="20"/>
      <c r="H1136" s="20"/>
      <c r="I1136" s="15"/>
      <c r="J1136" s="21"/>
      <c r="K1136" s="22"/>
      <c r="L1136" s="25" t="str">
        <f t="shared" si="34"/>
        <v/>
      </c>
      <c r="M1136" s="19" t="str">
        <f t="shared" si="35"/>
        <v/>
      </c>
    </row>
    <row r="1137" spans="2:13" x14ac:dyDescent="0.2">
      <c r="B1137" s="15"/>
      <c r="C1137" s="22"/>
      <c r="D1137" s="24" t="str">
        <f>IF(C1137="","",IFERROR(INDEX(Clienți!$C$5:$C$504,MATCH(C1137,Clienți!$B$5:$B$504,0)),""))</f>
        <v/>
      </c>
      <c r="E1137" s="22"/>
      <c r="F1137" s="20"/>
      <c r="G1137" s="20"/>
      <c r="H1137" s="20"/>
      <c r="I1137" s="15"/>
      <c r="J1137" s="21"/>
      <c r="K1137" s="22"/>
      <c r="L1137" s="25" t="str">
        <f t="shared" si="34"/>
        <v/>
      </c>
      <c r="M1137" s="19" t="str">
        <f t="shared" si="35"/>
        <v/>
      </c>
    </row>
    <row r="1138" spans="2:13" x14ac:dyDescent="0.2">
      <c r="B1138" s="15"/>
      <c r="C1138" s="22"/>
      <c r="D1138" s="24" t="str">
        <f>IF(C1138="","",IFERROR(INDEX(Clienți!$C$5:$C$504,MATCH(C1138,Clienți!$B$5:$B$504,0)),""))</f>
        <v/>
      </c>
      <c r="E1138" s="22"/>
      <c r="F1138" s="20"/>
      <c r="G1138" s="20"/>
      <c r="H1138" s="20"/>
      <c r="I1138" s="15"/>
      <c r="J1138" s="21"/>
      <c r="K1138" s="22"/>
      <c r="L1138" s="25" t="str">
        <f t="shared" si="34"/>
        <v/>
      </c>
      <c r="M1138" s="19" t="str">
        <f t="shared" si="35"/>
        <v/>
      </c>
    </row>
    <row r="1139" spans="2:13" x14ac:dyDescent="0.2">
      <c r="B1139" s="15"/>
      <c r="C1139" s="22"/>
      <c r="D1139" s="24" t="str">
        <f>IF(C1139="","",IFERROR(INDEX(Clienți!$C$5:$C$504,MATCH(C1139,Clienți!$B$5:$B$504,0)),""))</f>
        <v/>
      </c>
      <c r="E1139" s="22"/>
      <c r="F1139" s="20"/>
      <c r="G1139" s="20"/>
      <c r="H1139" s="20"/>
      <c r="I1139" s="15"/>
      <c r="J1139" s="21"/>
      <c r="K1139" s="22"/>
      <c r="L1139" s="25" t="str">
        <f t="shared" si="34"/>
        <v/>
      </c>
      <c r="M1139" s="19" t="str">
        <f t="shared" si="35"/>
        <v/>
      </c>
    </row>
    <row r="1140" spans="2:13" x14ac:dyDescent="0.2">
      <c r="B1140" s="15"/>
      <c r="C1140" s="22"/>
      <c r="D1140" s="24" t="str">
        <f>IF(C1140="","",IFERROR(INDEX(Clienți!$C$5:$C$504,MATCH(C1140,Clienți!$B$5:$B$504,0)),""))</f>
        <v/>
      </c>
      <c r="E1140" s="22"/>
      <c r="F1140" s="20"/>
      <c r="G1140" s="20"/>
      <c r="H1140" s="20"/>
      <c r="I1140" s="15"/>
      <c r="J1140" s="21"/>
      <c r="K1140" s="22"/>
      <c r="L1140" s="25" t="str">
        <f t="shared" si="34"/>
        <v/>
      </c>
      <c r="M1140" s="19" t="str">
        <f t="shared" si="35"/>
        <v/>
      </c>
    </row>
    <row r="1141" spans="2:13" x14ac:dyDescent="0.2">
      <c r="B1141" s="15"/>
      <c r="C1141" s="22"/>
      <c r="D1141" s="24" t="str">
        <f>IF(C1141="","",IFERROR(INDEX(Clienți!$C$5:$C$504,MATCH(C1141,Clienți!$B$5:$B$504,0)),""))</f>
        <v/>
      </c>
      <c r="E1141" s="22"/>
      <c r="F1141" s="20"/>
      <c r="G1141" s="20"/>
      <c r="H1141" s="20"/>
      <c r="I1141" s="15"/>
      <c r="J1141" s="21"/>
      <c r="K1141" s="22"/>
      <c r="L1141" s="25" t="str">
        <f t="shared" si="34"/>
        <v/>
      </c>
      <c r="M1141" s="19" t="str">
        <f t="shared" si="35"/>
        <v/>
      </c>
    </row>
    <row r="1142" spans="2:13" x14ac:dyDescent="0.2">
      <c r="B1142" s="15"/>
      <c r="C1142" s="22"/>
      <c r="D1142" s="24" t="str">
        <f>IF(C1142="","",IFERROR(INDEX(Clienți!$C$5:$C$504,MATCH(C1142,Clienți!$B$5:$B$504,0)),""))</f>
        <v/>
      </c>
      <c r="E1142" s="22"/>
      <c r="F1142" s="20"/>
      <c r="G1142" s="20"/>
      <c r="H1142" s="20"/>
      <c r="I1142" s="15"/>
      <c r="J1142" s="21"/>
      <c r="K1142" s="22"/>
      <c r="L1142" s="25" t="str">
        <f t="shared" si="34"/>
        <v/>
      </c>
      <c r="M1142" s="19" t="str">
        <f t="shared" si="35"/>
        <v/>
      </c>
    </row>
    <row r="1143" spans="2:13" x14ac:dyDescent="0.2">
      <c r="B1143" s="15"/>
      <c r="C1143" s="22"/>
      <c r="D1143" s="24" t="str">
        <f>IF(C1143="","",IFERROR(INDEX(Clienți!$C$5:$C$504,MATCH(C1143,Clienți!$B$5:$B$504,0)),""))</f>
        <v/>
      </c>
      <c r="E1143" s="22"/>
      <c r="F1143" s="20"/>
      <c r="G1143" s="20"/>
      <c r="H1143" s="20"/>
      <c r="I1143" s="15"/>
      <c r="J1143" s="21"/>
      <c r="K1143" s="22"/>
      <c r="L1143" s="25" t="str">
        <f t="shared" si="34"/>
        <v/>
      </c>
      <c r="M1143" s="19" t="str">
        <f t="shared" si="35"/>
        <v/>
      </c>
    </row>
    <row r="1144" spans="2:13" x14ac:dyDescent="0.2">
      <c r="B1144" s="15"/>
      <c r="C1144" s="22"/>
      <c r="D1144" s="24" t="str">
        <f>IF(C1144="","",IFERROR(INDEX(Clienți!$C$5:$C$504,MATCH(C1144,Clienți!$B$5:$B$504,0)),""))</f>
        <v/>
      </c>
      <c r="E1144" s="22"/>
      <c r="F1144" s="20"/>
      <c r="G1144" s="20"/>
      <c r="H1144" s="20"/>
      <c r="I1144" s="15"/>
      <c r="J1144" s="21"/>
      <c r="K1144" s="22"/>
      <c r="L1144" s="25" t="str">
        <f t="shared" si="34"/>
        <v/>
      </c>
      <c r="M1144" s="19" t="str">
        <f t="shared" si="35"/>
        <v/>
      </c>
    </row>
    <row r="1145" spans="2:13" x14ac:dyDescent="0.2">
      <c r="B1145" s="15"/>
      <c r="C1145" s="22"/>
      <c r="D1145" s="24" t="str">
        <f>IF(C1145="","",IFERROR(INDEX(Clienți!$C$5:$C$504,MATCH(C1145,Clienți!$B$5:$B$504,0)),""))</f>
        <v/>
      </c>
      <c r="E1145" s="22"/>
      <c r="F1145" s="20"/>
      <c r="G1145" s="20"/>
      <c r="H1145" s="20"/>
      <c r="I1145" s="15"/>
      <c r="J1145" s="21"/>
      <c r="K1145" s="22"/>
      <c r="L1145" s="25" t="str">
        <f t="shared" si="34"/>
        <v/>
      </c>
      <c r="M1145" s="19" t="str">
        <f t="shared" si="35"/>
        <v/>
      </c>
    </row>
    <row r="1146" spans="2:13" x14ac:dyDescent="0.2">
      <c r="B1146" s="15"/>
      <c r="C1146" s="22"/>
      <c r="D1146" s="24" t="str">
        <f>IF(C1146="","",IFERROR(INDEX(Clienți!$C$5:$C$504,MATCH(C1146,Clienți!$B$5:$B$504,0)),""))</f>
        <v/>
      </c>
      <c r="E1146" s="22"/>
      <c r="F1146" s="20"/>
      <c r="G1146" s="20"/>
      <c r="H1146" s="20"/>
      <c r="I1146" s="15"/>
      <c r="J1146" s="21"/>
      <c r="K1146" s="22"/>
      <c r="L1146" s="25" t="str">
        <f t="shared" si="34"/>
        <v/>
      </c>
      <c r="M1146" s="19" t="str">
        <f t="shared" si="35"/>
        <v/>
      </c>
    </row>
    <row r="1147" spans="2:13" x14ac:dyDescent="0.2">
      <c r="B1147" s="15"/>
      <c r="C1147" s="22"/>
      <c r="D1147" s="24" t="str">
        <f>IF(C1147="","",IFERROR(INDEX(Clienți!$C$5:$C$504,MATCH(C1147,Clienți!$B$5:$B$504,0)),""))</f>
        <v/>
      </c>
      <c r="E1147" s="22"/>
      <c r="F1147" s="20"/>
      <c r="G1147" s="20"/>
      <c r="H1147" s="20"/>
      <c r="I1147" s="15"/>
      <c r="J1147" s="21"/>
      <c r="K1147" s="22"/>
      <c r="L1147" s="25" t="str">
        <f t="shared" si="34"/>
        <v/>
      </c>
      <c r="M1147" s="19" t="str">
        <f t="shared" si="35"/>
        <v/>
      </c>
    </row>
    <row r="1148" spans="2:13" x14ac:dyDescent="0.2">
      <c r="B1148" s="15"/>
      <c r="C1148" s="22"/>
      <c r="D1148" s="24" t="str">
        <f>IF(C1148="","",IFERROR(INDEX(Clienți!$C$5:$C$504,MATCH(C1148,Clienți!$B$5:$B$504,0)),""))</f>
        <v/>
      </c>
      <c r="E1148" s="22"/>
      <c r="F1148" s="20"/>
      <c r="G1148" s="20"/>
      <c r="H1148" s="20"/>
      <c r="I1148" s="15"/>
      <c r="J1148" s="21"/>
      <c r="K1148" s="22"/>
      <c r="L1148" s="25" t="str">
        <f t="shared" si="34"/>
        <v/>
      </c>
      <c r="M1148" s="19" t="str">
        <f t="shared" si="35"/>
        <v/>
      </c>
    </row>
    <row r="1149" spans="2:13" x14ac:dyDescent="0.2">
      <c r="B1149" s="15"/>
      <c r="C1149" s="22"/>
      <c r="D1149" s="24" t="str">
        <f>IF(C1149="","",IFERROR(INDEX(Clienți!$C$5:$C$504,MATCH(C1149,Clienți!$B$5:$B$504,0)),""))</f>
        <v/>
      </c>
      <c r="E1149" s="22"/>
      <c r="F1149" s="20"/>
      <c r="G1149" s="20"/>
      <c r="H1149" s="20"/>
      <c r="I1149" s="15"/>
      <c r="J1149" s="21"/>
      <c r="K1149" s="22"/>
      <c r="L1149" s="25" t="str">
        <f t="shared" si="34"/>
        <v/>
      </c>
      <c r="M1149" s="19" t="str">
        <f t="shared" si="35"/>
        <v/>
      </c>
    </row>
    <row r="1150" spans="2:13" x14ac:dyDescent="0.2">
      <c r="B1150" s="15"/>
      <c r="C1150" s="22"/>
      <c r="D1150" s="24" t="str">
        <f>IF(C1150="","",IFERROR(INDEX(Clienți!$C$5:$C$504,MATCH(C1150,Clienți!$B$5:$B$504,0)),""))</f>
        <v/>
      </c>
      <c r="E1150" s="22"/>
      <c r="F1150" s="20"/>
      <c r="G1150" s="20"/>
      <c r="H1150" s="20"/>
      <c r="I1150" s="15"/>
      <c r="J1150" s="21"/>
      <c r="K1150" s="22"/>
      <c r="L1150" s="25" t="str">
        <f t="shared" si="34"/>
        <v/>
      </c>
      <c r="M1150" s="19" t="str">
        <f t="shared" si="35"/>
        <v/>
      </c>
    </row>
    <row r="1151" spans="2:13" x14ac:dyDescent="0.2">
      <c r="B1151" s="15"/>
      <c r="C1151" s="22"/>
      <c r="D1151" s="24" t="str">
        <f>IF(C1151="","",IFERROR(INDEX(Clienți!$C$5:$C$504,MATCH(C1151,Clienți!$B$5:$B$504,0)),""))</f>
        <v/>
      </c>
      <c r="E1151" s="22"/>
      <c r="F1151" s="20"/>
      <c r="G1151" s="20"/>
      <c r="H1151" s="20"/>
      <c r="I1151" s="15"/>
      <c r="J1151" s="21"/>
      <c r="K1151" s="22"/>
      <c r="L1151" s="25" t="str">
        <f t="shared" si="34"/>
        <v/>
      </c>
      <c r="M1151" s="19" t="str">
        <f t="shared" si="35"/>
        <v/>
      </c>
    </row>
    <row r="1152" spans="2:13" x14ac:dyDescent="0.2">
      <c r="B1152" s="15"/>
      <c r="C1152" s="22"/>
      <c r="D1152" s="24" t="str">
        <f>IF(C1152="","",IFERROR(INDEX(Clienți!$C$5:$C$504,MATCH(C1152,Clienți!$B$5:$B$504,0)),""))</f>
        <v/>
      </c>
      <c r="E1152" s="22"/>
      <c r="F1152" s="20"/>
      <c r="G1152" s="20"/>
      <c r="H1152" s="20"/>
      <c r="I1152" s="15"/>
      <c r="J1152" s="21"/>
      <c r="K1152" s="22"/>
      <c r="L1152" s="25" t="str">
        <f t="shared" si="34"/>
        <v/>
      </c>
      <c r="M1152" s="19" t="str">
        <f t="shared" si="35"/>
        <v/>
      </c>
    </row>
    <row r="1153" spans="2:13" x14ac:dyDescent="0.2">
      <c r="B1153" s="15"/>
      <c r="C1153" s="22"/>
      <c r="D1153" s="24" t="str">
        <f>IF(C1153="","",IFERROR(INDEX(Clienți!$C$5:$C$504,MATCH(C1153,Clienți!$B$5:$B$504,0)),""))</f>
        <v/>
      </c>
      <c r="E1153" s="22"/>
      <c r="F1153" s="20"/>
      <c r="G1153" s="20"/>
      <c r="H1153" s="20"/>
      <c r="I1153" s="15"/>
      <c r="J1153" s="21"/>
      <c r="K1153" s="22"/>
      <c r="L1153" s="25" t="str">
        <f t="shared" si="34"/>
        <v/>
      </c>
      <c r="M1153" s="19" t="str">
        <f t="shared" si="35"/>
        <v/>
      </c>
    </row>
    <row r="1154" spans="2:13" x14ac:dyDescent="0.2">
      <c r="B1154" s="15"/>
      <c r="C1154" s="22"/>
      <c r="D1154" s="24" t="str">
        <f>IF(C1154="","",IFERROR(INDEX(Clienți!$C$5:$C$504,MATCH(C1154,Clienți!$B$5:$B$504,0)),""))</f>
        <v/>
      </c>
      <c r="E1154" s="22"/>
      <c r="F1154" s="20"/>
      <c r="G1154" s="20"/>
      <c r="H1154" s="20"/>
      <c r="I1154" s="15"/>
      <c r="J1154" s="21"/>
      <c r="K1154" s="22"/>
      <c r="L1154" s="25" t="str">
        <f t="shared" si="34"/>
        <v/>
      </c>
      <c r="M1154" s="19" t="str">
        <f t="shared" si="35"/>
        <v/>
      </c>
    </row>
    <row r="1155" spans="2:13" x14ac:dyDescent="0.2">
      <c r="B1155" s="15"/>
      <c r="C1155" s="22"/>
      <c r="D1155" s="24" t="str">
        <f>IF(C1155="","",IFERROR(INDEX(Clienți!$C$5:$C$504,MATCH(C1155,Clienți!$B$5:$B$504,0)),""))</f>
        <v/>
      </c>
      <c r="E1155" s="22"/>
      <c r="F1155" s="20"/>
      <c r="G1155" s="20"/>
      <c r="H1155" s="20"/>
      <c r="I1155" s="15"/>
      <c r="J1155" s="21"/>
      <c r="K1155" s="22"/>
      <c r="L1155" s="25" t="str">
        <f t="shared" si="34"/>
        <v/>
      </c>
      <c r="M1155" s="19" t="str">
        <f t="shared" si="35"/>
        <v/>
      </c>
    </row>
    <row r="1156" spans="2:13" x14ac:dyDescent="0.2">
      <c r="B1156" s="15"/>
      <c r="C1156" s="22"/>
      <c r="D1156" s="24" t="str">
        <f>IF(C1156="","",IFERROR(INDEX(Clienți!$C$5:$C$504,MATCH(C1156,Clienți!$B$5:$B$504,0)),""))</f>
        <v/>
      </c>
      <c r="E1156" s="22"/>
      <c r="F1156" s="20"/>
      <c r="G1156" s="20"/>
      <c r="H1156" s="20"/>
      <c r="I1156" s="15"/>
      <c r="J1156" s="21"/>
      <c r="K1156" s="22"/>
      <c r="L1156" s="25" t="str">
        <f t="shared" si="34"/>
        <v/>
      </c>
      <c r="M1156" s="19" t="str">
        <f t="shared" si="35"/>
        <v/>
      </c>
    </row>
    <row r="1157" spans="2:13" x14ac:dyDescent="0.2">
      <c r="B1157" s="15"/>
      <c r="C1157" s="22"/>
      <c r="D1157" s="24" t="str">
        <f>IF(C1157="","",IFERROR(INDEX(Clienți!$C$5:$C$504,MATCH(C1157,Clienți!$B$5:$B$504,0)),""))</f>
        <v/>
      </c>
      <c r="E1157" s="22"/>
      <c r="F1157" s="20"/>
      <c r="G1157" s="20"/>
      <c r="H1157" s="20"/>
      <c r="I1157" s="15"/>
      <c r="J1157" s="21"/>
      <c r="K1157" s="22"/>
      <c r="L1157" s="25" t="str">
        <f t="shared" ref="L1157:L1220" si="36">IF(B1157="","",IF(K1157="Da","Realizat",IF(H1157="","Fără pas următor",IF(NOT(ISNUMBER(I1157)),"Fără dată",IF(I1157&lt;AziC,"Întârziat",IF(I1157=AziC,"Azi","Planificat"))))))</f>
        <v/>
      </c>
      <c r="M1157" s="19" t="str">
        <f t="shared" ref="M1157:M1220" si="37">IF(AND(B1157="",C1157=""),"",TRIM(IF(D1157="","Cod de client inexistent. ","")&amp;IF(F1157="","Notează ce s-a discutat. ","")&amp;IF(AND(H1157&lt;&gt;"",NOT(ISNUMBER(I1157))),"Pasul următor nu are dată. ","")&amp;IF(AND(ISNUMBER(I1157),ISNUMBER(B1157),I1157&lt;B1157),"Data pasului e înaintea contactului. ","")))</f>
        <v/>
      </c>
    </row>
    <row r="1158" spans="2:13" x14ac:dyDescent="0.2">
      <c r="B1158" s="15"/>
      <c r="C1158" s="22"/>
      <c r="D1158" s="24" t="str">
        <f>IF(C1158="","",IFERROR(INDEX(Clienți!$C$5:$C$504,MATCH(C1158,Clienți!$B$5:$B$504,0)),""))</f>
        <v/>
      </c>
      <c r="E1158" s="22"/>
      <c r="F1158" s="20"/>
      <c r="G1158" s="20"/>
      <c r="H1158" s="20"/>
      <c r="I1158" s="15"/>
      <c r="J1158" s="21"/>
      <c r="K1158" s="22"/>
      <c r="L1158" s="25" t="str">
        <f t="shared" si="36"/>
        <v/>
      </c>
      <c r="M1158" s="19" t="str">
        <f t="shared" si="37"/>
        <v/>
      </c>
    </row>
    <row r="1159" spans="2:13" x14ac:dyDescent="0.2">
      <c r="B1159" s="15"/>
      <c r="C1159" s="22"/>
      <c r="D1159" s="24" t="str">
        <f>IF(C1159="","",IFERROR(INDEX(Clienți!$C$5:$C$504,MATCH(C1159,Clienți!$B$5:$B$504,0)),""))</f>
        <v/>
      </c>
      <c r="E1159" s="22"/>
      <c r="F1159" s="20"/>
      <c r="G1159" s="20"/>
      <c r="H1159" s="20"/>
      <c r="I1159" s="15"/>
      <c r="J1159" s="21"/>
      <c r="K1159" s="22"/>
      <c r="L1159" s="25" t="str">
        <f t="shared" si="36"/>
        <v/>
      </c>
      <c r="M1159" s="19" t="str">
        <f t="shared" si="37"/>
        <v/>
      </c>
    </row>
    <row r="1160" spans="2:13" x14ac:dyDescent="0.2">
      <c r="B1160" s="15"/>
      <c r="C1160" s="22"/>
      <c r="D1160" s="24" t="str">
        <f>IF(C1160="","",IFERROR(INDEX(Clienți!$C$5:$C$504,MATCH(C1160,Clienți!$B$5:$B$504,0)),""))</f>
        <v/>
      </c>
      <c r="E1160" s="22"/>
      <c r="F1160" s="20"/>
      <c r="G1160" s="20"/>
      <c r="H1160" s="20"/>
      <c r="I1160" s="15"/>
      <c r="J1160" s="21"/>
      <c r="K1160" s="22"/>
      <c r="L1160" s="25" t="str">
        <f t="shared" si="36"/>
        <v/>
      </c>
      <c r="M1160" s="19" t="str">
        <f t="shared" si="37"/>
        <v/>
      </c>
    </row>
    <row r="1161" spans="2:13" x14ac:dyDescent="0.2">
      <c r="B1161" s="15"/>
      <c r="C1161" s="22"/>
      <c r="D1161" s="24" t="str">
        <f>IF(C1161="","",IFERROR(INDEX(Clienți!$C$5:$C$504,MATCH(C1161,Clienți!$B$5:$B$504,0)),""))</f>
        <v/>
      </c>
      <c r="E1161" s="22"/>
      <c r="F1161" s="20"/>
      <c r="G1161" s="20"/>
      <c r="H1161" s="20"/>
      <c r="I1161" s="15"/>
      <c r="J1161" s="21"/>
      <c r="K1161" s="22"/>
      <c r="L1161" s="25" t="str">
        <f t="shared" si="36"/>
        <v/>
      </c>
      <c r="M1161" s="19" t="str">
        <f t="shared" si="37"/>
        <v/>
      </c>
    </row>
    <row r="1162" spans="2:13" x14ac:dyDescent="0.2">
      <c r="B1162" s="15"/>
      <c r="C1162" s="22"/>
      <c r="D1162" s="24" t="str">
        <f>IF(C1162="","",IFERROR(INDEX(Clienți!$C$5:$C$504,MATCH(C1162,Clienți!$B$5:$B$504,0)),""))</f>
        <v/>
      </c>
      <c r="E1162" s="22"/>
      <c r="F1162" s="20"/>
      <c r="G1162" s="20"/>
      <c r="H1162" s="20"/>
      <c r="I1162" s="15"/>
      <c r="J1162" s="21"/>
      <c r="K1162" s="22"/>
      <c r="L1162" s="25" t="str">
        <f t="shared" si="36"/>
        <v/>
      </c>
      <c r="M1162" s="19" t="str">
        <f t="shared" si="37"/>
        <v/>
      </c>
    </row>
    <row r="1163" spans="2:13" x14ac:dyDescent="0.2">
      <c r="B1163" s="15"/>
      <c r="C1163" s="22"/>
      <c r="D1163" s="24" t="str">
        <f>IF(C1163="","",IFERROR(INDEX(Clienți!$C$5:$C$504,MATCH(C1163,Clienți!$B$5:$B$504,0)),""))</f>
        <v/>
      </c>
      <c r="E1163" s="22"/>
      <c r="F1163" s="20"/>
      <c r="G1163" s="20"/>
      <c r="H1163" s="20"/>
      <c r="I1163" s="15"/>
      <c r="J1163" s="21"/>
      <c r="K1163" s="22"/>
      <c r="L1163" s="25" t="str">
        <f t="shared" si="36"/>
        <v/>
      </c>
      <c r="M1163" s="19" t="str">
        <f t="shared" si="37"/>
        <v/>
      </c>
    </row>
    <row r="1164" spans="2:13" x14ac:dyDescent="0.2">
      <c r="B1164" s="15"/>
      <c r="C1164" s="22"/>
      <c r="D1164" s="24" t="str">
        <f>IF(C1164="","",IFERROR(INDEX(Clienți!$C$5:$C$504,MATCH(C1164,Clienți!$B$5:$B$504,0)),""))</f>
        <v/>
      </c>
      <c r="E1164" s="22"/>
      <c r="F1164" s="20"/>
      <c r="G1164" s="20"/>
      <c r="H1164" s="20"/>
      <c r="I1164" s="15"/>
      <c r="J1164" s="21"/>
      <c r="K1164" s="22"/>
      <c r="L1164" s="25" t="str">
        <f t="shared" si="36"/>
        <v/>
      </c>
      <c r="M1164" s="19" t="str">
        <f t="shared" si="37"/>
        <v/>
      </c>
    </row>
    <row r="1165" spans="2:13" x14ac:dyDescent="0.2">
      <c r="B1165" s="15"/>
      <c r="C1165" s="22"/>
      <c r="D1165" s="24" t="str">
        <f>IF(C1165="","",IFERROR(INDEX(Clienți!$C$5:$C$504,MATCH(C1165,Clienți!$B$5:$B$504,0)),""))</f>
        <v/>
      </c>
      <c r="E1165" s="22"/>
      <c r="F1165" s="20"/>
      <c r="G1165" s="20"/>
      <c r="H1165" s="20"/>
      <c r="I1165" s="15"/>
      <c r="J1165" s="21"/>
      <c r="K1165" s="22"/>
      <c r="L1165" s="25" t="str">
        <f t="shared" si="36"/>
        <v/>
      </c>
      <c r="M1165" s="19" t="str">
        <f t="shared" si="37"/>
        <v/>
      </c>
    </row>
    <row r="1166" spans="2:13" x14ac:dyDescent="0.2">
      <c r="B1166" s="15"/>
      <c r="C1166" s="22"/>
      <c r="D1166" s="24" t="str">
        <f>IF(C1166="","",IFERROR(INDEX(Clienți!$C$5:$C$504,MATCH(C1166,Clienți!$B$5:$B$504,0)),""))</f>
        <v/>
      </c>
      <c r="E1166" s="22"/>
      <c r="F1166" s="20"/>
      <c r="G1166" s="20"/>
      <c r="H1166" s="20"/>
      <c r="I1166" s="15"/>
      <c r="J1166" s="21"/>
      <c r="K1166" s="22"/>
      <c r="L1166" s="25" t="str">
        <f t="shared" si="36"/>
        <v/>
      </c>
      <c r="M1166" s="19" t="str">
        <f t="shared" si="37"/>
        <v/>
      </c>
    </row>
    <row r="1167" spans="2:13" x14ac:dyDescent="0.2">
      <c r="B1167" s="15"/>
      <c r="C1167" s="22"/>
      <c r="D1167" s="24" t="str">
        <f>IF(C1167="","",IFERROR(INDEX(Clienți!$C$5:$C$504,MATCH(C1167,Clienți!$B$5:$B$504,0)),""))</f>
        <v/>
      </c>
      <c r="E1167" s="22"/>
      <c r="F1167" s="20"/>
      <c r="G1167" s="20"/>
      <c r="H1167" s="20"/>
      <c r="I1167" s="15"/>
      <c r="J1167" s="21"/>
      <c r="K1167" s="22"/>
      <c r="L1167" s="25" t="str">
        <f t="shared" si="36"/>
        <v/>
      </c>
      <c r="M1167" s="19" t="str">
        <f t="shared" si="37"/>
        <v/>
      </c>
    </row>
    <row r="1168" spans="2:13" x14ac:dyDescent="0.2">
      <c r="B1168" s="15"/>
      <c r="C1168" s="22"/>
      <c r="D1168" s="24" t="str">
        <f>IF(C1168="","",IFERROR(INDEX(Clienți!$C$5:$C$504,MATCH(C1168,Clienți!$B$5:$B$504,0)),""))</f>
        <v/>
      </c>
      <c r="E1168" s="22"/>
      <c r="F1168" s="20"/>
      <c r="G1168" s="20"/>
      <c r="H1168" s="20"/>
      <c r="I1168" s="15"/>
      <c r="J1168" s="21"/>
      <c r="K1168" s="22"/>
      <c r="L1168" s="25" t="str">
        <f t="shared" si="36"/>
        <v/>
      </c>
      <c r="M1168" s="19" t="str">
        <f t="shared" si="37"/>
        <v/>
      </c>
    </row>
    <row r="1169" spans="2:13" x14ac:dyDescent="0.2">
      <c r="B1169" s="15"/>
      <c r="C1169" s="22"/>
      <c r="D1169" s="24" t="str">
        <f>IF(C1169="","",IFERROR(INDEX(Clienți!$C$5:$C$504,MATCH(C1169,Clienți!$B$5:$B$504,0)),""))</f>
        <v/>
      </c>
      <c r="E1169" s="22"/>
      <c r="F1169" s="20"/>
      <c r="G1169" s="20"/>
      <c r="H1169" s="20"/>
      <c r="I1169" s="15"/>
      <c r="J1169" s="21"/>
      <c r="K1169" s="22"/>
      <c r="L1169" s="25" t="str">
        <f t="shared" si="36"/>
        <v/>
      </c>
      <c r="M1169" s="19" t="str">
        <f t="shared" si="37"/>
        <v/>
      </c>
    </row>
    <row r="1170" spans="2:13" x14ac:dyDescent="0.2">
      <c r="B1170" s="15"/>
      <c r="C1170" s="22"/>
      <c r="D1170" s="24" t="str">
        <f>IF(C1170="","",IFERROR(INDEX(Clienți!$C$5:$C$504,MATCH(C1170,Clienți!$B$5:$B$504,0)),""))</f>
        <v/>
      </c>
      <c r="E1170" s="22"/>
      <c r="F1170" s="20"/>
      <c r="G1170" s="20"/>
      <c r="H1170" s="20"/>
      <c r="I1170" s="15"/>
      <c r="J1170" s="21"/>
      <c r="K1170" s="22"/>
      <c r="L1170" s="25" t="str">
        <f t="shared" si="36"/>
        <v/>
      </c>
      <c r="M1170" s="19" t="str">
        <f t="shared" si="37"/>
        <v/>
      </c>
    </row>
    <row r="1171" spans="2:13" x14ac:dyDescent="0.2">
      <c r="B1171" s="15"/>
      <c r="C1171" s="22"/>
      <c r="D1171" s="24" t="str">
        <f>IF(C1171="","",IFERROR(INDEX(Clienți!$C$5:$C$504,MATCH(C1171,Clienți!$B$5:$B$504,0)),""))</f>
        <v/>
      </c>
      <c r="E1171" s="22"/>
      <c r="F1171" s="20"/>
      <c r="G1171" s="20"/>
      <c r="H1171" s="20"/>
      <c r="I1171" s="15"/>
      <c r="J1171" s="21"/>
      <c r="K1171" s="22"/>
      <c r="L1171" s="25" t="str">
        <f t="shared" si="36"/>
        <v/>
      </c>
      <c r="M1171" s="19" t="str">
        <f t="shared" si="37"/>
        <v/>
      </c>
    </row>
    <row r="1172" spans="2:13" x14ac:dyDescent="0.2">
      <c r="B1172" s="15"/>
      <c r="C1172" s="22"/>
      <c r="D1172" s="24" t="str">
        <f>IF(C1172="","",IFERROR(INDEX(Clienți!$C$5:$C$504,MATCH(C1172,Clienți!$B$5:$B$504,0)),""))</f>
        <v/>
      </c>
      <c r="E1172" s="22"/>
      <c r="F1172" s="20"/>
      <c r="G1172" s="20"/>
      <c r="H1172" s="20"/>
      <c r="I1172" s="15"/>
      <c r="J1172" s="21"/>
      <c r="K1172" s="22"/>
      <c r="L1172" s="25" t="str">
        <f t="shared" si="36"/>
        <v/>
      </c>
      <c r="M1172" s="19" t="str">
        <f t="shared" si="37"/>
        <v/>
      </c>
    </row>
    <row r="1173" spans="2:13" x14ac:dyDescent="0.2">
      <c r="B1173" s="15"/>
      <c r="C1173" s="22"/>
      <c r="D1173" s="24" t="str">
        <f>IF(C1173="","",IFERROR(INDEX(Clienți!$C$5:$C$504,MATCH(C1173,Clienți!$B$5:$B$504,0)),""))</f>
        <v/>
      </c>
      <c r="E1173" s="22"/>
      <c r="F1173" s="20"/>
      <c r="G1173" s="20"/>
      <c r="H1173" s="20"/>
      <c r="I1173" s="15"/>
      <c r="J1173" s="21"/>
      <c r="K1173" s="22"/>
      <c r="L1173" s="25" t="str">
        <f t="shared" si="36"/>
        <v/>
      </c>
      <c r="M1173" s="19" t="str">
        <f t="shared" si="37"/>
        <v/>
      </c>
    </row>
    <row r="1174" spans="2:13" x14ac:dyDescent="0.2">
      <c r="B1174" s="15"/>
      <c r="C1174" s="22"/>
      <c r="D1174" s="24" t="str">
        <f>IF(C1174="","",IFERROR(INDEX(Clienți!$C$5:$C$504,MATCH(C1174,Clienți!$B$5:$B$504,0)),""))</f>
        <v/>
      </c>
      <c r="E1174" s="22"/>
      <c r="F1174" s="20"/>
      <c r="G1174" s="20"/>
      <c r="H1174" s="20"/>
      <c r="I1174" s="15"/>
      <c r="J1174" s="21"/>
      <c r="K1174" s="22"/>
      <c r="L1174" s="25" t="str">
        <f t="shared" si="36"/>
        <v/>
      </c>
      <c r="M1174" s="19" t="str">
        <f t="shared" si="37"/>
        <v/>
      </c>
    </row>
    <row r="1175" spans="2:13" x14ac:dyDescent="0.2">
      <c r="B1175" s="15"/>
      <c r="C1175" s="22"/>
      <c r="D1175" s="24" t="str">
        <f>IF(C1175="","",IFERROR(INDEX(Clienți!$C$5:$C$504,MATCH(C1175,Clienți!$B$5:$B$504,0)),""))</f>
        <v/>
      </c>
      <c r="E1175" s="22"/>
      <c r="F1175" s="20"/>
      <c r="G1175" s="20"/>
      <c r="H1175" s="20"/>
      <c r="I1175" s="15"/>
      <c r="J1175" s="21"/>
      <c r="K1175" s="22"/>
      <c r="L1175" s="25" t="str">
        <f t="shared" si="36"/>
        <v/>
      </c>
      <c r="M1175" s="19" t="str">
        <f t="shared" si="37"/>
        <v/>
      </c>
    </row>
    <row r="1176" spans="2:13" x14ac:dyDescent="0.2">
      <c r="B1176" s="15"/>
      <c r="C1176" s="22"/>
      <c r="D1176" s="24" t="str">
        <f>IF(C1176="","",IFERROR(INDEX(Clienți!$C$5:$C$504,MATCH(C1176,Clienți!$B$5:$B$504,0)),""))</f>
        <v/>
      </c>
      <c r="E1176" s="22"/>
      <c r="F1176" s="20"/>
      <c r="G1176" s="20"/>
      <c r="H1176" s="20"/>
      <c r="I1176" s="15"/>
      <c r="J1176" s="21"/>
      <c r="K1176" s="22"/>
      <c r="L1176" s="25" t="str">
        <f t="shared" si="36"/>
        <v/>
      </c>
      <c r="M1176" s="19" t="str">
        <f t="shared" si="37"/>
        <v/>
      </c>
    </row>
    <row r="1177" spans="2:13" x14ac:dyDescent="0.2">
      <c r="B1177" s="15"/>
      <c r="C1177" s="22"/>
      <c r="D1177" s="24" t="str">
        <f>IF(C1177="","",IFERROR(INDEX(Clienți!$C$5:$C$504,MATCH(C1177,Clienți!$B$5:$B$504,0)),""))</f>
        <v/>
      </c>
      <c r="E1177" s="22"/>
      <c r="F1177" s="20"/>
      <c r="G1177" s="20"/>
      <c r="H1177" s="20"/>
      <c r="I1177" s="15"/>
      <c r="J1177" s="21"/>
      <c r="K1177" s="22"/>
      <c r="L1177" s="25" t="str">
        <f t="shared" si="36"/>
        <v/>
      </c>
      <c r="M1177" s="19" t="str">
        <f t="shared" si="37"/>
        <v/>
      </c>
    </row>
    <row r="1178" spans="2:13" x14ac:dyDescent="0.2">
      <c r="B1178" s="15"/>
      <c r="C1178" s="22"/>
      <c r="D1178" s="24" t="str">
        <f>IF(C1178="","",IFERROR(INDEX(Clienți!$C$5:$C$504,MATCH(C1178,Clienți!$B$5:$B$504,0)),""))</f>
        <v/>
      </c>
      <c r="E1178" s="22"/>
      <c r="F1178" s="20"/>
      <c r="G1178" s="20"/>
      <c r="H1178" s="20"/>
      <c r="I1178" s="15"/>
      <c r="J1178" s="21"/>
      <c r="K1178" s="22"/>
      <c r="L1178" s="25" t="str">
        <f t="shared" si="36"/>
        <v/>
      </c>
      <c r="M1178" s="19" t="str">
        <f t="shared" si="37"/>
        <v/>
      </c>
    </row>
    <row r="1179" spans="2:13" x14ac:dyDescent="0.2">
      <c r="B1179" s="15"/>
      <c r="C1179" s="22"/>
      <c r="D1179" s="24" t="str">
        <f>IF(C1179="","",IFERROR(INDEX(Clienți!$C$5:$C$504,MATCH(C1179,Clienți!$B$5:$B$504,0)),""))</f>
        <v/>
      </c>
      <c r="E1179" s="22"/>
      <c r="F1179" s="20"/>
      <c r="G1179" s="20"/>
      <c r="H1179" s="20"/>
      <c r="I1179" s="15"/>
      <c r="J1179" s="21"/>
      <c r="K1179" s="22"/>
      <c r="L1179" s="25" t="str">
        <f t="shared" si="36"/>
        <v/>
      </c>
      <c r="M1179" s="19" t="str">
        <f t="shared" si="37"/>
        <v/>
      </c>
    </row>
    <row r="1180" spans="2:13" x14ac:dyDescent="0.2">
      <c r="B1180" s="15"/>
      <c r="C1180" s="22"/>
      <c r="D1180" s="24" t="str">
        <f>IF(C1180="","",IFERROR(INDEX(Clienți!$C$5:$C$504,MATCH(C1180,Clienți!$B$5:$B$504,0)),""))</f>
        <v/>
      </c>
      <c r="E1180" s="22"/>
      <c r="F1180" s="20"/>
      <c r="G1180" s="20"/>
      <c r="H1180" s="20"/>
      <c r="I1180" s="15"/>
      <c r="J1180" s="21"/>
      <c r="K1180" s="22"/>
      <c r="L1180" s="25" t="str">
        <f t="shared" si="36"/>
        <v/>
      </c>
      <c r="M1180" s="19" t="str">
        <f t="shared" si="37"/>
        <v/>
      </c>
    </row>
    <row r="1181" spans="2:13" x14ac:dyDescent="0.2">
      <c r="B1181" s="15"/>
      <c r="C1181" s="22"/>
      <c r="D1181" s="24" t="str">
        <f>IF(C1181="","",IFERROR(INDEX(Clienți!$C$5:$C$504,MATCH(C1181,Clienți!$B$5:$B$504,0)),""))</f>
        <v/>
      </c>
      <c r="E1181" s="22"/>
      <c r="F1181" s="20"/>
      <c r="G1181" s="20"/>
      <c r="H1181" s="20"/>
      <c r="I1181" s="15"/>
      <c r="J1181" s="21"/>
      <c r="K1181" s="22"/>
      <c r="L1181" s="25" t="str">
        <f t="shared" si="36"/>
        <v/>
      </c>
      <c r="M1181" s="19" t="str">
        <f t="shared" si="37"/>
        <v/>
      </c>
    </row>
    <row r="1182" spans="2:13" x14ac:dyDescent="0.2">
      <c r="B1182" s="15"/>
      <c r="C1182" s="22"/>
      <c r="D1182" s="24" t="str">
        <f>IF(C1182="","",IFERROR(INDEX(Clienți!$C$5:$C$504,MATCH(C1182,Clienți!$B$5:$B$504,0)),""))</f>
        <v/>
      </c>
      <c r="E1182" s="22"/>
      <c r="F1182" s="20"/>
      <c r="G1182" s="20"/>
      <c r="H1182" s="20"/>
      <c r="I1182" s="15"/>
      <c r="J1182" s="21"/>
      <c r="K1182" s="22"/>
      <c r="L1182" s="25" t="str">
        <f t="shared" si="36"/>
        <v/>
      </c>
      <c r="M1182" s="19" t="str">
        <f t="shared" si="37"/>
        <v/>
      </c>
    </row>
    <row r="1183" spans="2:13" x14ac:dyDescent="0.2">
      <c r="B1183" s="15"/>
      <c r="C1183" s="22"/>
      <c r="D1183" s="24" t="str">
        <f>IF(C1183="","",IFERROR(INDEX(Clienți!$C$5:$C$504,MATCH(C1183,Clienți!$B$5:$B$504,0)),""))</f>
        <v/>
      </c>
      <c r="E1183" s="22"/>
      <c r="F1183" s="20"/>
      <c r="G1183" s="20"/>
      <c r="H1183" s="20"/>
      <c r="I1183" s="15"/>
      <c r="J1183" s="21"/>
      <c r="K1183" s="22"/>
      <c r="L1183" s="25" t="str">
        <f t="shared" si="36"/>
        <v/>
      </c>
      <c r="M1183" s="19" t="str">
        <f t="shared" si="37"/>
        <v/>
      </c>
    </row>
    <row r="1184" spans="2:13" x14ac:dyDescent="0.2">
      <c r="B1184" s="15"/>
      <c r="C1184" s="22"/>
      <c r="D1184" s="24" t="str">
        <f>IF(C1184="","",IFERROR(INDEX(Clienți!$C$5:$C$504,MATCH(C1184,Clienți!$B$5:$B$504,0)),""))</f>
        <v/>
      </c>
      <c r="E1184" s="22"/>
      <c r="F1184" s="20"/>
      <c r="G1184" s="20"/>
      <c r="H1184" s="20"/>
      <c r="I1184" s="15"/>
      <c r="J1184" s="21"/>
      <c r="K1184" s="22"/>
      <c r="L1184" s="25" t="str">
        <f t="shared" si="36"/>
        <v/>
      </c>
      <c r="M1184" s="19" t="str">
        <f t="shared" si="37"/>
        <v/>
      </c>
    </row>
    <row r="1185" spans="2:13" x14ac:dyDescent="0.2">
      <c r="B1185" s="15"/>
      <c r="C1185" s="22"/>
      <c r="D1185" s="24" t="str">
        <f>IF(C1185="","",IFERROR(INDEX(Clienți!$C$5:$C$504,MATCH(C1185,Clienți!$B$5:$B$504,0)),""))</f>
        <v/>
      </c>
      <c r="E1185" s="22"/>
      <c r="F1185" s="20"/>
      <c r="G1185" s="20"/>
      <c r="H1185" s="20"/>
      <c r="I1185" s="15"/>
      <c r="J1185" s="21"/>
      <c r="K1185" s="22"/>
      <c r="L1185" s="25" t="str">
        <f t="shared" si="36"/>
        <v/>
      </c>
      <c r="M1185" s="19" t="str">
        <f t="shared" si="37"/>
        <v/>
      </c>
    </row>
    <row r="1186" spans="2:13" x14ac:dyDescent="0.2">
      <c r="B1186" s="15"/>
      <c r="C1186" s="22"/>
      <c r="D1186" s="24" t="str">
        <f>IF(C1186="","",IFERROR(INDEX(Clienți!$C$5:$C$504,MATCH(C1186,Clienți!$B$5:$B$504,0)),""))</f>
        <v/>
      </c>
      <c r="E1186" s="22"/>
      <c r="F1186" s="20"/>
      <c r="G1186" s="20"/>
      <c r="H1186" s="20"/>
      <c r="I1186" s="15"/>
      <c r="J1186" s="21"/>
      <c r="K1186" s="22"/>
      <c r="L1186" s="25" t="str">
        <f t="shared" si="36"/>
        <v/>
      </c>
      <c r="M1186" s="19" t="str">
        <f t="shared" si="37"/>
        <v/>
      </c>
    </row>
    <row r="1187" spans="2:13" x14ac:dyDescent="0.2">
      <c r="B1187" s="15"/>
      <c r="C1187" s="22"/>
      <c r="D1187" s="24" t="str">
        <f>IF(C1187="","",IFERROR(INDEX(Clienți!$C$5:$C$504,MATCH(C1187,Clienți!$B$5:$B$504,0)),""))</f>
        <v/>
      </c>
      <c r="E1187" s="22"/>
      <c r="F1187" s="20"/>
      <c r="G1187" s="20"/>
      <c r="H1187" s="20"/>
      <c r="I1187" s="15"/>
      <c r="J1187" s="21"/>
      <c r="K1187" s="22"/>
      <c r="L1187" s="25" t="str">
        <f t="shared" si="36"/>
        <v/>
      </c>
      <c r="M1187" s="19" t="str">
        <f t="shared" si="37"/>
        <v/>
      </c>
    </row>
    <row r="1188" spans="2:13" x14ac:dyDescent="0.2">
      <c r="B1188" s="15"/>
      <c r="C1188" s="22"/>
      <c r="D1188" s="24" t="str">
        <f>IF(C1188="","",IFERROR(INDEX(Clienți!$C$5:$C$504,MATCH(C1188,Clienți!$B$5:$B$504,0)),""))</f>
        <v/>
      </c>
      <c r="E1188" s="22"/>
      <c r="F1188" s="20"/>
      <c r="G1188" s="20"/>
      <c r="H1188" s="20"/>
      <c r="I1188" s="15"/>
      <c r="J1188" s="21"/>
      <c r="K1188" s="22"/>
      <c r="L1188" s="25" t="str">
        <f t="shared" si="36"/>
        <v/>
      </c>
      <c r="M1188" s="19" t="str">
        <f t="shared" si="37"/>
        <v/>
      </c>
    </row>
    <row r="1189" spans="2:13" x14ac:dyDescent="0.2">
      <c r="B1189" s="15"/>
      <c r="C1189" s="22"/>
      <c r="D1189" s="24" t="str">
        <f>IF(C1189="","",IFERROR(INDEX(Clienți!$C$5:$C$504,MATCH(C1189,Clienți!$B$5:$B$504,0)),""))</f>
        <v/>
      </c>
      <c r="E1189" s="22"/>
      <c r="F1189" s="20"/>
      <c r="G1189" s="20"/>
      <c r="H1189" s="20"/>
      <c r="I1189" s="15"/>
      <c r="J1189" s="21"/>
      <c r="K1189" s="22"/>
      <c r="L1189" s="25" t="str">
        <f t="shared" si="36"/>
        <v/>
      </c>
      <c r="M1189" s="19" t="str">
        <f t="shared" si="37"/>
        <v/>
      </c>
    </row>
    <row r="1190" spans="2:13" x14ac:dyDescent="0.2">
      <c r="B1190" s="15"/>
      <c r="C1190" s="22"/>
      <c r="D1190" s="24" t="str">
        <f>IF(C1190="","",IFERROR(INDEX(Clienți!$C$5:$C$504,MATCH(C1190,Clienți!$B$5:$B$504,0)),""))</f>
        <v/>
      </c>
      <c r="E1190" s="22"/>
      <c r="F1190" s="20"/>
      <c r="G1190" s="20"/>
      <c r="H1190" s="20"/>
      <c r="I1190" s="15"/>
      <c r="J1190" s="21"/>
      <c r="K1190" s="22"/>
      <c r="L1190" s="25" t="str">
        <f t="shared" si="36"/>
        <v/>
      </c>
      <c r="M1190" s="19" t="str">
        <f t="shared" si="37"/>
        <v/>
      </c>
    </row>
    <row r="1191" spans="2:13" x14ac:dyDescent="0.2">
      <c r="B1191" s="15"/>
      <c r="C1191" s="22"/>
      <c r="D1191" s="24" t="str">
        <f>IF(C1191="","",IFERROR(INDEX(Clienți!$C$5:$C$504,MATCH(C1191,Clienți!$B$5:$B$504,0)),""))</f>
        <v/>
      </c>
      <c r="E1191" s="22"/>
      <c r="F1191" s="20"/>
      <c r="G1191" s="20"/>
      <c r="H1191" s="20"/>
      <c r="I1191" s="15"/>
      <c r="J1191" s="21"/>
      <c r="K1191" s="22"/>
      <c r="L1191" s="25" t="str">
        <f t="shared" si="36"/>
        <v/>
      </c>
      <c r="M1191" s="19" t="str">
        <f t="shared" si="37"/>
        <v/>
      </c>
    </row>
    <row r="1192" spans="2:13" x14ac:dyDescent="0.2">
      <c r="B1192" s="15"/>
      <c r="C1192" s="22"/>
      <c r="D1192" s="24" t="str">
        <f>IF(C1192="","",IFERROR(INDEX(Clienți!$C$5:$C$504,MATCH(C1192,Clienți!$B$5:$B$504,0)),""))</f>
        <v/>
      </c>
      <c r="E1192" s="22"/>
      <c r="F1192" s="20"/>
      <c r="G1192" s="20"/>
      <c r="H1192" s="20"/>
      <c r="I1192" s="15"/>
      <c r="J1192" s="21"/>
      <c r="K1192" s="22"/>
      <c r="L1192" s="25" t="str">
        <f t="shared" si="36"/>
        <v/>
      </c>
      <c r="M1192" s="19" t="str">
        <f t="shared" si="37"/>
        <v/>
      </c>
    </row>
    <row r="1193" spans="2:13" x14ac:dyDescent="0.2">
      <c r="B1193" s="15"/>
      <c r="C1193" s="22"/>
      <c r="D1193" s="24" t="str">
        <f>IF(C1193="","",IFERROR(INDEX(Clienți!$C$5:$C$504,MATCH(C1193,Clienți!$B$5:$B$504,0)),""))</f>
        <v/>
      </c>
      <c r="E1193" s="22"/>
      <c r="F1193" s="20"/>
      <c r="G1193" s="20"/>
      <c r="H1193" s="20"/>
      <c r="I1193" s="15"/>
      <c r="J1193" s="21"/>
      <c r="K1193" s="22"/>
      <c r="L1193" s="25" t="str">
        <f t="shared" si="36"/>
        <v/>
      </c>
      <c r="M1193" s="19" t="str">
        <f t="shared" si="37"/>
        <v/>
      </c>
    </row>
    <row r="1194" spans="2:13" x14ac:dyDescent="0.2">
      <c r="B1194" s="15"/>
      <c r="C1194" s="22"/>
      <c r="D1194" s="24" t="str">
        <f>IF(C1194="","",IFERROR(INDEX(Clienți!$C$5:$C$504,MATCH(C1194,Clienți!$B$5:$B$504,0)),""))</f>
        <v/>
      </c>
      <c r="E1194" s="22"/>
      <c r="F1194" s="20"/>
      <c r="G1194" s="20"/>
      <c r="H1194" s="20"/>
      <c r="I1194" s="15"/>
      <c r="J1194" s="21"/>
      <c r="K1194" s="22"/>
      <c r="L1194" s="25" t="str">
        <f t="shared" si="36"/>
        <v/>
      </c>
      <c r="M1194" s="19" t="str">
        <f t="shared" si="37"/>
        <v/>
      </c>
    </row>
    <row r="1195" spans="2:13" x14ac:dyDescent="0.2">
      <c r="B1195" s="15"/>
      <c r="C1195" s="22"/>
      <c r="D1195" s="24" t="str">
        <f>IF(C1195="","",IFERROR(INDEX(Clienți!$C$5:$C$504,MATCH(C1195,Clienți!$B$5:$B$504,0)),""))</f>
        <v/>
      </c>
      <c r="E1195" s="22"/>
      <c r="F1195" s="20"/>
      <c r="G1195" s="20"/>
      <c r="H1195" s="20"/>
      <c r="I1195" s="15"/>
      <c r="J1195" s="21"/>
      <c r="K1195" s="22"/>
      <c r="L1195" s="25" t="str">
        <f t="shared" si="36"/>
        <v/>
      </c>
      <c r="M1195" s="19" t="str">
        <f t="shared" si="37"/>
        <v/>
      </c>
    </row>
    <row r="1196" spans="2:13" x14ac:dyDescent="0.2">
      <c r="B1196" s="15"/>
      <c r="C1196" s="22"/>
      <c r="D1196" s="24" t="str">
        <f>IF(C1196="","",IFERROR(INDEX(Clienți!$C$5:$C$504,MATCH(C1196,Clienți!$B$5:$B$504,0)),""))</f>
        <v/>
      </c>
      <c r="E1196" s="22"/>
      <c r="F1196" s="20"/>
      <c r="G1196" s="20"/>
      <c r="H1196" s="20"/>
      <c r="I1196" s="15"/>
      <c r="J1196" s="21"/>
      <c r="K1196" s="22"/>
      <c r="L1196" s="25" t="str">
        <f t="shared" si="36"/>
        <v/>
      </c>
      <c r="M1196" s="19" t="str">
        <f t="shared" si="37"/>
        <v/>
      </c>
    </row>
    <row r="1197" spans="2:13" x14ac:dyDescent="0.2">
      <c r="B1197" s="15"/>
      <c r="C1197" s="22"/>
      <c r="D1197" s="24" t="str">
        <f>IF(C1197="","",IFERROR(INDEX(Clienți!$C$5:$C$504,MATCH(C1197,Clienți!$B$5:$B$504,0)),""))</f>
        <v/>
      </c>
      <c r="E1197" s="22"/>
      <c r="F1197" s="20"/>
      <c r="G1197" s="20"/>
      <c r="H1197" s="20"/>
      <c r="I1197" s="15"/>
      <c r="J1197" s="21"/>
      <c r="K1197" s="22"/>
      <c r="L1197" s="25" t="str">
        <f t="shared" si="36"/>
        <v/>
      </c>
      <c r="M1197" s="19" t="str">
        <f t="shared" si="37"/>
        <v/>
      </c>
    </row>
    <row r="1198" spans="2:13" x14ac:dyDescent="0.2">
      <c r="B1198" s="15"/>
      <c r="C1198" s="22"/>
      <c r="D1198" s="24" t="str">
        <f>IF(C1198="","",IFERROR(INDEX(Clienți!$C$5:$C$504,MATCH(C1198,Clienți!$B$5:$B$504,0)),""))</f>
        <v/>
      </c>
      <c r="E1198" s="22"/>
      <c r="F1198" s="20"/>
      <c r="G1198" s="20"/>
      <c r="H1198" s="20"/>
      <c r="I1198" s="15"/>
      <c r="J1198" s="21"/>
      <c r="K1198" s="22"/>
      <c r="L1198" s="25" t="str">
        <f t="shared" si="36"/>
        <v/>
      </c>
      <c r="M1198" s="19" t="str">
        <f t="shared" si="37"/>
        <v/>
      </c>
    </row>
    <row r="1199" spans="2:13" x14ac:dyDescent="0.2">
      <c r="B1199" s="15"/>
      <c r="C1199" s="22"/>
      <c r="D1199" s="24" t="str">
        <f>IF(C1199="","",IFERROR(INDEX(Clienți!$C$5:$C$504,MATCH(C1199,Clienți!$B$5:$B$504,0)),""))</f>
        <v/>
      </c>
      <c r="E1199" s="22"/>
      <c r="F1199" s="20"/>
      <c r="G1199" s="20"/>
      <c r="H1199" s="20"/>
      <c r="I1199" s="15"/>
      <c r="J1199" s="21"/>
      <c r="K1199" s="22"/>
      <c r="L1199" s="25" t="str">
        <f t="shared" si="36"/>
        <v/>
      </c>
      <c r="M1199" s="19" t="str">
        <f t="shared" si="37"/>
        <v/>
      </c>
    </row>
    <row r="1200" spans="2:13" x14ac:dyDescent="0.2">
      <c r="B1200" s="15"/>
      <c r="C1200" s="22"/>
      <c r="D1200" s="24" t="str">
        <f>IF(C1200="","",IFERROR(INDEX(Clienți!$C$5:$C$504,MATCH(C1200,Clienți!$B$5:$B$504,0)),""))</f>
        <v/>
      </c>
      <c r="E1200" s="22"/>
      <c r="F1200" s="20"/>
      <c r="G1200" s="20"/>
      <c r="H1200" s="20"/>
      <c r="I1200" s="15"/>
      <c r="J1200" s="21"/>
      <c r="K1200" s="22"/>
      <c r="L1200" s="25" t="str">
        <f t="shared" si="36"/>
        <v/>
      </c>
      <c r="M1200" s="19" t="str">
        <f t="shared" si="37"/>
        <v/>
      </c>
    </row>
    <row r="1201" spans="2:13" x14ac:dyDescent="0.2">
      <c r="B1201" s="15"/>
      <c r="C1201" s="22"/>
      <c r="D1201" s="24" t="str">
        <f>IF(C1201="","",IFERROR(INDEX(Clienți!$C$5:$C$504,MATCH(C1201,Clienți!$B$5:$B$504,0)),""))</f>
        <v/>
      </c>
      <c r="E1201" s="22"/>
      <c r="F1201" s="20"/>
      <c r="G1201" s="20"/>
      <c r="H1201" s="20"/>
      <c r="I1201" s="15"/>
      <c r="J1201" s="21"/>
      <c r="K1201" s="22"/>
      <c r="L1201" s="25" t="str">
        <f t="shared" si="36"/>
        <v/>
      </c>
      <c r="M1201" s="19" t="str">
        <f t="shared" si="37"/>
        <v/>
      </c>
    </row>
    <row r="1202" spans="2:13" x14ac:dyDescent="0.2">
      <c r="B1202" s="15"/>
      <c r="C1202" s="22"/>
      <c r="D1202" s="24" t="str">
        <f>IF(C1202="","",IFERROR(INDEX(Clienți!$C$5:$C$504,MATCH(C1202,Clienți!$B$5:$B$504,0)),""))</f>
        <v/>
      </c>
      <c r="E1202" s="22"/>
      <c r="F1202" s="20"/>
      <c r="G1202" s="20"/>
      <c r="H1202" s="20"/>
      <c r="I1202" s="15"/>
      <c r="J1202" s="21"/>
      <c r="K1202" s="22"/>
      <c r="L1202" s="25" t="str">
        <f t="shared" si="36"/>
        <v/>
      </c>
      <c r="M1202" s="19" t="str">
        <f t="shared" si="37"/>
        <v/>
      </c>
    </row>
    <row r="1203" spans="2:13" x14ac:dyDescent="0.2">
      <c r="B1203" s="15"/>
      <c r="C1203" s="22"/>
      <c r="D1203" s="24" t="str">
        <f>IF(C1203="","",IFERROR(INDEX(Clienți!$C$5:$C$504,MATCH(C1203,Clienți!$B$5:$B$504,0)),""))</f>
        <v/>
      </c>
      <c r="E1203" s="22"/>
      <c r="F1203" s="20"/>
      <c r="G1203" s="20"/>
      <c r="H1203" s="20"/>
      <c r="I1203" s="15"/>
      <c r="J1203" s="21"/>
      <c r="K1203" s="22"/>
      <c r="L1203" s="25" t="str">
        <f t="shared" si="36"/>
        <v/>
      </c>
      <c r="M1203" s="19" t="str">
        <f t="shared" si="37"/>
        <v/>
      </c>
    </row>
    <row r="1204" spans="2:13" x14ac:dyDescent="0.2">
      <c r="B1204" s="15"/>
      <c r="C1204" s="22"/>
      <c r="D1204" s="24" t="str">
        <f>IF(C1204="","",IFERROR(INDEX(Clienți!$C$5:$C$504,MATCH(C1204,Clienți!$B$5:$B$504,0)),""))</f>
        <v/>
      </c>
      <c r="E1204" s="22"/>
      <c r="F1204" s="20"/>
      <c r="G1204" s="20"/>
      <c r="H1204" s="20"/>
      <c r="I1204" s="15"/>
      <c r="J1204" s="21"/>
      <c r="K1204" s="22"/>
      <c r="L1204" s="25" t="str">
        <f t="shared" si="36"/>
        <v/>
      </c>
      <c r="M1204" s="19" t="str">
        <f t="shared" si="37"/>
        <v/>
      </c>
    </row>
    <row r="1205" spans="2:13" x14ac:dyDescent="0.2">
      <c r="B1205" s="15"/>
      <c r="C1205" s="22"/>
      <c r="D1205" s="24" t="str">
        <f>IF(C1205="","",IFERROR(INDEX(Clienți!$C$5:$C$504,MATCH(C1205,Clienți!$B$5:$B$504,0)),""))</f>
        <v/>
      </c>
      <c r="E1205" s="22"/>
      <c r="F1205" s="20"/>
      <c r="G1205" s="20"/>
      <c r="H1205" s="20"/>
      <c r="I1205" s="15"/>
      <c r="J1205" s="21"/>
      <c r="K1205" s="22"/>
      <c r="L1205" s="25" t="str">
        <f t="shared" si="36"/>
        <v/>
      </c>
      <c r="M1205" s="19" t="str">
        <f t="shared" si="37"/>
        <v/>
      </c>
    </row>
    <row r="1206" spans="2:13" x14ac:dyDescent="0.2">
      <c r="B1206" s="15"/>
      <c r="C1206" s="22"/>
      <c r="D1206" s="24" t="str">
        <f>IF(C1206="","",IFERROR(INDEX(Clienți!$C$5:$C$504,MATCH(C1206,Clienți!$B$5:$B$504,0)),""))</f>
        <v/>
      </c>
      <c r="E1206" s="22"/>
      <c r="F1206" s="20"/>
      <c r="G1206" s="20"/>
      <c r="H1206" s="20"/>
      <c r="I1206" s="15"/>
      <c r="J1206" s="21"/>
      <c r="K1206" s="22"/>
      <c r="L1206" s="25" t="str">
        <f t="shared" si="36"/>
        <v/>
      </c>
      <c r="M1206" s="19" t="str">
        <f t="shared" si="37"/>
        <v/>
      </c>
    </row>
    <row r="1207" spans="2:13" x14ac:dyDescent="0.2">
      <c r="B1207" s="15"/>
      <c r="C1207" s="22"/>
      <c r="D1207" s="24" t="str">
        <f>IF(C1207="","",IFERROR(INDEX(Clienți!$C$5:$C$504,MATCH(C1207,Clienți!$B$5:$B$504,0)),""))</f>
        <v/>
      </c>
      <c r="E1207" s="22"/>
      <c r="F1207" s="20"/>
      <c r="G1207" s="20"/>
      <c r="H1207" s="20"/>
      <c r="I1207" s="15"/>
      <c r="J1207" s="21"/>
      <c r="K1207" s="22"/>
      <c r="L1207" s="25" t="str">
        <f t="shared" si="36"/>
        <v/>
      </c>
      <c r="M1207" s="19" t="str">
        <f t="shared" si="37"/>
        <v/>
      </c>
    </row>
    <row r="1208" spans="2:13" x14ac:dyDescent="0.2">
      <c r="B1208" s="15"/>
      <c r="C1208" s="22"/>
      <c r="D1208" s="24" t="str">
        <f>IF(C1208="","",IFERROR(INDEX(Clienți!$C$5:$C$504,MATCH(C1208,Clienți!$B$5:$B$504,0)),""))</f>
        <v/>
      </c>
      <c r="E1208" s="22"/>
      <c r="F1208" s="20"/>
      <c r="G1208" s="20"/>
      <c r="H1208" s="20"/>
      <c r="I1208" s="15"/>
      <c r="J1208" s="21"/>
      <c r="K1208" s="22"/>
      <c r="L1208" s="25" t="str">
        <f t="shared" si="36"/>
        <v/>
      </c>
      <c r="M1208" s="19" t="str">
        <f t="shared" si="37"/>
        <v/>
      </c>
    </row>
    <row r="1209" spans="2:13" x14ac:dyDescent="0.2">
      <c r="B1209" s="15"/>
      <c r="C1209" s="22"/>
      <c r="D1209" s="24" t="str">
        <f>IF(C1209="","",IFERROR(INDEX(Clienți!$C$5:$C$504,MATCH(C1209,Clienți!$B$5:$B$504,0)),""))</f>
        <v/>
      </c>
      <c r="E1209" s="22"/>
      <c r="F1209" s="20"/>
      <c r="G1209" s="20"/>
      <c r="H1209" s="20"/>
      <c r="I1209" s="15"/>
      <c r="J1209" s="21"/>
      <c r="K1209" s="22"/>
      <c r="L1209" s="25" t="str">
        <f t="shared" si="36"/>
        <v/>
      </c>
      <c r="M1209" s="19" t="str">
        <f t="shared" si="37"/>
        <v/>
      </c>
    </row>
    <row r="1210" spans="2:13" x14ac:dyDescent="0.2">
      <c r="B1210" s="15"/>
      <c r="C1210" s="22"/>
      <c r="D1210" s="24" t="str">
        <f>IF(C1210="","",IFERROR(INDEX(Clienți!$C$5:$C$504,MATCH(C1210,Clienți!$B$5:$B$504,0)),""))</f>
        <v/>
      </c>
      <c r="E1210" s="22"/>
      <c r="F1210" s="20"/>
      <c r="G1210" s="20"/>
      <c r="H1210" s="20"/>
      <c r="I1210" s="15"/>
      <c r="J1210" s="21"/>
      <c r="K1210" s="22"/>
      <c r="L1210" s="25" t="str">
        <f t="shared" si="36"/>
        <v/>
      </c>
      <c r="M1210" s="19" t="str">
        <f t="shared" si="37"/>
        <v/>
      </c>
    </row>
    <row r="1211" spans="2:13" x14ac:dyDescent="0.2">
      <c r="B1211" s="15"/>
      <c r="C1211" s="22"/>
      <c r="D1211" s="24" t="str">
        <f>IF(C1211="","",IFERROR(INDEX(Clienți!$C$5:$C$504,MATCH(C1211,Clienți!$B$5:$B$504,0)),""))</f>
        <v/>
      </c>
      <c r="E1211" s="22"/>
      <c r="F1211" s="20"/>
      <c r="G1211" s="20"/>
      <c r="H1211" s="20"/>
      <c r="I1211" s="15"/>
      <c r="J1211" s="21"/>
      <c r="K1211" s="22"/>
      <c r="L1211" s="25" t="str">
        <f t="shared" si="36"/>
        <v/>
      </c>
      <c r="M1211" s="19" t="str">
        <f t="shared" si="37"/>
        <v/>
      </c>
    </row>
    <row r="1212" spans="2:13" x14ac:dyDescent="0.2">
      <c r="B1212" s="15"/>
      <c r="C1212" s="22"/>
      <c r="D1212" s="24" t="str">
        <f>IF(C1212="","",IFERROR(INDEX(Clienți!$C$5:$C$504,MATCH(C1212,Clienți!$B$5:$B$504,0)),""))</f>
        <v/>
      </c>
      <c r="E1212" s="22"/>
      <c r="F1212" s="20"/>
      <c r="G1212" s="20"/>
      <c r="H1212" s="20"/>
      <c r="I1212" s="15"/>
      <c r="J1212" s="21"/>
      <c r="K1212" s="22"/>
      <c r="L1212" s="25" t="str">
        <f t="shared" si="36"/>
        <v/>
      </c>
      <c r="M1212" s="19" t="str">
        <f t="shared" si="37"/>
        <v/>
      </c>
    </row>
    <row r="1213" spans="2:13" x14ac:dyDescent="0.2">
      <c r="B1213" s="15"/>
      <c r="C1213" s="22"/>
      <c r="D1213" s="24" t="str">
        <f>IF(C1213="","",IFERROR(INDEX(Clienți!$C$5:$C$504,MATCH(C1213,Clienți!$B$5:$B$504,0)),""))</f>
        <v/>
      </c>
      <c r="E1213" s="22"/>
      <c r="F1213" s="20"/>
      <c r="G1213" s="20"/>
      <c r="H1213" s="20"/>
      <c r="I1213" s="15"/>
      <c r="J1213" s="21"/>
      <c r="K1213" s="22"/>
      <c r="L1213" s="25" t="str">
        <f t="shared" si="36"/>
        <v/>
      </c>
      <c r="M1213" s="19" t="str">
        <f t="shared" si="37"/>
        <v/>
      </c>
    </row>
    <row r="1214" spans="2:13" x14ac:dyDescent="0.2">
      <c r="B1214" s="15"/>
      <c r="C1214" s="22"/>
      <c r="D1214" s="24" t="str">
        <f>IF(C1214="","",IFERROR(INDEX(Clienți!$C$5:$C$504,MATCH(C1214,Clienți!$B$5:$B$504,0)),""))</f>
        <v/>
      </c>
      <c r="E1214" s="22"/>
      <c r="F1214" s="20"/>
      <c r="G1214" s="20"/>
      <c r="H1214" s="20"/>
      <c r="I1214" s="15"/>
      <c r="J1214" s="21"/>
      <c r="K1214" s="22"/>
      <c r="L1214" s="25" t="str">
        <f t="shared" si="36"/>
        <v/>
      </c>
      <c r="M1214" s="19" t="str">
        <f t="shared" si="37"/>
        <v/>
      </c>
    </row>
    <row r="1215" spans="2:13" x14ac:dyDescent="0.2">
      <c r="B1215" s="15"/>
      <c r="C1215" s="22"/>
      <c r="D1215" s="24" t="str">
        <f>IF(C1215="","",IFERROR(INDEX(Clienți!$C$5:$C$504,MATCH(C1215,Clienți!$B$5:$B$504,0)),""))</f>
        <v/>
      </c>
      <c r="E1215" s="22"/>
      <c r="F1215" s="20"/>
      <c r="G1215" s="20"/>
      <c r="H1215" s="20"/>
      <c r="I1215" s="15"/>
      <c r="J1215" s="21"/>
      <c r="K1215" s="22"/>
      <c r="L1215" s="25" t="str">
        <f t="shared" si="36"/>
        <v/>
      </c>
      <c r="M1215" s="19" t="str">
        <f t="shared" si="37"/>
        <v/>
      </c>
    </row>
    <row r="1216" spans="2:13" x14ac:dyDescent="0.2">
      <c r="B1216" s="15"/>
      <c r="C1216" s="22"/>
      <c r="D1216" s="24" t="str">
        <f>IF(C1216="","",IFERROR(INDEX(Clienți!$C$5:$C$504,MATCH(C1216,Clienți!$B$5:$B$504,0)),""))</f>
        <v/>
      </c>
      <c r="E1216" s="22"/>
      <c r="F1216" s="20"/>
      <c r="G1216" s="20"/>
      <c r="H1216" s="20"/>
      <c r="I1216" s="15"/>
      <c r="J1216" s="21"/>
      <c r="K1216" s="22"/>
      <c r="L1216" s="25" t="str">
        <f t="shared" si="36"/>
        <v/>
      </c>
      <c r="M1216" s="19" t="str">
        <f t="shared" si="37"/>
        <v/>
      </c>
    </row>
    <row r="1217" spans="2:13" x14ac:dyDescent="0.2">
      <c r="B1217" s="15"/>
      <c r="C1217" s="22"/>
      <c r="D1217" s="24" t="str">
        <f>IF(C1217="","",IFERROR(INDEX(Clienți!$C$5:$C$504,MATCH(C1217,Clienți!$B$5:$B$504,0)),""))</f>
        <v/>
      </c>
      <c r="E1217" s="22"/>
      <c r="F1217" s="20"/>
      <c r="G1217" s="20"/>
      <c r="H1217" s="20"/>
      <c r="I1217" s="15"/>
      <c r="J1217" s="21"/>
      <c r="K1217" s="22"/>
      <c r="L1217" s="25" t="str">
        <f t="shared" si="36"/>
        <v/>
      </c>
      <c r="M1217" s="19" t="str">
        <f t="shared" si="37"/>
        <v/>
      </c>
    </row>
    <row r="1218" spans="2:13" x14ac:dyDescent="0.2">
      <c r="B1218" s="15"/>
      <c r="C1218" s="22"/>
      <c r="D1218" s="24" t="str">
        <f>IF(C1218="","",IFERROR(INDEX(Clienți!$C$5:$C$504,MATCH(C1218,Clienți!$B$5:$B$504,0)),""))</f>
        <v/>
      </c>
      <c r="E1218" s="22"/>
      <c r="F1218" s="20"/>
      <c r="G1218" s="20"/>
      <c r="H1218" s="20"/>
      <c r="I1218" s="15"/>
      <c r="J1218" s="21"/>
      <c r="K1218" s="22"/>
      <c r="L1218" s="25" t="str">
        <f t="shared" si="36"/>
        <v/>
      </c>
      <c r="M1218" s="19" t="str">
        <f t="shared" si="37"/>
        <v/>
      </c>
    </row>
    <row r="1219" spans="2:13" x14ac:dyDescent="0.2">
      <c r="B1219" s="15"/>
      <c r="C1219" s="22"/>
      <c r="D1219" s="24" t="str">
        <f>IF(C1219="","",IFERROR(INDEX(Clienți!$C$5:$C$504,MATCH(C1219,Clienți!$B$5:$B$504,0)),""))</f>
        <v/>
      </c>
      <c r="E1219" s="22"/>
      <c r="F1219" s="20"/>
      <c r="G1219" s="20"/>
      <c r="H1219" s="20"/>
      <c r="I1219" s="15"/>
      <c r="J1219" s="21"/>
      <c r="K1219" s="22"/>
      <c r="L1219" s="25" t="str">
        <f t="shared" si="36"/>
        <v/>
      </c>
      <c r="M1219" s="19" t="str">
        <f t="shared" si="37"/>
        <v/>
      </c>
    </row>
    <row r="1220" spans="2:13" x14ac:dyDescent="0.2">
      <c r="B1220" s="15"/>
      <c r="C1220" s="22"/>
      <c r="D1220" s="24" t="str">
        <f>IF(C1220="","",IFERROR(INDEX(Clienți!$C$5:$C$504,MATCH(C1220,Clienți!$B$5:$B$504,0)),""))</f>
        <v/>
      </c>
      <c r="E1220" s="22"/>
      <c r="F1220" s="20"/>
      <c r="G1220" s="20"/>
      <c r="H1220" s="20"/>
      <c r="I1220" s="15"/>
      <c r="J1220" s="21"/>
      <c r="K1220" s="22"/>
      <c r="L1220" s="25" t="str">
        <f t="shared" si="36"/>
        <v/>
      </c>
      <c r="M1220" s="19" t="str">
        <f t="shared" si="37"/>
        <v/>
      </c>
    </row>
    <row r="1221" spans="2:13" x14ac:dyDescent="0.2">
      <c r="B1221" s="15"/>
      <c r="C1221" s="22"/>
      <c r="D1221" s="24" t="str">
        <f>IF(C1221="","",IFERROR(INDEX(Clienți!$C$5:$C$504,MATCH(C1221,Clienți!$B$5:$B$504,0)),""))</f>
        <v/>
      </c>
      <c r="E1221" s="22"/>
      <c r="F1221" s="20"/>
      <c r="G1221" s="20"/>
      <c r="H1221" s="20"/>
      <c r="I1221" s="15"/>
      <c r="J1221" s="21"/>
      <c r="K1221" s="22"/>
      <c r="L1221" s="25" t="str">
        <f t="shared" ref="L1221:L1284" si="38">IF(B1221="","",IF(K1221="Da","Realizat",IF(H1221="","Fără pas următor",IF(NOT(ISNUMBER(I1221)),"Fără dată",IF(I1221&lt;AziC,"Întârziat",IF(I1221=AziC,"Azi","Planificat"))))))</f>
        <v/>
      </c>
      <c r="M1221" s="19" t="str">
        <f t="shared" ref="M1221:M1284" si="39">IF(AND(B1221="",C1221=""),"",TRIM(IF(D1221="","Cod de client inexistent. ","")&amp;IF(F1221="","Notează ce s-a discutat. ","")&amp;IF(AND(H1221&lt;&gt;"",NOT(ISNUMBER(I1221))),"Pasul următor nu are dată. ","")&amp;IF(AND(ISNUMBER(I1221),ISNUMBER(B1221),I1221&lt;B1221),"Data pasului e înaintea contactului. ","")))</f>
        <v/>
      </c>
    </row>
    <row r="1222" spans="2:13" x14ac:dyDescent="0.2">
      <c r="B1222" s="15"/>
      <c r="C1222" s="22"/>
      <c r="D1222" s="24" t="str">
        <f>IF(C1222="","",IFERROR(INDEX(Clienți!$C$5:$C$504,MATCH(C1222,Clienți!$B$5:$B$504,0)),""))</f>
        <v/>
      </c>
      <c r="E1222" s="22"/>
      <c r="F1222" s="20"/>
      <c r="G1222" s="20"/>
      <c r="H1222" s="20"/>
      <c r="I1222" s="15"/>
      <c r="J1222" s="21"/>
      <c r="K1222" s="22"/>
      <c r="L1222" s="25" t="str">
        <f t="shared" si="38"/>
        <v/>
      </c>
      <c r="M1222" s="19" t="str">
        <f t="shared" si="39"/>
        <v/>
      </c>
    </row>
    <row r="1223" spans="2:13" x14ac:dyDescent="0.2">
      <c r="B1223" s="15"/>
      <c r="C1223" s="22"/>
      <c r="D1223" s="24" t="str">
        <f>IF(C1223="","",IFERROR(INDEX(Clienți!$C$5:$C$504,MATCH(C1223,Clienți!$B$5:$B$504,0)),""))</f>
        <v/>
      </c>
      <c r="E1223" s="22"/>
      <c r="F1223" s="20"/>
      <c r="G1223" s="20"/>
      <c r="H1223" s="20"/>
      <c r="I1223" s="15"/>
      <c r="J1223" s="21"/>
      <c r="K1223" s="22"/>
      <c r="L1223" s="25" t="str">
        <f t="shared" si="38"/>
        <v/>
      </c>
      <c r="M1223" s="19" t="str">
        <f t="shared" si="39"/>
        <v/>
      </c>
    </row>
    <row r="1224" spans="2:13" x14ac:dyDescent="0.2">
      <c r="B1224" s="15"/>
      <c r="C1224" s="22"/>
      <c r="D1224" s="24" t="str">
        <f>IF(C1224="","",IFERROR(INDEX(Clienți!$C$5:$C$504,MATCH(C1224,Clienți!$B$5:$B$504,0)),""))</f>
        <v/>
      </c>
      <c r="E1224" s="22"/>
      <c r="F1224" s="20"/>
      <c r="G1224" s="20"/>
      <c r="H1224" s="20"/>
      <c r="I1224" s="15"/>
      <c r="J1224" s="21"/>
      <c r="K1224" s="22"/>
      <c r="L1224" s="25" t="str">
        <f t="shared" si="38"/>
        <v/>
      </c>
      <c r="M1224" s="19" t="str">
        <f t="shared" si="39"/>
        <v/>
      </c>
    </row>
    <row r="1225" spans="2:13" x14ac:dyDescent="0.2">
      <c r="B1225" s="15"/>
      <c r="C1225" s="22"/>
      <c r="D1225" s="24" t="str">
        <f>IF(C1225="","",IFERROR(INDEX(Clienți!$C$5:$C$504,MATCH(C1225,Clienți!$B$5:$B$504,0)),""))</f>
        <v/>
      </c>
      <c r="E1225" s="22"/>
      <c r="F1225" s="20"/>
      <c r="G1225" s="20"/>
      <c r="H1225" s="20"/>
      <c r="I1225" s="15"/>
      <c r="J1225" s="21"/>
      <c r="K1225" s="22"/>
      <c r="L1225" s="25" t="str">
        <f t="shared" si="38"/>
        <v/>
      </c>
      <c r="M1225" s="19" t="str">
        <f t="shared" si="39"/>
        <v/>
      </c>
    </row>
    <row r="1226" spans="2:13" x14ac:dyDescent="0.2">
      <c r="B1226" s="15"/>
      <c r="C1226" s="22"/>
      <c r="D1226" s="24" t="str">
        <f>IF(C1226="","",IFERROR(INDEX(Clienți!$C$5:$C$504,MATCH(C1226,Clienți!$B$5:$B$504,0)),""))</f>
        <v/>
      </c>
      <c r="E1226" s="22"/>
      <c r="F1226" s="20"/>
      <c r="G1226" s="20"/>
      <c r="H1226" s="20"/>
      <c r="I1226" s="15"/>
      <c r="J1226" s="21"/>
      <c r="K1226" s="22"/>
      <c r="L1226" s="25" t="str">
        <f t="shared" si="38"/>
        <v/>
      </c>
      <c r="M1226" s="19" t="str">
        <f t="shared" si="39"/>
        <v/>
      </c>
    </row>
    <row r="1227" spans="2:13" x14ac:dyDescent="0.2">
      <c r="B1227" s="15"/>
      <c r="C1227" s="22"/>
      <c r="D1227" s="24" t="str">
        <f>IF(C1227="","",IFERROR(INDEX(Clienți!$C$5:$C$504,MATCH(C1227,Clienți!$B$5:$B$504,0)),""))</f>
        <v/>
      </c>
      <c r="E1227" s="22"/>
      <c r="F1227" s="20"/>
      <c r="G1227" s="20"/>
      <c r="H1227" s="20"/>
      <c r="I1227" s="15"/>
      <c r="J1227" s="21"/>
      <c r="K1227" s="22"/>
      <c r="L1227" s="25" t="str">
        <f t="shared" si="38"/>
        <v/>
      </c>
      <c r="M1227" s="19" t="str">
        <f t="shared" si="39"/>
        <v/>
      </c>
    </row>
    <row r="1228" spans="2:13" x14ac:dyDescent="0.2">
      <c r="B1228" s="15"/>
      <c r="C1228" s="22"/>
      <c r="D1228" s="24" t="str">
        <f>IF(C1228="","",IFERROR(INDEX(Clienți!$C$5:$C$504,MATCH(C1228,Clienți!$B$5:$B$504,0)),""))</f>
        <v/>
      </c>
      <c r="E1228" s="22"/>
      <c r="F1228" s="20"/>
      <c r="G1228" s="20"/>
      <c r="H1228" s="20"/>
      <c r="I1228" s="15"/>
      <c r="J1228" s="21"/>
      <c r="K1228" s="22"/>
      <c r="L1228" s="25" t="str">
        <f t="shared" si="38"/>
        <v/>
      </c>
      <c r="M1228" s="19" t="str">
        <f t="shared" si="39"/>
        <v/>
      </c>
    </row>
    <row r="1229" spans="2:13" x14ac:dyDescent="0.2">
      <c r="B1229" s="15"/>
      <c r="C1229" s="22"/>
      <c r="D1229" s="24" t="str">
        <f>IF(C1229="","",IFERROR(INDEX(Clienți!$C$5:$C$504,MATCH(C1229,Clienți!$B$5:$B$504,0)),""))</f>
        <v/>
      </c>
      <c r="E1229" s="22"/>
      <c r="F1229" s="20"/>
      <c r="G1229" s="20"/>
      <c r="H1229" s="20"/>
      <c r="I1229" s="15"/>
      <c r="J1229" s="21"/>
      <c r="K1229" s="22"/>
      <c r="L1229" s="25" t="str">
        <f t="shared" si="38"/>
        <v/>
      </c>
      <c r="M1229" s="19" t="str">
        <f t="shared" si="39"/>
        <v/>
      </c>
    </row>
    <row r="1230" spans="2:13" x14ac:dyDescent="0.2">
      <c r="B1230" s="15"/>
      <c r="C1230" s="22"/>
      <c r="D1230" s="24" t="str">
        <f>IF(C1230="","",IFERROR(INDEX(Clienți!$C$5:$C$504,MATCH(C1230,Clienți!$B$5:$B$504,0)),""))</f>
        <v/>
      </c>
      <c r="E1230" s="22"/>
      <c r="F1230" s="20"/>
      <c r="G1230" s="20"/>
      <c r="H1230" s="20"/>
      <c r="I1230" s="15"/>
      <c r="J1230" s="21"/>
      <c r="K1230" s="22"/>
      <c r="L1230" s="25" t="str">
        <f t="shared" si="38"/>
        <v/>
      </c>
      <c r="M1230" s="19" t="str">
        <f t="shared" si="39"/>
        <v/>
      </c>
    </row>
    <row r="1231" spans="2:13" x14ac:dyDescent="0.2">
      <c r="B1231" s="15"/>
      <c r="C1231" s="22"/>
      <c r="D1231" s="24" t="str">
        <f>IF(C1231="","",IFERROR(INDEX(Clienți!$C$5:$C$504,MATCH(C1231,Clienți!$B$5:$B$504,0)),""))</f>
        <v/>
      </c>
      <c r="E1231" s="22"/>
      <c r="F1231" s="20"/>
      <c r="G1231" s="20"/>
      <c r="H1231" s="20"/>
      <c r="I1231" s="15"/>
      <c r="J1231" s="21"/>
      <c r="K1231" s="22"/>
      <c r="L1231" s="25" t="str">
        <f t="shared" si="38"/>
        <v/>
      </c>
      <c r="M1231" s="19" t="str">
        <f t="shared" si="39"/>
        <v/>
      </c>
    </row>
    <row r="1232" spans="2:13" x14ac:dyDescent="0.2">
      <c r="B1232" s="15"/>
      <c r="C1232" s="22"/>
      <c r="D1232" s="24" t="str">
        <f>IF(C1232="","",IFERROR(INDEX(Clienți!$C$5:$C$504,MATCH(C1232,Clienți!$B$5:$B$504,0)),""))</f>
        <v/>
      </c>
      <c r="E1232" s="22"/>
      <c r="F1232" s="20"/>
      <c r="G1232" s="20"/>
      <c r="H1232" s="20"/>
      <c r="I1232" s="15"/>
      <c r="J1232" s="21"/>
      <c r="K1232" s="22"/>
      <c r="L1232" s="25" t="str">
        <f t="shared" si="38"/>
        <v/>
      </c>
      <c r="M1232" s="19" t="str">
        <f t="shared" si="39"/>
        <v/>
      </c>
    </row>
    <row r="1233" spans="2:13" x14ac:dyDescent="0.2">
      <c r="B1233" s="15"/>
      <c r="C1233" s="22"/>
      <c r="D1233" s="24" t="str">
        <f>IF(C1233="","",IFERROR(INDEX(Clienți!$C$5:$C$504,MATCH(C1233,Clienți!$B$5:$B$504,0)),""))</f>
        <v/>
      </c>
      <c r="E1233" s="22"/>
      <c r="F1233" s="20"/>
      <c r="G1233" s="20"/>
      <c r="H1233" s="20"/>
      <c r="I1233" s="15"/>
      <c r="J1233" s="21"/>
      <c r="K1233" s="22"/>
      <c r="L1233" s="25" t="str">
        <f t="shared" si="38"/>
        <v/>
      </c>
      <c r="M1233" s="19" t="str">
        <f t="shared" si="39"/>
        <v/>
      </c>
    </row>
    <row r="1234" spans="2:13" x14ac:dyDescent="0.2">
      <c r="B1234" s="15"/>
      <c r="C1234" s="22"/>
      <c r="D1234" s="24" t="str">
        <f>IF(C1234="","",IFERROR(INDEX(Clienți!$C$5:$C$504,MATCH(C1234,Clienți!$B$5:$B$504,0)),""))</f>
        <v/>
      </c>
      <c r="E1234" s="22"/>
      <c r="F1234" s="20"/>
      <c r="G1234" s="20"/>
      <c r="H1234" s="20"/>
      <c r="I1234" s="15"/>
      <c r="J1234" s="21"/>
      <c r="K1234" s="22"/>
      <c r="L1234" s="25" t="str">
        <f t="shared" si="38"/>
        <v/>
      </c>
      <c r="M1234" s="19" t="str">
        <f t="shared" si="39"/>
        <v/>
      </c>
    </row>
    <row r="1235" spans="2:13" x14ac:dyDescent="0.2">
      <c r="B1235" s="15"/>
      <c r="C1235" s="22"/>
      <c r="D1235" s="24" t="str">
        <f>IF(C1235="","",IFERROR(INDEX(Clienți!$C$5:$C$504,MATCH(C1235,Clienți!$B$5:$B$504,0)),""))</f>
        <v/>
      </c>
      <c r="E1235" s="22"/>
      <c r="F1235" s="20"/>
      <c r="G1235" s="20"/>
      <c r="H1235" s="20"/>
      <c r="I1235" s="15"/>
      <c r="J1235" s="21"/>
      <c r="K1235" s="22"/>
      <c r="L1235" s="25" t="str">
        <f t="shared" si="38"/>
        <v/>
      </c>
      <c r="M1235" s="19" t="str">
        <f t="shared" si="39"/>
        <v/>
      </c>
    </row>
    <row r="1236" spans="2:13" x14ac:dyDescent="0.2">
      <c r="B1236" s="15"/>
      <c r="C1236" s="22"/>
      <c r="D1236" s="24" t="str">
        <f>IF(C1236="","",IFERROR(INDEX(Clienți!$C$5:$C$504,MATCH(C1236,Clienți!$B$5:$B$504,0)),""))</f>
        <v/>
      </c>
      <c r="E1236" s="22"/>
      <c r="F1236" s="20"/>
      <c r="G1236" s="20"/>
      <c r="H1236" s="20"/>
      <c r="I1236" s="15"/>
      <c r="J1236" s="21"/>
      <c r="K1236" s="22"/>
      <c r="L1236" s="25" t="str">
        <f t="shared" si="38"/>
        <v/>
      </c>
      <c r="M1236" s="19" t="str">
        <f t="shared" si="39"/>
        <v/>
      </c>
    </row>
    <row r="1237" spans="2:13" x14ac:dyDescent="0.2">
      <c r="B1237" s="15"/>
      <c r="C1237" s="22"/>
      <c r="D1237" s="24" t="str">
        <f>IF(C1237="","",IFERROR(INDEX(Clienți!$C$5:$C$504,MATCH(C1237,Clienți!$B$5:$B$504,0)),""))</f>
        <v/>
      </c>
      <c r="E1237" s="22"/>
      <c r="F1237" s="20"/>
      <c r="G1237" s="20"/>
      <c r="H1237" s="20"/>
      <c r="I1237" s="15"/>
      <c r="J1237" s="21"/>
      <c r="K1237" s="22"/>
      <c r="L1237" s="25" t="str">
        <f t="shared" si="38"/>
        <v/>
      </c>
      <c r="M1237" s="19" t="str">
        <f t="shared" si="39"/>
        <v/>
      </c>
    </row>
    <row r="1238" spans="2:13" x14ac:dyDescent="0.2">
      <c r="B1238" s="15"/>
      <c r="C1238" s="22"/>
      <c r="D1238" s="24" t="str">
        <f>IF(C1238="","",IFERROR(INDEX(Clienți!$C$5:$C$504,MATCH(C1238,Clienți!$B$5:$B$504,0)),""))</f>
        <v/>
      </c>
      <c r="E1238" s="22"/>
      <c r="F1238" s="20"/>
      <c r="G1238" s="20"/>
      <c r="H1238" s="20"/>
      <c r="I1238" s="15"/>
      <c r="J1238" s="21"/>
      <c r="K1238" s="22"/>
      <c r="L1238" s="25" t="str">
        <f t="shared" si="38"/>
        <v/>
      </c>
      <c r="M1238" s="19" t="str">
        <f t="shared" si="39"/>
        <v/>
      </c>
    </row>
    <row r="1239" spans="2:13" x14ac:dyDescent="0.2">
      <c r="B1239" s="15"/>
      <c r="C1239" s="22"/>
      <c r="D1239" s="24" t="str">
        <f>IF(C1239="","",IFERROR(INDEX(Clienți!$C$5:$C$504,MATCH(C1239,Clienți!$B$5:$B$504,0)),""))</f>
        <v/>
      </c>
      <c r="E1239" s="22"/>
      <c r="F1239" s="20"/>
      <c r="G1239" s="20"/>
      <c r="H1239" s="20"/>
      <c r="I1239" s="15"/>
      <c r="J1239" s="21"/>
      <c r="K1239" s="22"/>
      <c r="L1239" s="25" t="str">
        <f t="shared" si="38"/>
        <v/>
      </c>
      <c r="M1239" s="19" t="str">
        <f t="shared" si="39"/>
        <v/>
      </c>
    </row>
    <row r="1240" spans="2:13" x14ac:dyDescent="0.2">
      <c r="B1240" s="15"/>
      <c r="C1240" s="22"/>
      <c r="D1240" s="24" t="str">
        <f>IF(C1240="","",IFERROR(INDEX(Clienți!$C$5:$C$504,MATCH(C1240,Clienți!$B$5:$B$504,0)),""))</f>
        <v/>
      </c>
      <c r="E1240" s="22"/>
      <c r="F1240" s="20"/>
      <c r="G1240" s="20"/>
      <c r="H1240" s="20"/>
      <c r="I1240" s="15"/>
      <c r="J1240" s="21"/>
      <c r="K1240" s="22"/>
      <c r="L1240" s="25" t="str">
        <f t="shared" si="38"/>
        <v/>
      </c>
      <c r="M1240" s="19" t="str">
        <f t="shared" si="39"/>
        <v/>
      </c>
    </row>
    <row r="1241" spans="2:13" x14ac:dyDescent="0.2">
      <c r="B1241" s="15"/>
      <c r="C1241" s="22"/>
      <c r="D1241" s="24" t="str">
        <f>IF(C1241="","",IFERROR(INDEX(Clienți!$C$5:$C$504,MATCH(C1241,Clienți!$B$5:$B$504,0)),""))</f>
        <v/>
      </c>
      <c r="E1241" s="22"/>
      <c r="F1241" s="20"/>
      <c r="G1241" s="20"/>
      <c r="H1241" s="20"/>
      <c r="I1241" s="15"/>
      <c r="J1241" s="21"/>
      <c r="K1241" s="22"/>
      <c r="L1241" s="25" t="str">
        <f t="shared" si="38"/>
        <v/>
      </c>
      <c r="M1241" s="19" t="str">
        <f t="shared" si="39"/>
        <v/>
      </c>
    </row>
    <row r="1242" spans="2:13" x14ac:dyDescent="0.2">
      <c r="B1242" s="15"/>
      <c r="C1242" s="22"/>
      <c r="D1242" s="24" t="str">
        <f>IF(C1242="","",IFERROR(INDEX(Clienți!$C$5:$C$504,MATCH(C1242,Clienți!$B$5:$B$504,0)),""))</f>
        <v/>
      </c>
      <c r="E1242" s="22"/>
      <c r="F1242" s="20"/>
      <c r="G1242" s="20"/>
      <c r="H1242" s="20"/>
      <c r="I1242" s="15"/>
      <c r="J1242" s="21"/>
      <c r="K1242" s="22"/>
      <c r="L1242" s="25" t="str">
        <f t="shared" si="38"/>
        <v/>
      </c>
      <c r="M1242" s="19" t="str">
        <f t="shared" si="39"/>
        <v/>
      </c>
    </row>
    <row r="1243" spans="2:13" x14ac:dyDescent="0.2">
      <c r="B1243" s="15"/>
      <c r="C1243" s="22"/>
      <c r="D1243" s="24" t="str">
        <f>IF(C1243="","",IFERROR(INDEX(Clienți!$C$5:$C$504,MATCH(C1243,Clienți!$B$5:$B$504,0)),""))</f>
        <v/>
      </c>
      <c r="E1243" s="22"/>
      <c r="F1243" s="20"/>
      <c r="G1243" s="20"/>
      <c r="H1243" s="20"/>
      <c r="I1243" s="15"/>
      <c r="J1243" s="21"/>
      <c r="K1243" s="22"/>
      <c r="L1243" s="25" t="str">
        <f t="shared" si="38"/>
        <v/>
      </c>
      <c r="M1243" s="19" t="str">
        <f t="shared" si="39"/>
        <v/>
      </c>
    </row>
    <row r="1244" spans="2:13" x14ac:dyDescent="0.2">
      <c r="B1244" s="15"/>
      <c r="C1244" s="22"/>
      <c r="D1244" s="24" t="str">
        <f>IF(C1244="","",IFERROR(INDEX(Clienți!$C$5:$C$504,MATCH(C1244,Clienți!$B$5:$B$504,0)),""))</f>
        <v/>
      </c>
      <c r="E1244" s="22"/>
      <c r="F1244" s="20"/>
      <c r="G1244" s="20"/>
      <c r="H1244" s="20"/>
      <c r="I1244" s="15"/>
      <c r="J1244" s="21"/>
      <c r="K1244" s="22"/>
      <c r="L1244" s="25" t="str">
        <f t="shared" si="38"/>
        <v/>
      </c>
      <c r="M1244" s="19" t="str">
        <f t="shared" si="39"/>
        <v/>
      </c>
    </row>
    <row r="1245" spans="2:13" x14ac:dyDescent="0.2">
      <c r="B1245" s="15"/>
      <c r="C1245" s="22"/>
      <c r="D1245" s="24" t="str">
        <f>IF(C1245="","",IFERROR(INDEX(Clienți!$C$5:$C$504,MATCH(C1245,Clienți!$B$5:$B$504,0)),""))</f>
        <v/>
      </c>
      <c r="E1245" s="22"/>
      <c r="F1245" s="20"/>
      <c r="G1245" s="20"/>
      <c r="H1245" s="20"/>
      <c r="I1245" s="15"/>
      <c r="J1245" s="21"/>
      <c r="K1245" s="22"/>
      <c r="L1245" s="25" t="str">
        <f t="shared" si="38"/>
        <v/>
      </c>
      <c r="M1245" s="19" t="str">
        <f t="shared" si="39"/>
        <v/>
      </c>
    </row>
    <row r="1246" spans="2:13" x14ac:dyDescent="0.2">
      <c r="B1246" s="15"/>
      <c r="C1246" s="22"/>
      <c r="D1246" s="24" t="str">
        <f>IF(C1246="","",IFERROR(INDEX(Clienți!$C$5:$C$504,MATCH(C1246,Clienți!$B$5:$B$504,0)),""))</f>
        <v/>
      </c>
      <c r="E1246" s="22"/>
      <c r="F1246" s="20"/>
      <c r="G1246" s="20"/>
      <c r="H1246" s="20"/>
      <c r="I1246" s="15"/>
      <c r="J1246" s="21"/>
      <c r="K1246" s="22"/>
      <c r="L1246" s="25" t="str">
        <f t="shared" si="38"/>
        <v/>
      </c>
      <c r="M1246" s="19" t="str">
        <f t="shared" si="39"/>
        <v/>
      </c>
    </row>
    <row r="1247" spans="2:13" x14ac:dyDescent="0.2">
      <c r="B1247" s="15"/>
      <c r="C1247" s="22"/>
      <c r="D1247" s="24" t="str">
        <f>IF(C1247="","",IFERROR(INDEX(Clienți!$C$5:$C$504,MATCH(C1247,Clienți!$B$5:$B$504,0)),""))</f>
        <v/>
      </c>
      <c r="E1247" s="22"/>
      <c r="F1247" s="20"/>
      <c r="G1247" s="20"/>
      <c r="H1247" s="20"/>
      <c r="I1247" s="15"/>
      <c r="J1247" s="21"/>
      <c r="K1247" s="22"/>
      <c r="L1247" s="25" t="str">
        <f t="shared" si="38"/>
        <v/>
      </c>
      <c r="M1247" s="19" t="str">
        <f t="shared" si="39"/>
        <v/>
      </c>
    </row>
    <row r="1248" spans="2:13" x14ac:dyDescent="0.2">
      <c r="B1248" s="15"/>
      <c r="C1248" s="22"/>
      <c r="D1248" s="24" t="str">
        <f>IF(C1248="","",IFERROR(INDEX(Clienți!$C$5:$C$504,MATCH(C1248,Clienți!$B$5:$B$504,0)),""))</f>
        <v/>
      </c>
      <c r="E1248" s="22"/>
      <c r="F1248" s="20"/>
      <c r="G1248" s="20"/>
      <c r="H1248" s="20"/>
      <c r="I1248" s="15"/>
      <c r="J1248" s="21"/>
      <c r="K1248" s="22"/>
      <c r="L1248" s="25" t="str">
        <f t="shared" si="38"/>
        <v/>
      </c>
      <c r="M1248" s="19" t="str">
        <f t="shared" si="39"/>
        <v/>
      </c>
    </row>
    <row r="1249" spans="2:13" x14ac:dyDescent="0.2">
      <c r="B1249" s="15"/>
      <c r="C1249" s="22"/>
      <c r="D1249" s="24" t="str">
        <f>IF(C1249="","",IFERROR(INDEX(Clienți!$C$5:$C$504,MATCH(C1249,Clienți!$B$5:$B$504,0)),""))</f>
        <v/>
      </c>
      <c r="E1249" s="22"/>
      <c r="F1249" s="20"/>
      <c r="G1249" s="20"/>
      <c r="H1249" s="20"/>
      <c r="I1249" s="15"/>
      <c r="J1249" s="21"/>
      <c r="K1249" s="22"/>
      <c r="L1249" s="25" t="str">
        <f t="shared" si="38"/>
        <v/>
      </c>
      <c r="M1249" s="19" t="str">
        <f t="shared" si="39"/>
        <v/>
      </c>
    </row>
    <row r="1250" spans="2:13" x14ac:dyDescent="0.2">
      <c r="B1250" s="15"/>
      <c r="C1250" s="22"/>
      <c r="D1250" s="24" t="str">
        <f>IF(C1250="","",IFERROR(INDEX(Clienți!$C$5:$C$504,MATCH(C1250,Clienți!$B$5:$B$504,0)),""))</f>
        <v/>
      </c>
      <c r="E1250" s="22"/>
      <c r="F1250" s="20"/>
      <c r="G1250" s="20"/>
      <c r="H1250" s="20"/>
      <c r="I1250" s="15"/>
      <c r="J1250" s="21"/>
      <c r="K1250" s="22"/>
      <c r="L1250" s="25" t="str">
        <f t="shared" si="38"/>
        <v/>
      </c>
      <c r="M1250" s="19" t="str">
        <f t="shared" si="39"/>
        <v/>
      </c>
    </row>
    <row r="1251" spans="2:13" x14ac:dyDescent="0.2">
      <c r="B1251" s="15"/>
      <c r="C1251" s="22"/>
      <c r="D1251" s="24" t="str">
        <f>IF(C1251="","",IFERROR(INDEX(Clienți!$C$5:$C$504,MATCH(C1251,Clienți!$B$5:$B$504,0)),""))</f>
        <v/>
      </c>
      <c r="E1251" s="22"/>
      <c r="F1251" s="20"/>
      <c r="G1251" s="20"/>
      <c r="H1251" s="20"/>
      <c r="I1251" s="15"/>
      <c r="J1251" s="21"/>
      <c r="K1251" s="22"/>
      <c r="L1251" s="25" t="str">
        <f t="shared" si="38"/>
        <v/>
      </c>
      <c r="M1251" s="19" t="str">
        <f t="shared" si="39"/>
        <v/>
      </c>
    </row>
    <row r="1252" spans="2:13" x14ac:dyDescent="0.2">
      <c r="B1252" s="15"/>
      <c r="C1252" s="22"/>
      <c r="D1252" s="24" t="str">
        <f>IF(C1252="","",IFERROR(INDEX(Clienți!$C$5:$C$504,MATCH(C1252,Clienți!$B$5:$B$504,0)),""))</f>
        <v/>
      </c>
      <c r="E1252" s="22"/>
      <c r="F1252" s="20"/>
      <c r="G1252" s="20"/>
      <c r="H1252" s="20"/>
      <c r="I1252" s="15"/>
      <c r="J1252" s="21"/>
      <c r="K1252" s="22"/>
      <c r="L1252" s="25" t="str">
        <f t="shared" si="38"/>
        <v/>
      </c>
      <c r="M1252" s="19" t="str">
        <f t="shared" si="39"/>
        <v/>
      </c>
    </row>
    <row r="1253" spans="2:13" x14ac:dyDescent="0.2">
      <c r="B1253" s="15"/>
      <c r="C1253" s="22"/>
      <c r="D1253" s="24" t="str">
        <f>IF(C1253="","",IFERROR(INDEX(Clienți!$C$5:$C$504,MATCH(C1253,Clienți!$B$5:$B$504,0)),""))</f>
        <v/>
      </c>
      <c r="E1253" s="22"/>
      <c r="F1253" s="20"/>
      <c r="G1253" s="20"/>
      <c r="H1253" s="20"/>
      <c r="I1253" s="15"/>
      <c r="J1253" s="21"/>
      <c r="K1253" s="22"/>
      <c r="L1253" s="25" t="str">
        <f t="shared" si="38"/>
        <v/>
      </c>
      <c r="M1253" s="19" t="str">
        <f t="shared" si="39"/>
        <v/>
      </c>
    </row>
    <row r="1254" spans="2:13" x14ac:dyDescent="0.2">
      <c r="B1254" s="15"/>
      <c r="C1254" s="22"/>
      <c r="D1254" s="24" t="str">
        <f>IF(C1254="","",IFERROR(INDEX(Clienți!$C$5:$C$504,MATCH(C1254,Clienți!$B$5:$B$504,0)),""))</f>
        <v/>
      </c>
      <c r="E1254" s="22"/>
      <c r="F1254" s="20"/>
      <c r="G1254" s="20"/>
      <c r="H1254" s="20"/>
      <c r="I1254" s="15"/>
      <c r="J1254" s="21"/>
      <c r="K1254" s="22"/>
      <c r="L1254" s="25" t="str">
        <f t="shared" si="38"/>
        <v/>
      </c>
      <c r="M1254" s="19" t="str">
        <f t="shared" si="39"/>
        <v/>
      </c>
    </row>
    <row r="1255" spans="2:13" x14ac:dyDescent="0.2">
      <c r="B1255" s="15"/>
      <c r="C1255" s="22"/>
      <c r="D1255" s="24" t="str">
        <f>IF(C1255="","",IFERROR(INDEX(Clienți!$C$5:$C$504,MATCH(C1255,Clienți!$B$5:$B$504,0)),""))</f>
        <v/>
      </c>
      <c r="E1255" s="22"/>
      <c r="F1255" s="20"/>
      <c r="G1255" s="20"/>
      <c r="H1255" s="20"/>
      <c r="I1255" s="15"/>
      <c r="J1255" s="21"/>
      <c r="K1255" s="22"/>
      <c r="L1255" s="25" t="str">
        <f t="shared" si="38"/>
        <v/>
      </c>
      <c r="M1255" s="19" t="str">
        <f t="shared" si="39"/>
        <v/>
      </c>
    </row>
    <row r="1256" spans="2:13" x14ac:dyDescent="0.2">
      <c r="B1256" s="15"/>
      <c r="C1256" s="22"/>
      <c r="D1256" s="24" t="str">
        <f>IF(C1256="","",IFERROR(INDEX(Clienți!$C$5:$C$504,MATCH(C1256,Clienți!$B$5:$B$504,0)),""))</f>
        <v/>
      </c>
      <c r="E1256" s="22"/>
      <c r="F1256" s="20"/>
      <c r="G1256" s="20"/>
      <c r="H1256" s="20"/>
      <c r="I1256" s="15"/>
      <c r="J1256" s="21"/>
      <c r="K1256" s="22"/>
      <c r="L1256" s="25" t="str">
        <f t="shared" si="38"/>
        <v/>
      </c>
      <c r="M1256" s="19" t="str">
        <f t="shared" si="39"/>
        <v/>
      </c>
    </row>
    <row r="1257" spans="2:13" x14ac:dyDescent="0.2">
      <c r="B1257" s="15"/>
      <c r="C1257" s="22"/>
      <c r="D1257" s="24" t="str">
        <f>IF(C1257="","",IFERROR(INDEX(Clienți!$C$5:$C$504,MATCH(C1257,Clienți!$B$5:$B$504,0)),""))</f>
        <v/>
      </c>
      <c r="E1257" s="22"/>
      <c r="F1257" s="20"/>
      <c r="G1257" s="20"/>
      <c r="H1257" s="20"/>
      <c r="I1257" s="15"/>
      <c r="J1257" s="21"/>
      <c r="K1257" s="22"/>
      <c r="L1257" s="25" t="str">
        <f t="shared" si="38"/>
        <v/>
      </c>
      <c r="M1257" s="19" t="str">
        <f t="shared" si="39"/>
        <v/>
      </c>
    </row>
    <row r="1258" spans="2:13" x14ac:dyDescent="0.2">
      <c r="B1258" s="15"/>
      <c r="C1258" s="22"/>
      <c r="D1258" s="24" t="str">
        <f>IF(C1258="","",IFERROR(INDEX(Clienți!$C$5:$C$504,MATCH(C1258,Clienți!$B$5:$B$504,0)),""))</f>
        <v/>
      </c>
      <c r="E1258" s="22"/>
      <c r="F1258" s="20"/>
      <c r="G1258" s="20"/>
      <c r="H1258" s="20"/>
      <c r="I1258" s="15"/>
      <c r="J1258" s="21"/>
      <c r="K1258" s="22"/>
      <c r="L1258" s="25" t="str">
        <f t="shared" si="38"/>
        <v/>
      </c>
      <c r="M1258" s="19" t="str">
        <f t="shared" si="39"/>
        <v/>
      </c>
    </row>
    <row r="1259" spans="2:13" x14ac:dyDescent="0.2">
      <c r="B1259" s="15"/>
      <c r="C1259" s="22"/>
      <c r="D1259" s="24" t="str">
        <f>IF(C1259="","",IFERROR(INDEX(Clienți!$C$5:$C$504,MATCH(C1259,Clienți!$B$5:$B$504,0)),""))</f>
        <v/>
      </c>
      <c r="E1259" s="22"/>
      <c r="F1259" s="20"/>
      <c r="G1259" s="20"/>
      <c r="H1259" s="20"/>
      <c r="I1259" s="15"/>
      <c r="J1259" s="21"/>
      <c r="K1259" s="22"/>
      <c r="L1259" s="25" t="str">
        <f t="shared" si="38"/>
        <v/>
      </c>
      <c r="M1259" s="19" t="str">
        <f t="shared" si="39"/>
        <v/>
      </c>
    </row>
    <row r="1260" spans="2:13" x14ac:dyDescent="0.2">
      <c r="B1260" s="15"/>
      <c r="C1260" s="22"/>
      <c r="D1260" s="24" t="str">
        <f>IF(C1260="","",IFERROR(INDEX(Clienți!$C$5:$C$504,MATCH(C1260,Clienți!$B$5:$B$504,0)),""))</f>
        <v/>
      </c>
      <c r="E1260" s="22"/>
      <c r="F1260" s="20"/>
      <c r="G1260" s="20"/>
      <c r="H1260" s="20"/>
      <c r="I1260" s="15"/>
      <c r="J1260" s="21"/>
      <c r="K1260" s="22"/>
      <c r="L1260" s="25" t="str">
        <f t="shared" si="38"/>
        <v/>
      </c>
      <c r="M1260" s="19" t="str">
        <f t="shared" si="39"/>
        <v/>
      </c>
    </row>
    <row r="1261" spans="2:13" x14ac:dyDescent="0.2">
      <c r="B1261" s="15"/>
      <c r="C1261" s="22"/>
      <c r="D1261" s="24" t="str">
        <f>IF(C1261="","",IFERROR(INDEX(Clienți!$C$5:$C$504,MATCH(C1261,Clienți!$B$5:$B$504,0)),""))</f>
        <v/>
      </c>
      <c r="E1261" s="22"/>
      <c r="F1261" s="20"/>
      <c r="G1261" s="20"/>
      <c r="H1261" s="20"/>
      <c r="I1261" s="15"/>
      <c r="J1261" s="21"/>
      <c r="K1261" s="22"/>
      <c r="L1261" s="25" t="str">
        <f t="shared" si="38"/>
        <v/>
      </c>
      <c r="M1261" s="19" t="str">
        <f t="shared" si="39"/>
        <v/>
      </c>
    </row>
    <row r="1262" spans="2:13" x14ac:dyDescent="0.2">
      <c r="B1262" s="15"/>
      <c r="C1262" s="22"/>
      <c r="D1262" s="24" t="str">
        <f>IF(C1262="","",IFERROR(INDEX(Clienți!$C$5:$C$504,MATCH(C1262,Clienți!$B$5:$B$504,0)),""))</f>
        <v/>
      </c>
      <c r="E1262" s="22"/>
      <c r="F1262" s="20"/>
      <c r="G1262" s="20"/>
      <c r="H1262" s="20"/>
      <c r="I1262" s="15"/>
      <c r="J1262" s="21"/>
      <c r="K1262" s="22"/>
      <c r="L1262" s="25" t="str">
        <f t="shared" si="38"/>
        <v/>
      </c>
      <c r="M1262" s="19" t="str">
        <f t="shared" si="39"/>
        <v/>
      </c>
    </row>
    <row r="1263" spans="2:13" x14ac:dyDescent="0.2">
      <c r="B1263" s="15"/>
      <c r="C1263" s="22"/>
      <c r="D1263" s="24" t="str">
        <f>IF(C1263="","",IFERROR(INDEX(Clienți!$C$5:$C$504,MATCH(C1263,Clienți!$B$5:$B$504,0)),""))</f>
        <v/>
      </c>
      <c r="E1263" s="22"/>
      <c r="F1263" s="20"/>
      <c r="G1263" s="20"/>
      <c r="H1263" s="20"/>
      <c r="I1263" s="15"/>
      <c r="J1263" s="21"/>
      <c r="K1263" s="22"/>
      <c r="L1263" s="25" t="str">
        <f t="shared" si="38"/>
        <v/>
      </c>
      <c r="M1263" s="19" t="str">
        <f t="shared" si="39"/>
        <v/>
      </c>
    </row>
    <row r="1264" spans="2:13" x14ac:dyDescent="0.2">
      <c r="B1264" s="15"/>
      <c r="C1264" s="22"/>
      <c r="D1264" s="24" t="str">
        <f>IF(C1264="","",IFERROR(INDEX(Clienți!$C$5:$C$504,MATCH(C1264,Clienți!$B$5:$B$504,0)),""))</f>
        <v/>
      </c>
      <c r="E1264" s="22"/>
      <c r="F1264" s="20"/>
      <c r="G1264" s="20"/>
      <c r="H1264" s="20"/>
      <c r="I1264" s="15"/>
      <c r="J1264" s="21"/>
      <c r="K1264" s="22"/>
      <c r="L1264" s="25" t="str">
        <f t="shared" si="38"/>
        <v/>
      </c>
      <c r="M1264" s="19" t="str">
        <f t="shared" si="39"/>
        <v/>
      </c>
    </row>
    <row r="1265" spans="2:13" x14ac:dyDescent="0.2">
      <c r="B1265" s="15"/>
      <c r="C1265" s="22"/>
      <c r="D1265" s="24" t="str">
        <f>IF(C1265="","",IFERROR(INDEX(Clienți!$C$5:$C$504,MATCH(C1265,Clienți!$B$5:$B$504,0)),""))</f>
        <v/>
      </c>
      <c r="E1265" s="22"/>
      <c r="F1265" s="20"/>
      <c r="G1265" s="20"/>
      <c r="H1265" s="20"/>
      <c r="I1265" s="15"/>
      <c r="J1265" s="21"/>
      <c r="K1265" s="22"/>
      <c r="L1265" s="25" t="str">
        <f t="shared" si="38"/>
        <v/>
      </c>
      <c r="M1265" s="19" t="str">
        <f t="shared" si="39"/>
        <v/>
      </c>
    </row>
    <row r="1266" spans="2:13" x14ac:dyDescent="0.2">
      <c r="B1266" s="15"/>
      <c r="C1266" s="22"/>
      <c r="D1266" s="24" t="str">
        <f>IF(C1266="","",IFERROR(INDEX(Clienți!$C$5:$C$504,MATCH(C1266,Clienți!$B$5:$B$504,0)),""))</f>
        <v/>
      </c>
      <c r="E1266" s="22"/>
      <c r="F1266" s="20"/>
      <c r="G1266" s="20"/>
      <c r="H1266" s="20"/>
      <c r="I1266" s="15"/>
      <c r="J1266" s="21"/>
      <c r="K1266" s="22"/>
      <c r="L1266" s="25" t="str">
        <f t="shared" si="38"/>
        <v/>
      </c>
      <c r="M1266" s="19" t="str">
        <f t="shared" si="39"/>
        <v/>
      </c>
    </row>
    <row r="1267" spans="2:13" x14ac:dyDescent="0.2">
      <c r="B1267" s="15"/>
      <c r="C1267" s="22"/>
      <c r="D1267" s="24" t="str">
        <f>IF(C1267="","",IFERROR(INDEX(Clienți!$C$5:$C$504,MATCH(C1267,Clienți!$B$5:$B$504,0)),""))</f>
        <v/>
      </c>
      <c r="E1267" s="22"/>
      <c r="F1267" s="20"/>
      <c r="G1267" s="20"/>
      <c r="H1267" s="20"/>
      <c r="I1267" s="15"/>
      <c r="J1267" s="21"/>
      <c r="K1267" s="22"/>
      <c r="L1267" s="25" t="str">
        <f t="shared" si="38"/>
        <v/>
      </c>
      <c r="M1267" s="19" t="str">
        <f t="shared" si="39"/>
        <v/>
      </c>
    </row>
    <row r="1268" spans="2:13" x14ac:dyDescent="0.2">
      <c r="B1268" s="15"/>
      <c r="C1268" s="22"/>
      <c r="D1268" s="24" t="str">
        <f>IF(C1268="","",IFERROR(INDEX(Clienți!$C$5:$C$504,MATCH(C1268,Clienți!$B$5:$B$504,0)),""))</f>
        <v/>
      </c>
      <c r="E1268" s="22"/>
      <c r="F1268" s="20"/>
      <c r="G1268" s="20"/>
      <c r="H1268" s="20"/>
      <c r="I1268" s="15"/>
      <c r="J1268" s="21"/>
      <c r="K1268" s="22"/>
      <c r="L1268" s="25" t="str">
        <f t="shared" si="38"/>
        <v/>
      </c>
      <c r="M1268" s="19" t="str">
        <f t="shared" si="39"/>
        <v/>
      </c>
    </row>
    <row r="1269" spans="2:13" x14ac:dyDescent="0.2">
      <c r="B1269" s="15"/>
      <c r="C1269" s="22"/>
      <c r="D1269" s="24" t="str">
        <f>IF(C1269="","",IFERROR(INDEX(Clienți!$C$5:$C$504,MATCH(C1269,Clienți!$B$5:$B$504,0)),""))</f>
        <v/>
      </c>
      <c r="E1269" s="22"/>
      <c r="F1269" s="20"/>
      <c r="G1269" s="20"/>
      <c r="H1269" s="20"/>
      <c r="I1269" s="15"/>
      <c r="J1269" s="21"/>
      <c r="K1269" s="22"/>
      <c r="L1269" s="25" t="str">
        <f t="shared" si="38"/>
        <v/>
      </c>
      <c r="M1269" s="19" t="str">
        <f t="shared" si="39"/>
        <v/>
      </c>
    </row>
    <row r="1270" spans="2:13" x14ac:dyDescent="0.2">
      <c r="B1270" s="15"/>
      <c r="C1270" s="22"/>
      <c r="D1270" s="24" t="str">
        <f>IF(C1270="","",IFERROR(INDEX(Clienți!$C$5:$C$504,MATCH(C1270,Clienți!$B$5:$B$504,0)),""))</f>
        <v/>
      </c>
      <c r="E1270" s="22"/>
      <c r="F1270" s="20"/>
      <c r="G1270" s="20"/>
      <c r="H1270" s="20"/>
      <c r="I1270" s="15"/>
      <c r="J1270" s="21"/>
      <c r="K1270" s="22"/>
      <c r="L1270" s="25" t="str">
        <f t="shared" si="38"/>
        <v/>
      </c>
      <c r="M1270" s="19" t="str">
        <f t="shared" si="39"/>
        <v/>
      </c>
    </row>
    <row r="1271" spans="2:13" x14ac:dyDescent="0.2">
      <c r="B1271" s="15"/>
      <c r="C1271" s="22"/>
      <c r="D1271" s="24" t="str">
        <f>IF(C1271="","",IFERROR(INDEX(Clienți!$C$5:$C$504,MATCH(C1271,Clienți!$B$5:$B$504,0)),""))</f>
        <v/>
      </c>
      <c r="E1271" s="22"/>
      <c r="F1271" s="20"/>
      <c r="G1271" s="20"/>
      <c r="H1271" s="20"/>
      <c r="I1271" s="15"/>
      <c r="J1271" s="21"/>
      <c r="K1271" s="22"/>
      <c r="L1271" s="25" t="str">
        <f t="shared" si="38"/>
        <v/>
      </c>
      <c r="M1271" s="19" t="str">
        <f t="shared" si="39"/>
        <v/>
      </c>
    </row>
    <row r="1272" spans="2:13" x14ac:dyDescent="0.2">
      <c r="B1272" s="15"/>
      <c r="C1272" s="22"/>
      <c r="D1272" s="24" t="str">
        <f>IF(C1272="","",IFERROR(INDEX(Clienți!$C$5:$C$504,MATCH(C1272,Clienți!$B$5:$B$504,0)),""))</f>
        <v/>
      </c>
      <c r="E1272" s="22"/>
      <c r="F1272" s="20"/>
      <c r="G1272" s="20"/>
      <c r="H1272" s="20"/>
      <c r="I1272" s="15"/>
      <c r="J1272" s="21"/>
      <c r="K1272" s="22"/>
      <c r="L1272" s="25" t="str">
        <f t="shared" si="38"/>
        <v/>
      </c>
      <c r="M1272" s="19" t="str">
        <f t="shared" si="39"/>
        <v/>
      </c>
    </row>
    <row r="1273" spans="2:13" x14ac:dyDescent="0.2">
      <c r="B1273" s="15"/>
      <c r="C1273" s="22"/>
      <c r="D1273" s="24" t="str">
        <f>IF(C1273="","",IFERROR(INDEX(Clienți!$C$5:$C$504,MATCH(C1273,Clienți!$B$5:$B$504,0)),""))</f>
        <v/>
      </c>
      <c r="E1273" s="22"/>
      <c r="F1273" s="20"/>
      <c r="G1273" s="20"/>
      <c r="H1273" s="20"/>
      <c r="I1273" s="15"/>
      <c r="J1273" s="21"/>
      <c r="K1273" s="22"/>
      <c r="L1273" s="25" t="str">
        <f t="shared" si="38"/>
        <v/>
      </c>
      <c r="M1273" s="19" t="str">
        <f t="shared" si="39"/>
        <v/>
      </c>
    </row>
    <row r="1274" spans="2:13" x14ac:dyDescent="0.2">
      <c r="B1274" s="15"/>
      <c r="C1274" s="22"/>
      <c r="D1274" s="24" t="str">
        <f>IF(C1274="","",IFERROR(INDEX(Clienți!$C$5:$C$504,MATCH(C1274,Clienți!$B$5:$B$504,0)),""))</f>
        <v/>
      </c>
      <c r="E1274" s="22"/>
      <c r="F1274" s="20"/>
      <c r="G1274" s="20"/>
      <c r="H1274" s="20"/>
      <c r="I1274" s="15"/>
      <c r="J1274" s="21"/>
      <c r="K1274" s="22"/>
      <c r="L1274" s="25" t="str">
        <f t="shared" si="38"/>
        <v/>
      </c>
      <c r="M1274" s="19" t="str">
        <f t="shared" si="39"/>
        <v/>
      </c>
    </row>
    <row r="1275" spans="2:13" x14ac:dyDescent="0.2">
      <c r="B1275" s="15"/>
      <c r="C1275" s="22"/>
      <c r="D1275" s="24" t="str">
        <f>IF(C1275="","",IFERROR(INDEX(Clienți!$C$5:$C$504,MATCH(C1275,Clienți!$B$5:$B$504,0)),""))</f>
        <v/>
      </c>
      <c r="E1275" s="22"/>
      <c r="F1275" s="20"/>
      <c r="G1275" s="20"/>
      <c r="H1275" s="20"/>
      <c r="I1275" s="15"/>
      <c r="J1275" s="21"/>
      <c r="K1275" s="22"/>
      <c r="L1275" s="25" t="str">
        <f t="shared" si="38"/>
        <v/>
      </c>
      <c r="M1275" s="19" t="str">
        <f t="shared" si="39"/>
        <v/>
      </c>
    </row>
    <row r="1276" spans="2:13" x14ac:dyDescent="0.2">
      <c r="B1276" s="15"/>
      <c r="C1276" s="22"/>
      <c r="D1276" s="24" t="str">
        <f>IF(C1276="","",IFERROR(INDEX(Clienți!$C$5:$C$504,MATCH(C1276,Clienți!$B$5:$B$504,0)),""))</f>
        <v/>
      </c>
      <c r="E1276" s="22"/>
      <c r="F1276" s="20"/>
      <c r="G1276" s="20"/>
      <c r="H1276" s="20"/>
      <c r="I1276" s="15"/>
      <c r="J1276" s="21"/>
      <c r="K1276" s="22"/>
      <c r="L1276" s="25" t="str">
        <f t="shared" si="38"/>
        <v/>
      </c>
      <c r="M1276" s="19" t="str">
        <f t="shared" si="39"/>
        <v/>
      </c>
    </row>
    <row r="1277" spans="2:13" x14ac:dyDescent="0.2">
      <c r="B1277" s="15"/>
      <c r="C1277" s="22"/>
      <c r="D1277" s="24" t="str">
        <f>IF(C1277="","",IFERROR(INDEX(Clienți!$C$5:$C$504,MATCH(C1277,Clienți!$B$5:$B$504,0)),""))</f>
        <v/>
      </c>
      <c r="E1277" s="22"/>
      <c r="F1277" s="20"/>
      <c r="G1277" s="20"/>
      <c r="H1277" s="20"/>
      <c r="I1277" s="15"/>
      <c r="J1277" s="21"/>
      <c r="K1277" s="22"/>
      <c r="L1277" s="25" t="str">
        <f t="shared" si="38"/>
        <v/>
      </c>
      <c r="M1277" s="19" t="str">
        <f t="shared" si="39"/>
        <v/>
      </c>
    </row>
    <row r="1278" spans="2:13" x14ac:dyDescent="0.2">
      <c r="B1278" s="15"/>
      <c r="C1278" s="22"/>
      <c r="D1278" s="24" t="str">
        <f>IF(C1278="","",IFERROR(INDEX(Clienți!$C$5:$C$504,MATCH(C1278,Clienți!$B$5:$B$504,0)),""))</f>
        <v/>
      </c>
      <c r="E1278" s="22"/>
      <c r="F1278" s="20"/>
      <c r="G1278" s="20"/>
      <c r="H1278" s="20"/>
      <c r="I1278" s="15"/>
      <c r="J1278" s="21"/>
      <c r="K1278" s="22"/>
      <c r="L1278" s="25" t="str">
        <f t="shared" si="38"/>
        <v/>
      </c>
      <c r="M1278" s="19" t="str">
        <f t="shared" si="39"/>
        <v/>
      </c>
    </row>
    <row r="1279" spans="2:13" x14ac:dyDescent="0.2">
      <c r="B1279" s="15"/>
      <c r="C1279" s="22"/>
      <c r="D1279" s="24" t="str">
        <f>IF(C1279="","",IFERROR(INDEX(Clienți!$C$5:$C$504,MATCH(C1279,Clienți!$B$5:$B$504,0)),""))</f>
        <v/>
      </c>
      <c r="E1279" s="22"/>
      <c r="F1279" s="20"/>
      <c r="G1279" s="20"/>
      <c r="H1279" s="20"/>
      <c r="I1279" s="15"/>
      <c r="J1279" s="21"/>
      <c r="K1279" s="22"/>
      <c r="L1279" s="25" t="str">
        <f t="shared" si="38"/>
        <v/>
      </c>
      <c r="M1279" s="19" t="str">
        <f t="shared" si="39"/>
        <v/>
      </c>
    </row>
    <row r="1280" spans="2:13" x14ac:dyDescent="0.2">
      <c r="B1280" s="15"/>
      <c r="C1280" s="22"/>
      <c r="D1280" s="24" t="str">
        <f>IF(C1280="","",IFERROR(INDEX(Clienți!$C$5:$C$504,MATCH(C1280,Clienți!$B$5:$B$504,0)),""))</f>
        <v/>
      </c>
      <c r="E1280" s="22"/>
      <c r="F1280" s="20"/>
      <c r="G1280" s="20"/>
      <c r="H1280" s="20"/>
      <c r="I1280" s="15"/>
      <c r="J1280" s="21"/>
      <c r="K1280" s="22"/>
      <c r="L1280" s="25" t="str">
        <f t="shared" si="38"/>
        <v/>
      </c>
      <c r="M1280" s="19" t="str">
        <f t="shared" si="39"/>
        <v/>
      </c>
    </row>
    <row r="1281" spans="2:13" x14ac:dyDescent="0.2">
      <c r="B1281" s="15"/>
      <c r="C1281" s="22"/>
      <c r="D1281" s="24" t="str">
        <f>IF(C1281="","",IFERROR(INDEX(Clienți!$C$5:$C$504,MATCH(C1281,Clienți!$B$5:$B$504,0)),""))</f>
        <v/>
      </c>
      <c r="E1281" s="22"/>
      <c r="F1281" s="20"/>
      <c r="G1281" s="20"/>
      <c r="H1281" s="20"/>
      <c r="I1281" s="15"/>
      <c r="J1281" s="21"/>
      <c r="K1281" s="22"/>
      <c r="L1281" s="25" t="str">
        <f t="shared" si="38"/>
        <v/>
      </c>
      <c r="M1281" s="19" t="str">
        <f t="shared" si="39"/>
        <v/>
      </c>
    </row>
    <row r="1282" spans="2:13" x14ac:dyDescent="0.2">
      <c r="B1282" s="15"/>
      <c r="C1282" s="22"/>
      <c r="D1282" s="24" t="str">
        <f>IF(C1282="","",IFERROR(INDEX(Clienți!$C$5:$C$504,MATCH(C1282,Clienți!$B$5:$B$504,0)),""))</f>
        <v/>
      </c>
      <c r="E1282" s="22"/>
      <c r="F1282" s="20"/>
      <c r="G1282" s="20"/>
      <c r="H1282" s="20"/>
      <c r="I1282" s="15"/>
      <c r="J1282" s="21"/>
      <c r="K1282" s="22"/>
      <c r="L1282" s="25" t="str">
        <f t="shared" si="38"/>
        <v/>
      </c>
      <c r="M1282" s="19" t="str">
        <f t="shared" si="39"/>
        <v/>
      </c>
    </row>
    <row r="1283" spans="2:13" x14ac:dyDescent="0.2">
      <c r="B1283" s="15"/>
      <c r="C1283" s="22"/>
      <c r="D1283" s="24" t="str">
        <f>IF(C1283="","",IFERROR(INDEX(Clienți!$C$5:$C$504,MATCH(C1283,Clienți!$B$5:$B$504,0)),""))</f>
        <v/>
      </c>
      <c r="E1283" s="22"/>
      <c r="F1283" s="20"/>
      <c r="G1283" s="20"/>
      <c r="H1283" s="20"/>
      <c r="I1283" s="15"/>
      <c r="J1283" s="21"/>
      <c r="K1283" s="22"/>
      <c r="L1283" s="25" t="str">
        <f t="shared" si="38"/>
        <v/>
      </c>
      <c r="M1283" s="19" t="str">
        <f t="shared" si="39"/>
        <v/>
      </c>
    </row>
    <row r="1284" spans="2:13" x14ac:dyDescent="0.2">
      <c r="B1284" s="15"/>
      <c r="C1284" s="22"/>
      <c r="D1284" s="24" t="str">
        <f>IF(C1284="","",IFERROR(INDEX(Clienți!$C$5:$C$504,MATCH(C1284,Clienți!$B$5:$B$504,0)),""))</f>
        <v/>
      </c>
      <c r="E1284" s="22"/>
      <c r="F1284" s="20"/>
      <c r="G1284" s="20"/>
      <c r="H1284" s="20"/>
      <c r="I1284" s="15"/>
      <c r="J1284" s="21"/>
      <c r="K1284" s="22"/>
      <c r="L1284" s="25" t="str">
        <f t="shared" si="38"/>
        <v/>
      </c>
      <c r="M1284" s="19" t="str">
        <f t="shared" si="39"/>
        <v/>
      </c>
    </row>
    <row r="1285" spans="2:13" x14ac:dyDescent="0.2">
      <c r="B1285" s="15"/>
      <c r="C1285" s="22"/>
      <c r="D1285" s="24" t="str">
        <f>IF(C1285="","",IFERROR(INDEX(Clienți!$C$5:$C$504,MATCH(C1285,Clienți!$B$5:$B$504,0)),""))</f>
        <v/>
      </c>
      <c r="E1285" s="22"/>
      <c r="F1285" s="20"/>
      <c r="G1285" s="20"/>
      <c r="H1285" s="20"/>
      <c r="I1285" s="15"/>
      <c r="J1285" s="21"/>
      <c r="K1285" s="22"/>
      <c r="L1285" s="25" t="str">
        <f t="shared" ref="L1285:L1348" si="40">IF(B1285="","",IF(K1285="Da","Realizat",IF(H1285="","Fără pas următor",IF(NOT(ISNUMBER(I1285)),"Fără dată",IF(I1285&lt;AziC,"Întârziat",IF(I1285=AziC,"Azi","Planificat"))))))</f>
        <v/>
      </c>
      <c r="M1285" s="19" t="str">
        <f t="shared" ref="M1285:M1348" si="41">IF(AND(B1285="",C1285=""),"",TRIM(IF(D1285="","Cod de client inexistent. ","")&amp;IF(F1285="","Notează ce s-a discutat. ","")&amp;IF(AND(H1285&lt;&gt;"",NOT(ISNUMBER(I1285))),"Pasul următor nu are dată. ","")&amp;IF(AND(ISNUMBER(I1285),ISNUMBER(B1285),I1285&lt;B1285),"Data pasului e înaintea contactului. ","")))</f>
        <v/>
      </c>
    </row>
    <row r="1286" spans="2:13" x14ac:dyDescent="0.2">
      <c r="B1286" s="15"/>
      <c r="C1286" s="22"/>
      <c r="D1286" s="24" t="str">
        <f>IF(C1286="","",IFERROR(INDEX(Clienți!$C$5:$C$504,MATCH(C1286,Clienți!$B$5:$B$504,0)),""))</f>
        <v/>
      </c>
      <c r="E1286" s="22"/>
      <c r="F1286" s="20"/>
      <c r="G1286" s="20"/>
      <c r="H1286" s="20"/>
      <c r="I1286" s="15"/>
      <c r="J1286" s="21"/>
      <c r="K1286" s="22"/>
      <c r="L1286" s="25" t="str">
        <f t="shared" si="40"/>
        <v/>
      </c>
      <c r="M1286" s="19" t="str">
        <f t="shared" si="41"/>
        <v/>
      </c>
    </row>
    <row r="1287" spans="2:13" x14ac:dyDescent="0.2">
      <c r="B1287" s="15"/>
      <c r="C1287" s="22"/>
      <c r="D1287" s="24" t="str">
        <f>IF(C1287="","",IFERROR(INDEX(Clienți!$C$5:$C$504,MATCH(C1287,Clienți!$B$5:$B$504,0)),""))</f>
        <v/>
      </c>
      <c r="E1287" s="22"/>
      <c r="F1287" s="20"/>
      <c r="G1287" s="20"/>
      <c r="H1287" s="20"/>
      <c r="I1287" s="15"/>
      <c r="J1287" s="21"/>
      <c r="K1287" s="22"/>
      <c r="L1287" s="25" t="str">
        <f t="shared" si="40"/>
        <v/>
      </c>
      <c r="M1287" s="19" t="str">
        <f t="shared" si="41"/>
        <v/>
      </c>
    </row>
    <row r="1288" spans="2:13" x14ac:dyDescent="0.2">
      <c r="B1288" s="15"/>
      <c r="C1288" s="22"/>
      <c r="D1288" s="24" t="str">
        <f>IF(C1288="","",IFERROR(INDEX(Clienți!$C$5:$C$504,MATCH(C1288,Clienți!$B$5:$B$504,0)),""))</f>
        <v/>
      </c>
      <c r="E1288" s="22"/>
      <c r="F1288" s="20"/>
      <c r="G1288" s="20"/>
      <c r="H1288" s="20"/>
      <c r="I1288" s="15"/>
      <c r="J1288" s="21"/>
      <c r="K1288" s="22"/>
      <c r="L1288" s="25" t="str">
        <f t="shared" si="40"/>
        <v/>
      </c>
      <c r="M1288" s="19" t="str">
        <f t="shared" si="41"/>
        <v/>
      </c>
    </row>
    <row r="1289" spans="2:13" x14ac:dyDescent="0.2">
      <c r="B1289" s="15"/>
      <c r="C1289" s="22"/>
      <c r="D1289" s="24" t="str">
        <f>IF(C1289="","",IFERROR(INDEX(Clienți!$C$5:$C$504,MATCH(C1289,Clienți!$B$5:$B$504,0)),""))</f>
        <v/>
      </c>
      <c r="E1289" s="22"/>
      <c r="F1289" s="20"/>
      <c r="G1289" s="20"/>
      <c r="H1289" s="20"/>
      <c r="I1289" s="15"/>
      <c r="J1289" s="21"/>
      <c r="K1289" s="22"/>
      <c r="L1289" s="25" t="str">
        <f t="shared" si="40"/>
        <v/>
      </c>
      <c r="M1289" s="19" t="str">
        <f t="shared" si="41"/>
        <v/>
      </c>
    </row>
    <row r="1290" spans="2:13" x14ac:dyDescent="0.2">
      <c r="B1290" s="15"/>
      <c r="C1290" s="22"/>
      <c r="D1290" s="24" t="str">
        <f>IF(C1290="","",IFERROR(INDEX(Clienți!$C$5:$C$504,MATCH(C1290,Clienți!$B$5:$B$504,0)),""))</f>
        <v/>
      </c>
      <c r="E1290" s="22"/>
      <c r="F1290" s="20"/>
      <c r="G1290" s="20"/>
      <c r="H1290" s="20"/>
      <c r="I1290" s="15"/>
      <c r="J1290" s="21"/>
      <c r="K1290" s="22"/>
      <c r="L1290" s="25" t="str">
        <f t="shared" si="40"/>
        <v/>
      </c>
      <c r="M1290" s="19" t="str">
        <f t="shared" si="41"/>
        <v/>
      </c>
    </row>
    <row r="1291" spans="2:13" x14ac:dyDescent="0.2">
      <c r="B1291" s="15"/>
      <c r="C1291" s="22"/>
      <c r="D1291" s="24" t="str">
        <f>IF(C1291="","",IFERROR(INDEX(Clienți!$C$5:$C$504,MATCH(C1291,Clienți!$B$5:$B$504,0)),""))</f>
        <v/>
      </c>
      <c r="E1291" s="22"/>
      <c r="F1291" s="20"/>
      <c r="G1291" s="20"/>
      <c r="H1291" s="20"/>
      <c r="I1291" s="15"/>
      <c r="J1291" s="21"/>
      <c r="K1291" s="22"/>
      <c r="L1291" s="25" t="str">
        <f t="shared" si="40"/>
        <v/>
      </c>
      <c r="M1291" s="19" t="str">
        <f t="shared" si="41"/>
        <v/>
      </c>
    </row>
    <row r="1292" spans="2:13" x14ac:dyDescent="0.2">
      <c r="B1292" s="15"/>
      <c r="C1292" s="22"/>
      <c r="D1292" s="24" t="str">
        <f>IF(C1292="","",IFERROR(INDEX(Clienți!$C$5:$C$504,MATCH(C1292,Clienți!$B$5:$B$504,0)),""))</f>
        <v/>
      </c>
      <c r="E1292" s="22"/>
      <c r="F1292" s="20"/>
      <c r="G1292" s="20"/>
      <c r="H1292" s="20"/>
      <c r="I1292" s="15"/>
      <c r="J1292" s="21"/>
      <c r="K1292" s="22"/>
      <c r="L1292" s="25" t="str">
        <f t="shared" si="40"/>
        <v/>
      </c>
      <c r="M1292" s="19" t="str">
        <f t="shared" si="41"/>
        <v/>
      </c>
    </row>
    <row r="1293" spans="2:13" x14ac:dyDescent="0.2">
      <c r="B1293" s="15"/>
      <c r="C1293" s="22"/>
      <c r="D1293" s="24" t="str">
        <f>IF(C1293="","",IFERROR(INDEX(Clienți!$C$5:$C$504,MATCH(C1293,Clienți!$B$5:$B$504,0)),""))</f>
        <v/>
      </c>
      <c r="E1293" s="22"/>
      <c r="F1293" s="20"/>
      <c r="G1293" s="20"/>
      <c r="H1293" s="20"/>
      <c r="I1293" s="15"/>
      <c r="J1293" s="21"/>
      <c r="K1293" s="22"/>
      <c r="L1293" s="25" t="str">
        <f t="shared" si="40"/>
        <v/>
      </c>
      <c r="M1293" s="19" t="str">
        <f t="shared" si="41"/>
        <v/>
      </c>
    </row>
    <row r="1294" spans="2:13" x14ac:dyDescent="0.2">
      <c r="B1294" s="15"/>
      <c r="C1294" s="22"/>
      <c r="D1294" s="24" t="str">
        <f>IF(C1294="","",IFERROR(INDEX(Clienți!$C$5:$C$504,MATCH(C1294,Clienți!$B$5:$B$504,0)),""))</f>
        <v/>
      </c>
      <c r="E1294" s="22"/>
      <c r="F1294" s="20"/>
      <c r="G1294" s="20"/>
      <c r="H1294" s="20"/>
      <c r="I1294" s="15"/>
      <c r="J1294" s="21"/>
      <c r="K1294" s="22"/>
      <c r="L1294" s="25" t="str">
        <f t="shared" si="40"/>
        <v/>
      </c>
      <c r="M1294" s="19" t="str">
        <f t="shared" si="41"/>
        <v/>
      </c>
    </row>
    <row r="1295" spans="2:13" x14ac:dyDescent="0.2">
      <c r="B1295" s="15"/>
      <c r="C1295" s="22"/>
      <c r="D1295" s="24" t="str">
        <f>IF(C1295="","",IFERROR(INDEX(Clienți!$C$5:$C$504,MATCH(C1295,Clienți!$B$5:$B$504,0)),""))</f>
        <v/>
      </c>
      <c r="E1295" s="22"/>
      <c r="F1295" s="20"/>
      <c r="G1295" s="20"/>
      <c r="H1295" s="20"/>
      <c r="I1295" s="15"/>
      <c r="J1295" s="21"/>
      <c r="K1295" s="22"/>
      <c r="L1295" s="25" t="str">
        <f t="shared" si="40"/>
        <v/>
      </c>
      <c r="M1295" s="19" t="str">
        <f t="shared" si="41"/>
        <v/>
      </c>
    </row>
    <row r="1296" spans="2:13" x14ac:dyDescent="0.2">
      <c r="B1296" s="15"/>
      <c r="C1296" s="22"/>
      <c r="D1296" s="24" t="str">
        <f>IF(C1296="","",IFERROR(INDEX(Clienți!$C$5:$C$504,MATCH(C1296,Clienți!$B$5:$B$504,0)),""))</f>
        <v/>
      </c>
      <c r="E1296" s="22"/>
      <c r="F1296" s="20"/>
      <c r="G1296" s="20"/>
      <c r="H1296" s="20"/>
      <c r="I1296" s="15"/>
      <c r="J1296" s="21"/>
      <c r="K1296" s="22"/>
      <c r="L1296" s="25" t="str">
        <f t="shared" si="40"/>
        <v/>
      </c>
      <c r="M1296" s="19" t="str">
        <f t="shared" si="41"/>
        <v/>
      </c>
    </row>
    <row r="1297" spans="2:13" x14ac:dyDescent="0.2">
      <c r="B1297" s="15"/>
      <c r="C1297" s="22"/>
      <c r="D1297" s="24" t="str">
        <f>IF(C1297="","",IFERROR(INDEX(Clienți!$C$5:$C$504,MATCH(C1297,Clienți!$B$5:$B$504,0)),""))</f>
        <v/>
      </c>
      <c r="E1297" s="22"/>
      <c r="F1297" s="20"/>
      <c r="G1297" s="20"/>
      <c r="H1297" s="20"/>
      <c r="I1297" s="15"/>
      <c r="J1297" s="21"/>
      <c r="K1297" s="22"/>
      <c r="L1297" s="25" t="str">
        <f t="shared" si="40"/>
        <v/>
      </c>
      <c r="M1297" s="19" t="str">
        <f t="shared" si="41"/>
        <v/>
      </c>
    </row>
    <row r="1298" spans="2:13" x14ac:dyDescent="0.2">
      <c r="B1298" s="15"/>
      <c r="C1298" s="22"/>
      <c r="D1298" s="24" t="str">
        <f>IF(C1298="","",IFERROR(INDEX(Clienți!$C$5:$C$504,MATCH(C1298,Clienți!$B$5:$B$504,0)),""))</f>
        <v/>
      </c>
      <c r="E1298" s="22"/>
      <c r="F1298" s="20"/>
      <c r="G1298" s="20"/>
      <c r="H1298" s="20"/>
      <c r="I1298" s="15"/>
      <c r="J1298" s="21"/>
      <c r="K1298" s="22"/>
      <c r="L1298" s="25" t="str">
        <f t="shared" si="40"/>
        <v/>
      </c>
      <c r="M1298" s="19" t="str">
        <f t="shared" si="41"/>
        <v/>
      </c>
    </row>
    <row r="1299" spans="2:13" x14ac:dyDescent="0.2">
      <c r="B1299" s="15"/>
      <c r="C1299" s="22"/>
      <c r="D1299" s="24" t="str">
        <f>IF(C1299="","",IFERROR(INDEX(Clienți!$C$5:$C$504,MATCH(C1299,Clienți!$B$5:$B$504,0)),""))</f>
        <v/>
      </c>
      <c r="E1299" s="22"/>
      <c r="F1299" s="20"/>
      <c r="G1299" s="20"/>
      <c r="H1299" s="20"/>
      <c r="I1299" s="15"/>
      <c r="J1299" s="21"/>
      <c r="K1299" s="22"/>
      <c r="L1299" s="25" t="str">
        <f t="shared" si="40"/>
        <v/>
      </c>
      <c r="M1299" s="19" t="str">
        <f t="shared" si="41"/>
        <v/>
      </c>
    </row>
    <row r="1300" spans="2:13" x14ac:dyDescent="0.2">
      <c r="B1300" s="15"/>
      <c r="C1300" s="22"/>
      <c r="D1300" s="24" t="str">
        <f>IF(C1300="","",IFERROR(INDEX(Clienți!$C$5:$C$504,MATCH(C1300,Clienți!$B$5:$B$504,0)),""))</f>
        <v/>
      </c>
      <c r="E1300" s="22"/>
      <c r="F1300" s="20"/>
      <c r="G1300" s="20"/>
      <c r="H1300" s="20"/>
      <c r="I1300" s="15"/>
      <c r="J1300" s="21"/>
      <c r="K1300" s="22"/>
      <c r="L1300" s="25" t="str">
        <f t="shared" si="40"/>
        <v/>
      </c>
      <c r="M1300" s="19" t="str">
        <f t="shared" si="41"/>
        <v/>
      </c>
    </row>
    <row r="1301" spans="2:13" x14ac:dyDescent="0.2">
      <c r="B1301" s="15"/>
      <c r="C1301" s="22"/>
      <c r="D1301" s="24" t="str">
        <f>IF(C1301="","",IFERROR(INDEX(Clienți!$C$5:$C$504,MATCH(C1301,Clienți!$B$5:$B$504,0)),""))</f>
        <v/>
      </c>
      <c r="E1301" s="22"/>
      <c r="F1301" s="20"/>
      <c r="G1301" s="20"/>
      <c r="H1301" s="20"/>
      <c r="I1301" s="15"/>
      <c r="J1301" s="21"/>
      <c r="K1301" s="22"/>
      <c r="L1301" s="25" t="str">
        <f t="shared" si="40"/>
        <v/>
      </c>
      <c r="M1301" s="19" t="str">
        <f t="shared" si="41"/>
        <v/>
      </c>
    </row>
    <row r="1302" spans="2:13" x14ac:dyDescent="0.2">
      <c r="B1302" s="15"/>
      <c r="C1302" s="22"/>
      <c r="D1302" s="24" t="str">
        <f>IF(C1302="","",IFERROR(INDEX(Clienți!$C$5:$C$504,MATCH(C1302,Clienți!$B$5:$B$504,0)),""))</f>
        <v/>
      </c>
      <c r="E1302" s="22"/>
      <c r="F1302" s="20"/>
      <c r="G1302" s="20"/>
      <c r="H1302" s="20"/>
      <c r="I1302" s="15"/>
      <c r="J1302" s="21"/>
      <c r="K1302" s="22"/>
      <c r="L1302" s="25" t="str">
        <f t="shared" si="40"/>
        <v/>
      </c>
      <c r="M1302" s="19" t="str">
        <f t="shared" si="41"/>
        <v/>
      </c>
    </row>
    <row r="1303" spans="2:13" x14ac:dyDescent="0.2">
      <c r="B1303" s="15"/>
      <c r="C1303" s="22"/>
      <c r="D1303" s="24" t="str">
        <f>IF(C1303="","",IFERROR(INDEX(Clienți!$C$5:$C$504,MATCH(C1303,Clienți!$B$5:$B$504,0)),""))</f>
        <v/>
      </c>
      <c r="E1303" s="22"/>
      <c r="F1303" s="20"/>
      <c r="G1303" s="20"/>
      <c r="H1303" s="20"/>
      <c r="I1303" s="15"/>
      <c r="J1303" s="21"/>
      <c r="K1303" s="22"/>
      <c r="L1303" s="25" t="str">
        <f t="shared" si="40"/>
        <v/>
      </c>
      <c r="M1303" s="19" t="str">
        <f t="shared" si="41"/>
        <v/>
      </c>
    </row>
    <row r="1304" spans="2:13" x14ac:dyDescent="0.2">
      <c r="B1304" s="15"/>
      <c r="C1304" s="22"/>
      <c r="D1304" s="24" t="str">
        <f>IF(C1304="","",IFERROR(INDEX(Clienți!$C$5:$C$504,MATCH(C1304,Clienți!$B$5:$B$504,0)),""))</f>
        <v/>
      </c>
      <c r="E1304" s="22"/>
      <c r="F1304" s="20"/>
      <c r="G1304" s="20"/>
      <c r="H1304" s="20"/>
      <c r="I1304" s="15"/>
      <c r="J1304" s="21"/>
      <c r="K1304" s="22"/>
      <c r="L1304" s="25" t="str">
        <f t="shared" si="40"/>
        <v/>
      </c>
      <c r="M1304" s="19" t="str">
        <f t="shared" si="41"/>
        <v/>
      </c>
    </row>
    <row r="1305" spans="2:13" x14ac:dyDescent="0.2">
      <c r="B1305" s="15"/>
      <c r="C1305" s="22"/>
      <c r="D1305" s="24" t="str">
        <f>IF(C1305="","",IFERROR(INDEX(Clienți!$C$5:$C$504,MATCH(C1305,Clienți!$B$5:$B$504,0)),""))</f>
        <v/>
      </c>
      <c r="E1305" s="22"/>
      <c r="F1305" s="20"/>
      <c r="G1305" s="20"/>
      <c r="H1305" s="20"/>
      <c r="I1305" s="15"/>
      <c r="J1305" s="21"/>
      <c r="K1305" s="22"/>
      <c r="L1305" s="25" t="str">
        <f t="shared" si="40"/>
        <v/>
      </c>
      <c r="M1305" s="19" t="str">
        <f t="shared" si="41"/>
        <v/>
      </c>
    </row>
    <row r="1306" spans="2:13" x14ac:dyDescent="0.2">
      <c r="B1306" s="15"/>
      <c r="C1306" s="22"/>
      <c r="D1306" s="24" t="str">
        <f>IF(C1306="","",IFERROR(INDEX(Clienți!$C$5:$C$504,MATCH(C1306,Clienți!$B$5:$B$504,0)),""))</f>
        <v/>
      </c>
      <c r="E1306" s="22"/>
      <c r="F1306" s="20"/>
      <c r="G1306" s="20"/>
      <c r="H1306" s="20"/>
      <c r="I1306" s="15"/>
      <c r="J1306" s="21"/>
      <c r="K1306" s="22"/>
      <c r="L1306" s="25" t="str">
        <f t="shared" si="40"/>
        <v/>
      </c>
      <c r="M1306" s="19" t="str">
        <f t="shared" si="41"/>
        <v/>
      </c>
    </row>
    <row r="1307" spans="2:13" x14ac:dyDescent="0.2">
      <c r="B1307" s="15"/>
      <c r="C1307" s="22"/>
      <c r="D1307" s="24" t="str">
        <f>IF(C1307="","",IFERROR(INDEX(Clienți!$C$5:$C$504,MATCH(C1307,Clienți!$B$5:$B$504,0)),""))</f>
        <v/>
      </c>
      <c r="E1307" s="22"/>
      <c r="F1307" s="20"/>
      <c r="G1307" s="20"/>
      <c r="H1307" s="20"/>
      <c r="I1307" s="15"/>
      <c r="J1307" s="21"/>
      <c r="K1307" s="22"/>
      <c r="L1307" s="25" t="str">
        <f t="shared" si="40"/>
        <v/>
      </c>
      <c r="M1307" s="19" t="str">
        <f t="shared" si="41"/>
        <v/>
      </c>
    </row>
    <row r="1308" spans="2:13" x14ac:dyDescent="0.2">
      <c r="B1308" s="15"/>
      <c r="C1308" s="22"/>
      <c r="D1308" s="24" t="str">
        <f>IF(C1308="","",IFERROR(INDEX(Clienți!$C$5:$C$504,MATCH(C1308,Clienți!$B$5:$B$504,0)),""))</f>
        <v/>
      </c>
      <c r="E1308" s="22"/>
      <c r="F1308" s="20"/>
      <c r="G1308" s="20"/>
      <c r="H1308" s="20"/>
      <c r="I1308" s="15"/>
      <c r="J1308" s="21"/>
      <c r="K1308" s="22"/>
      <c r="L1308" s="25" t="str">
        <f t="shared" si="40"/>
        <v/>
      </c>
      <c r="M1308" s="19" t="str">
        <f t="shared" si="41"/>
        <v/>
      </c>
    </row>
    <row r="1309" spans="2:13" x14ac:dyDescent="0.2">
      <c r="B1309" s="15"/>
      <c r="C1309" s="22"/>
      <c r="D1309" s="24" t="str">
        <f>IF(C1309="","",IFERROR(INDEX(Clienți!$C$5:$C$504,MATCH(C1309,Clienți!$B$5:$B$504,0)),""))</f>
        <v/>
      </c>
      <c r="E1309" s="22"/>
      <c r="F1309" s="20"/>
      <c r="G1309" s="20"/>
      <c r="H1309" s="20"/>
      <c r="I1309" s="15"/>
      <c r="J1309" s="21"/>
      <c r="K1309" s="22"/>
      <c r="L1309" s="25" t="str">
        <f t="shared" si="40"/>
        <v/>
      </c>
      <c r="M1309" s="19" t="str">
        <f t="shared" si="41"/>
        <v/>
      </c>
    </row>
    <row r="1310" spans="2:13" x14ac:dyDescent="0.2">
      <c r="B1310" s="15"/>
      <c r="C1310" s="22"/>
      <c r="D1310" s="24" t="str">
        <f>IF(C1310="","",IFERROR(INDEX(Clienți!$C$5:$C$504,MATCH(C1310,Clienți!$B$5:$B$504,0)),""))</f>
        <v/>
      </c>
      <c r="E1310" s="22"/>
      <c r="F1310" s="20"/>
      <c r="G1310" s="20"/>
      <c r="H1310" s="20"/>
      <c r="I1310" s="15"/>
      <c r="J1310" s="21"/>
      <c r="K1310" s="22"/>
      <c r="L1310" s="25" t="str">
        <f t="shared" si="40"/>
        <v/>
      </c>
      <c r="M1310" s="19" t="str">
        <f t="shared" si="41"/>
        <v/>
      </c>
    </row>
    <row r="1311" spans="2:13" x14ac:dyDescent="0.2">
      <c r="B1311" s="15"/>
      <c r="C1311" s="22"/>
      <c r="D1311" s="24" t="str">
        <f>IF(C1311="","",IFERROR(INDEX(Clienți!$C$5:$C$504,MATCH(C1311,Clienți!$B$5:$B$504,0)),""))</f>
        <v/>
      </c>
      <c r="E1311" s="22"/>
      <c r="F1311" s="20"/>
      <c r="G1311" s="20"/>
      <c r="H1311" s="20"/>
      <c r="I1311" s="15"/>
      <c r="J1311" s="21"/>
      <c r="K1311" s="22"/>
      <c r="L1311" s="25" t="str">
        <f t="shared" si="40"/>
        <v/>
      </c>
      <c r="M1311" s="19" t="str">
        <f t="shared" si="41"/>
        <v/>
      </c>
    </row>
    <row r="1312" spans="2:13" x14ac:dyDescent="0.2">
      <c r="B1312" s="15"/>
      <c r="C1312" s="22"/>
      <c r="D1312" s="24" t="str">
        <f>IF(C1312="","",IFERROR(INDEX(Clienți!$C$5:$C$504,MATCH(C1312,Clienți!$B$5:$B$504,0)),""))</f>
        <v/>
      </c>
      <c r="E1312" s="22"/>
      <c r="F1312" s="20"/>
      <c r="G1312" s="20"/>
      <c r="H1312" s="20"/>
      <c r="I1312" s="15"/>
      <c r="J1312" s="21"/>
      <c r="K1312" s="22"/>
      <c r="L1312" s="25" t="str">
        <f t="shared" si="40"/>
        <v/>
      </c>
      <c r="M1312" s="19" t="str">
        <f t="shared" si="41"/>
        <v/>
      </c>
    </row>
    <row r="1313" spans="2:13" x14ac:dyDescent="0.2">
      <c r="B1313" s="15"/>
      <c r="C1313" s="22"/>
      <c r="D1313" s="24" t="str">
        <f>IF(C1313="","",IFERROR(INDEX(Clienți!$C$5:$C$504,MATCH(C1313,Clienți!$B$5:$B$504,0)),""))</f>
        <v/>
      </c>
      <c r="E1313" s="22"/>
      <c r="F1313" s="20"/>
      <c r="G1313" s="20"/>
      <c r="H1313" s="20"/>
      <c r="I1313" s="15"/>
      <c r="J1313" s="21"/>
      <c r="K1313" s="22"/>
      <c r="L1313" s="25" t="str">
        <f t="shared" si="40"/>
        <v/>
      </c>
      <c r="M1313" s="19" t="str">
        <f t="shared" si="41"/>
        <v/>
      </c>
    </row>
    <row r="1314" spans="2:13" x14ac:dyDescent="0.2">
      <c r="B1314" s="15"/>
      <c r="C1314" s="22"/>
      <c r="D1314" s="24" t="str">
        <f>IF(C1314="","",IFERROR(INDEX(Clienți!$C$5:$C$504,MATCH(C1314,Clienți!$B$5:$B$504,0)),""))</f>
        <v/>
      </c>
      <c r="E1314" s="22"/>
      <c r="F1314" s="20"/>
      <c r="G1314" s="20"/>
      <c r="H1314" s="20"/>
      <c r="I1314" s="15"/>
      <c r="J1314" s="21"/>
      <c r="K1314" s="22"/>
      <c r="L1314" s="25" t="str">
        <f t="shared" si="40"/>
        <v/>
      </c>
      <c r="M1314" s="19" t="str">
        <f t="shared" si="41"/>
        <v/>
      </c>
    </row>
    <row r="1315" spans="2:13" x14ac:dyDescent="0.2">
      <c r="B1315" s="15"/>
      <c r="C1315" s="22"/>
      <c r="D1315" s="24" t="str">
        <f>IF(C1315="","",IFERROR(INDEX(Clienți!$C$5:$C$504,MATCH(C1315,Clienți!$B$5:$B$504,0)),""))</f>
        <v/>
      </c>
      <c r="E1315" s="22"/>
      <c r="F1315" s="20"/>
      <c r="G1315" s="20"/>
      <c r="H1315" s="20"/>
      <c r="I1315" s="15"/>
      <c r="J1315" s="21"/>
      <c r="K1315" s="22"/>
      <c r="L1315" s="25" t="str">
        <f t="shared" si="40"/>
        <v/>
      </c>
      <c r="M1315" s="19" t="str">
        <f t="shared" si="41"/>
        <v/>
      </c>
    </row>
    <row r="1316" spans="2:13" x14ac:dyDescent="0.2">
      <c r="B1316" s="15"/>
      <c r="C1316" s="22"/>
      <c r="D1316" s="24" t="str">
        <f>IF(C1316="","",IFERROR(INDEX(Clienți!$C$5:$C$504,MATCH(C1316,Clienți!$B$5:$B$504,0)),""))</f>
        <v/>
      </c>
      <c r="E1316" s="22"/>
      <c r="F1316" s="20"/>
      <c r="G1316" s="20"/>
      <c r="H1316" s="20"/>
      <c r="I1316" s="15"/>
      <c r="J1316" s="21"/>
      <c r="K1316" s="22"/>
      <c r="L1316" s="25" t="str">
        <f t="shared" si="40"/>
        <v/>
      </c>
      <c r="M1316" s="19" t="str">
        <f t="shared" si="41"/>
        <v/>
      </c>
    </row>
    <row r="1317" spans="2:13" x14ac:dyDescent="0.2">
      <c r="B1317" s="15"/>
      <c r="C1317" s="22"/>
      <c r="D1317" s="24" t="str">
        <f>IF(C1317="","",IFERROR(INDEX(Clienți!$C$5:$C$504,MATCH(C1317,Clienți!$B$5:$B$504,0)),""))</f>
        <v/>
      </c>
      <c r="E1317" s="22"/>
      <c r="F1317" s="20"/>
      <c r="G1317" s="20"/>
      <c r="H1317" s="20"/>
      <c r="I1317" s="15"/>
      <c r="J1317" s="21"/>
      <c r="K1317" s="22"/>
      <c r="L1317" s="25" t="str">
        <f t="shared" si="40"/>
        <v/>
      </c>
      <c r="M1317" s="19" t="str">
        <f t="shared" si="41"/>
        <v/>
      </c>
    </row>
    <row r="1318" spans="2:13" x14ac:dyDescent="0.2">
      <c r="B1318" s="15"/>
      <c r="C1318" s="22"/>
      <c r="D1318" s="24" t="str">
        <f>IF(C1318="","",IFERROR(INDEX(Clienți!$C$5:$C$504,MATCH(C1318,Clienți!$B$5:$B$504,0)),""))</f>
        <v/>
      </c>
      <c r="E1318" s="22"/>
      <c r="F1318" s="20"/>
      <c r="G1318" s="20"/>
      <c r="H1318" s="20"/>
      <c r="I1318" s="15"/>
      <c r="J1318" s="21"/>
      <c r="K1318" s="22"/>
      <c r="L1318" s="25" t="str">
        <f t="shared" si="40"/>
        <v/>
      </c>
      <c r="M1318" s="19" t="str">
        <f t="shared" si="41"/>
        <v/>
      </c>
    </row>
    <row r="1319" spans="2:13" x14ac:dyDescent="0.2">
      <c r="B1319" s="15"/>
      <c r="C1319" s="22"/>
      <c r="D1319" s="24" t="str">
        <f>IF(C1319="","",IFERROR(INDEX(Clienți!$C$5:$C$504,MATCH(C1319,Clienți!$B$5:$B$504,0)),""))</f>
        <v/>
      </c>
      <c r="E1319" s="22"/>
      <c r="F1319" s="20"/>
      <c r="G1319" s="20"/>
      <c r="H1319" s="20"/>
      <c r="I1319" s="15"/>
      <c r="J1319" s="21"/>
      <c r="K1319" s="22"/>
      <c r="L1319" s="25" t="str">
        <f t="shared" si="40"/>
        <v/>
      </c>
      <c r="M1319" s="19" t="str">
        <f t="shared" si="41"/>
        <v/>
      </c>
    </row>
    <row r="1320" spans="2:13" x14ac:dyDescent="0.2">
      <c r="B1320" s="15"/>
      <c r="C1320" s="22"/>
      <c r="D1320" s="24" t="str">
        <f>IF(C1320="","",IFERROR(INDEX(Clienți!$C$5:$C$504,MATCH(C1320,Clienți!$B$5:$B$504,0)),""))</f>
        <v/>
      </c>
      <c r="E1320" s="22"/>
      <c r="F1320" s="20"/>
      <c r="G1320" s="20"/>
      <c r="H1320" s="20"/>
      <c r="I1320" s="15"/>
      <c r="J1320" s="21"/>
      <c r="K1320" s="22"/>
      <c r="L1320" s="25" t="str">
        <f t="shared" si="40"/>
        <v/>
      </c>
      <c r="M1320" s="19" t="str">
        <f t="shared" si="41"/>
        <v/>
      </c>
    </row>
    <row r="1321" spans="2:13" x14ac:dyDescent="0.2">
      <c r="B1321" s="15"/>
      <c r="C1321" s="22"/>
      <c r="D1321" s="24" t="str">
        <f>IF(C1321="","",IFERROR(INDEX(Clienți!$C$5:$C$504,MATCH(C1321,Clienți!$B$5:$B$504,0)),""))</f>
        <v/>
      </c>
      <c r="E1321" s="22"/>
      <c r="F1321" s="20"/>
      <c r="G1321" s="20"/>
      <c r="H1321" s="20"/>
      <c r="I1321" s="15"/>
      <c r="J1321" s="21"/>
      <c r="K1321" s="22"/>
      <c r="L1321" s="25" t="str">
        <f t="shared" si="40"/>
        <v/>
      </c>
      <c r="M1321" s="19" t="str">
        <f t="shared" si="41"/>
        <v/>
      </c>
    </row>
    <row r="1322" spans="2:13" x14ac:dyDescent="0.2">
      <c r="B1322" s="15"/>
      <c r="C1322" s="22"/>
      <c r="D1322" s="24" t="str">
        <f>IF(C1322="","",IFERROR(INDEX(Clienți!$C$5:$C$504,MATCH(C1322,Clienți!$B$5:$B$504,0)),""))</f>
        <v/>
      </c>
      <c r="E1322" s="22"/>
      <c r="F1322" s="20"/>
      <c r="G1322" s="20"/>
      <c r="H1322" s="20"/>
      <c r="I1322" s="15"/>
      <c r="J1322" s="21"/>
      <c r="K1322" s="22"/>
      <c r="L1322" s="25" t="str">
        <f t="shared" si="40"/>
        <v/>
      </c>
      <c r="M1322" s="19" t="str">
        <f t="shared" si="41"/>
        <v/>
      </c>
    </row>
    <row r="1323" spans="2:13" x14ac:dyDescent="0.2">
      <c r="B1323" s="15"/>
      <c r="C1323" s="22"/>
      <c r="D1323" s="24" t="str">
        <f>IF(C1323="","",IFERROR(INDEX(Clienți!$C$5:$C$504,MATCH(C1323,Clienți!$B$5:$B$504,0)),""))</f>
        <v/>
      </c>
      <c r="E1323" s="22"/>
      <c r="F1323" s="20"/>
      <c r="G1323" s="20"/>
      <c r="H1323" s="20"/>
      <c r="I1323" s="15"/>
      <c r="J1323" s="21"/>
      <c r="K1323" s="22"/>
      <c r="L1323" s="25" t="str">
        <f t="shared" si="40"/>
        <v/>
      </c>
      <c r="M1323" s="19" t="str">
        <f t="shared" si="41"/>
        <v/>
      </c>
    </row>
    <row r="1324" spans="2:13" x14ac:dyDescent="0.2">
      <c r="B1324" s="15"/>
      <c r="C1324" s="22"/>
      <c r="D1324" s="24" t="str">
        <f>IF(C1324="","",IFERROR(INDEX(Clienți!$C$5:$C$504,MATCH(C1324,Clienți!$B$5:$B$504,0)),""))</f>
        <v/>
      </c>
      <c r="E1324" s="22"/>
      <c r="F1324" s="20"/>
      <c r="G1324" s="20"/>
      <c r="H1324" s="20"/>
      <c r="I1324" s="15"/>
      <c r="J1324" s="21"/>
      <c r="K1324" s="22"/>
      <c r="L1324" s="25" t="str">
        <f t="shared" si="40"/>
        <v/>
      </c>
      <c r="M1324" s="19" t="str">
        <f t="shared" si="41"/>
        <v/>
      </c>
    </row>
    <row r="1325" spans="2:13" x14ac:dyDescent="0.2">
      <c r="B1325" s="15"/>
      <c r="C1325" s="22"/>
      <c r="D1325" s="24" t="str">
        <f>IF(C1325="","",IFERROR(INDEX(Clienți!$C$5:$C$504,MATCH(C1325,Clienți!$B$5:$B$504,0)),""))</f>
        <v/>
      </c>
      <c r="E1325" s="22"/>
      <c r="F1325" s="20"/>
      <c r="G1325" s="20"/>
      <c r="H1325" s="20"/>
      <c r="I1325" s="15"/>
      <c r="J1325" s="21"/>
      <c r="K1325" s="22"/>
      <c r="L1325" s="25" t="str">
        <f t="shared" si="40"/>
        <v/>
      </c>
      <c r="M1325" s="19" t="str">
        <f t="shared" si="41"/>
        <v/>
      </c>
    </row>
    <row r="1326" spans="2:13" x14ac:dyDescent="0.2">
      <c r="B1326" s="15"/>
      <c r="C1326" s="22"/>
      <c r="D1326" s="24" t="str">
        <f>IF(C1326="","",IFERROR(INDEX(Clienți!$C$5:$C$504,MATCH(C1326,Clienți!$B$5:$B$504,0)),""))</f>
        <v/>
      </c>
      <c r="E1326" s="22"/>
      <c r="F1326" s="20"/>
      <c r="G1326" s="20"/>
      <c r="H1326" s="20"/>
      <c r="I1326" s="15"/>
      <c r="J1326" s="21"/>
      <c r="K1326" s="22"/>
      <c r="L1326" s="25" t="str">
        <f t="shared" si="40"/>
        <v/>
      </c>
      <c r="M1326" s="19" t="str">
        <f t="shared" si="41"/>
        <v/>
      </c>
    </row>
    <row r="1327" spans="2:13" x14ac:dyDescent="0.2">
      <c r="B1327" s="15"/>
      <c r="C1327" s="22"/>
      <c r="D1327" s="24" t="str">
        <f>IF(C1327="","",IFERROR(INDEX(Clienți!$C$5:$C$504,MATCH(C1327,Clienți!$B$5:$B$504,0)),""))</f>
        <v/>
      </c>
      <c r="E1327" s="22"/>
      <c r="F1327" s="20"/>
      <c r="G1327" s="20"/>
      <c r="H1327" s="20"/>
      <c r="I1327" s="15"/>
      <c r="J1327" s="21"/>
      <c r="K1327" s="22"/>
      <c r="L1327" s="25" t="str">
        <f t="shared" si="40"/>
        <v/>
      </c>
      <c r="M1327" s="19" t="str">
        <f t="shared" si="41"/>
        <v/>
      </c>
    </row>
    <row r="1328" spans="2:13" x14ac:dyDescent="0.2">
      <c r="B1328" s="15"/>
      <c r="C1328" s="22"/>
      <c r="D1328" s="24" t="str">
        <f>IF(C1328="","",IFERROR(INDEX(Clienți!$C$5:$C$504,MATCH(C1328,Clienți!$B$5:$B$504,0)),""))</f>
        <v/>
      </c>
      <c r="E1328" s="22"/>
      <c r="F1328" s="20"/>
      <c r="G1328" s="20"/>
      <c r="H1328" s="20"/>
      <c r="I1328" s="15"/>
      <c r="J1328" s="21"/>
      <c r="K1328" s="22"/>
      <c r="L1328" s="25" t="str">
        <f t="shared" si="40"/>
        <v/>
      </c>
      <c r="M1328" s="19" t="str">
        <f t="shared" si="41"/>
        <v/>
      </c>
    </row>
    <row r="1329" spans="2:13" x14ac:dyDescent="0.2">
      <c r="B1329" s="15"/>
      <c r="C1329" s="22"/>
      <c r="D1329" s="24" t="str">
        <f>IF(C1329="","",IFERROR(INDEX(Clienți!$C$5:$C$504,MATCH(C1329,Clienți!$B$5:$B$504,0)),""))</f>
        <v/>
      </c>
      <c r="E1329" s="22"/>
      <c r="F1329" s="20"/>
      <c r="G1329" s="20"/>
      <c r="H1329" s="20"/>
      <c r="I1329" s="15"/>
      <c r="J1329" s="21"/>
      <c r="K1329" s="22"/>
      <c r="L1329" s="25" t="str">
        <f t="shared" si="40"/>
        <v/>
      </c>
      <c r="M1329" s="19" t="str">
        <f t="shared" si="41"/>
        <v/>
      </c>
    </row>
    <row r="1330" spans="2:13" x14ac:dyDescent="0.2">
      <c r="B1330" s="15"/>
      <c r="C1330" s="22"/>
      <c r="D1330" s="24" t="str">
        <f>IF(C1330="","",IFERROR(INDEX(Clienți!$C$5:$C$504,MATCH(C1330,Clienți!$B$5:$B$504,0)),""))</f>
        <v/>
      </c>
      <c r="E1330" s="22"/>
      <c r="F1330" s="20"/>
      <c r="G1330" s="20"/>
      <c r="H1330" s="20"/>
      <c r="I1330" s="15"/>
      <c r="J1330" s="21"/>
      <c r="K1330" s="22"/>
      <c r="L1330" s="25" t="str">
        <f t="shared" si="40"/>
        <v/>
      </c>
      <c r="M1330" s="19" t="str">
        <f t="shared" si="41"/>
        <v/>
      </c>
    </row>
    <row r="1331" spans="2:13" x14ac:dyDescent="0.2">
      <c r="B1331" s="15"/>
      <c r="C1331" s="22"/>
      <c r="D1331" s="24" t="str">
        <f>IF(C1331="","",IFERROR(INDEX(Clienți!$C$5:$C$504,MATCH(C1331,Clienți!$B$5:$B$504,0)),""))</f>
        <v/>
      </c>
      <c r="E1331" s="22"/>
      <c r="F1331" s="20"/>
      <c r="G1331" s="20"/>
      <c r="H1331" s="20"/>
      <c r="I1331" s="15"/>
      <c r="J1331" s="21"/>
      <c r="K1331" s="22"/>
      <c r="L1331" s="25" t="str">
        <f t="shared" si="40"/>
        <v/>
      </c>
      <c r="M1331" s="19" t="str">
        <f t="shared" si="41"/>
        <v/>
      </c>
    </row>
    <row r="1332" spans="2:13" x14ac:dyDescent="0.2">
      <c r="B1332" s="15"/>
      <c r="C1332" s="22"/>
      <c r="D1332" s="24" t="str">
        <f>IF(C1332="","",IFERROR(INDEX(Clienți!$C$5:$C$504,MATCH(C1332,Clienți!$B$5:$B$504,0)),""))</f>
        <v/>
      </c>
      <c r="E1332" s="22"/>
      <c r="F1332" s="20"/>
      <c r="G1332" s="20"/>
      <c r="H1332" s="20"/>
      <c r="I1332" s="15"/>
      <c r="J1332" s="21"/>
      <c r="K1332" s="22"/>
      <c r="L1332" s="25" t="str">
        <f t="shared" si="40"/>
        <v/>
      </c>
      <c r="M1332" s="19" t="str">
        <f t="shared" si="41"/>
        <v/>
      </c>
    </row>
    <row r="1333" spans="2:13" x14ac:dyDescent="0.2">
      <c r="B1333" s="15"/>
      <c r="C1333" s="22"/>
      <c r="D1333" s="24" t="str">
        <f>IF(C1333="","",IFERROR(INDEX(Clienți!$C$5:$C$504,MATCH(C1333,Clienți!$B$5:$B$504,0)),""))</f>
        <v/>
      </c>
      <c r="E1333" s="22"/>
      <c r="F1333" s="20"/>
      <c r="G1333" s="20"/>
      <c r="H1333" s="20"/>
      <c r="I1333" s="15"/>
      <c r="J1333" s="21"/>
      <c r="K1333" s="22"/>
      <c r="L1333" s="25" t="str">
        <f t="shared" si="40"/>
        <v/>
      </c>
      <c r="M1333" s="19" t="str">
        <f t="shared" si="41"/>
        <v/>
      </c>
    </row>
    <row r="1334" spans="2:13" x14ac:dyDescent="0.2">
      <c r="B1334" s="15"/>
      <c r="C1334" s="22"/>
      <c r="D1334" s="24" t="str">
        <f>IF(C1334="","",IFERROR(INDEX(Clienți!$C$5:$C$504,MATCH(C1334,Clienți!$B$5:$B$504,0)),""))</f>
        <v/>
      </c>
      <c r="E1334" s="22"/>
      <c r="F1334" s="20"/>
      <c r="G1334" s="20"/>
      <c r="H1334" s="20"/>
      <c r="I1334" s="15"/>
      <c r="J1334" s="21"/>
      <c r="K1334" s="22"/>
      <c r="L1334" s="25" t="str">
        <f t="shared" si="40"/>
        <v/>
      </c>
      <c r="M1334" s="19" t="str">
        <f t="shared" si="41"/>
        <v/>
      </c>
    </row>
    <row r="1335" spans="2:13" x14ac:dyDescent="0.2">
      <c r="B1335" s="15"/>
      <c r="C1335" s="22"/>
      <c r="D1335" s="24" t="str">
        <f>IF(C1335="","",IFERROR(INDEX(Clienți!$C$5:$C$504,MATCH(C1335,Clienți!$B$5:$B$504,0)),""))</f>
        <v/>
      </c>
      <c r="E1335" s="22"/>
      <c r="F1335" s="20"/>
      <c r="G1335" s="20"/>
      <c r="H1335" s="20"/>
      <c r="I1335" s="15"/>
      <c r="J1335" s="21"/>
      <c r="K1335" s="22"/>
      <c r="L1335" s="25" t="str">
        <f t="shared" si="40"/>
        <v/>
      </c>
      <c r="M1335" s="19" t="str">
        <f t="shared" si="41"/>
        <v/>
      </c>
    </row>
    <row r="1336" spans="2:13" x14ac:dyDescent="0.2">
      <c r="B1336" s="15"/>
      <c r="C1336" s="22"/>
      <c r="D1336" s="24" t="str">
        <f>IF(C1336="","",IFERROR(INDEX(Clienți!$C$5:$C$504,MATCH(C1336,Clienți!$B$5:$B$504,0)),""))</f>
        <v/>
      </c>
      <c r="E1336" s="22"/>
      <c r="F1336" s="20"/>
      <c r="G1336" s="20"/>
      <c r="H1336" s="20"/>
      <c r="I1336" s="15"/>
      <c r="J1336" s="21"/>
      <c r="K1336" s="22"/>
      <c r="L1336" s="25" t="str">
        <f t="shared" si="40"/>
        <v/>
      </c>
      <c r="M1336" s="19" t="str">
        <f t="shared" si="41"/>
        <v/>
      </c>
    </row>
    <row r="1337" spans="2:13" x14ac:dyDescent="0.2">
      <c r="B1337" s="15"/>
      <c r="C1337" s="22"/>
      <c r="D1337" s="24" t="str">
        <f>IF(C1337="","",IFERROR(INDEX(Clienți!$C$5:$C$504,MATCH(C1337,Clienți!$B$5:$B$504,0)),""))</f>
        <v/>
      </c>
      <c r="E1337" s="22"/>
      <c r="F1337" s="20"/>
      <c r="G1337" s="20"/>
      <c r="H1337" s="20"/>
      <c r="I1337" s="15"/>
      <c r="J1337" s="21"/>
      <c r="K1337" s="22"/>
      <c r="L1337" s="25" t="str">
        <f t="shared" si="40"/>
        <v/>
      </c>
      <c r="M1337" s="19" t="str">
        <f t="shared" si="41"/>
        <v/>
      </c>
    </row>
    <row r="1338" spans="2:13" x14ac:dyDescent="0.2">
      <c r="B1338" s="15"/>
      <c r="C1338" s="22"/>
      <c r="D1338" s="24" t="str">
        <f>IF(C1338="","",IFERROR(INDEX(Clienți!$C$5:$C$504,MATCH(C1338,Clienți!$B$5:$B$504,0)),""))</f>
        <v/>
      </c>
      <c r="E1338" s="22"/>
      <c r="F1338" s="20"/>
      <c r="G1338" s="20"/>
      <c r="H1338" s="20"/>
      <c r="I1338" s="15"/>
      <c r="J1338" s="21"/>
      <c r="K1338" s="22"/>
      <c r="L1338" s="25" t="str">
        <f t="shared" si="40"/>
        <v/>
      </c>
      <c r="M1338" s="19" t="str">
        <f t="shared" si="41"/>
        <v/>
      </c>
    </row>
    <row r="1339" spans="2:13" x14ac:dyDescent="0.2">
      <c r="B1339" s="15"/>
      <c r="C1339" s="22"/>
      <c r="D1339" s="24" t="str">
        <f>IF(C1339="","",IFERROR(INDEX(Clienți!$C$5:$C$504,MATCH(C1339,Clienți!$B$5:$B$504,0)),""))</f>
        <v/>
      </c>
      <c r="E1339" s="22"/>
      <c r="F1339" s="20"/>
      <c r="G1339" s="20"/>
      <c r="H1339" s="20"/>
      <c r="I1339" s="15"/>
      <c r="J1339" s="21"/>
      <c r="K1339" s="22"/>
      <c r="L1339" s="25" t="str">
        <f t="shared" si="40"/>
        <v/>
      </c>
      <c r="M1339" s="19" t="str">
        <f t="shared" si="41"/>
        <v/>
      </c>
    </row>
    <row r="1340" spans="2:13" x14ac:dyDescent="0.2">
      <c r="B1340" s="15"/>
      <c r="C1340" s="22"/>
      <c r="D1340" s="24" t="str">
        <f>IF(C1340="","",IFERROR(INDEX(Clienți!$C$5:$C$504,MATCH(C1340,Clienți!$B$5:$B$504,0)),""))</f>
        <v/>
      </c>
      <c r="E1340" s="22"/>
      <c r="F1340" s="20"/>
      <c r="G1340" s="20"/>
      <c r="H1340" s="20"/>
      <c r="I1340" s="15"/>
      <c r="J1340" s="21"/>
      <c r="K1340" s="22"/>
      <c r="L1340" s="25" t="str">
        <f t="shared" si="40"/>
        <v/>
      </c>
      <c r="M1340" s="19" t="str">
        <f t="shared" si="41"/>
        <v/>
      </c>
    </row>
    <row r="1341" spans="2:13" x14ac:dyDescent="0.2">
      <c r="B1341" s="15"/>
      <c r="C1341" s="22"/>
      <c r="D1341" s="24" t="str">
        <f>IF(C1341="","",IFERROR(INDEX(Clienți!$C$5:$C$504,MATCH(C1341,Clienți!$B$5:$B$504,0)),""))</f>
        <v/>
      </c>
      <c r="E1341" s="22"/>
      <c r="F1341" s="20"/>
      <c r="G1341" s="20"/>
      <c r="H1341" s="20"/>
      <c r="I1341" s="15"/>
      <c r="J1341" s="21"/>
      <c r="K1341" s="22"/>
      <c r="L1341" s="25" t="str">
        <f t="shared" si="40"/>
        <v/>
      </c>
      <c r="M1341" s="19" t="str">
        <f t="shared" si="41"/>
        <v/>
      </c>
    </row>
    <row r="1342" spans="2:13" x14ac:dyDescent="0.2">
      <c r="B1342" s="15"/>
      <c r="C1342" s="22"/>
      <c r="D1342" s="24" t="str">
        <f>IF(C1342="","",IFERROR(INDEX(Clienți!$C$5:$C$504,MATCH(C1342,Clienți!$B$5:$B$504,0)),""))</f>
        <v/>
      </c>
      <c r="E1342" s="22"/>
      <c r="F1342" s="20"/>
      <c r="G1342" s="20"/>
      <c r="H1342" s="20"/>
      <c r="I1342" s="15"/>
      <c r="J1342" s="21"/>
      <c r="K1342" s="22"/>
      <c r="L1342" s="25" t="str">
        <f t="shared" si="40"/>
        <v/>
      </c>
      <c r="M1342" s="19" t="str">
        <f t="shared" si="41"/>
        <v/>
      </c>
    </row>
    <row r="1343" spans="2:13" x14ac:dyDescent="0.2">
      <c r="B1343" s="15"/>
      <c r="C1343" s="22"/>
      <c r="D1343" s="24" t="str">
        <f>IF(C1343="","",IFERROR(INDEX(Clienți!$C$5:$C$504,MATCH(C1343,Clienți!$B$5:$B$504,0)),""))</f>
        <v/>
      </c>
      <c r="E1343" s="22"/>
      <c r="F1343" s="20"/>
      <c r="G1343" s="20"/>
      <c r="H1343" s="20"/>
      <c r="I1343" s="15"/>
      <c r="J1343" s="21"/>
      <c r="K1343" s="22"/>
      <c r="L1343" s="25" t="str">
        <f t="shared" si="40"/>
        <v/>
      </c>
      <c r="M1343" s="19" t="str">
        <f t="shared" si="41"/>
        <v/>
      </c>
    </row>
    <row r="1344" spans="2:13" x14ac:dyDescent="0.2">
      <c r="B1344" s="15"/>
      <c r="C1344" s="22"/>
      <c r="D1344" s="24" t="str">
        <f>IF(C1344="","",IFERROR(INDEX(Clienți!$C$5:$C$504,MATCH(C1344,Clienți!$B$5:$B$504,0)),""))</f>
        <v/>
      </c>
      <c r="E1344" s="22"/>
      <c r="F1344" s="20"/>
      <c r="G1344" s="20"/>
      <c r="H1344" s="20"/>
      <c r="I1344" s="15"/>
      <c r="J1344" s="21"/>
      <c r="K1344" s="22"/>
      <c r="L1344" s="25" t="str">
        <f t="shared" si="40"/>
        <v/>
      </c>
      <c r="M1344" s="19" t="str">
        <f t="shared" si="41"/>
        <v/>
      </c>
    </row>
    <row r="1345" spans="2:13" x14ac:dyDescent="0.2">
      <c r="B1345" s="15"/>
      <c r="C1345" s="22"/>
      <c r="D1345" s="24" t="str">
        <f>IF(C1345="","",IFERROR(INDEX(Clienți!$C$5:$C$504,MATCH(C1345,Clienți!$B$5:$B$504,0)),""))</f>
        <v/>
      </c>
      <c r="E1345" s="22"/>
      <c r="F1345" s="20"/>
      <c r="G1345" s="20"/>
      <c r="H1345" s="20"/>
      <c r="I1345" s="15"/>
      <c r="J1345" s="21"/>
      <c r="K1345" s="22"/>
      <c r="L1345" s="25" t="str">
        <f t="shared" si="40"/>
        <v/>
      </c>
      <c r="M1345" s="19" t="str">
        <f t="shared" si="41"/>
        <v/>
      </c>
    </row>
    <row r="1346" spans="2:13" x14ac:dyDescent="0.2">
      <c r="B1346" s="15"/>
      <c r="C1346" s="22"/>
      <c r="D1346" s="24" t="str">
        <f>IF(C1346="","",IFERROR(INDEX(Clienți!$C$5:$C$504,MATCH(C1346,Clienți!$B$5:$B$504,0)),""))</f>
        <v/>
      </c>
      <c r="E1346" s="22"/>
      <c r="F1346" s="20"/>
      <c r="G1346" s="20"/>
      <c r="H1346" s="20"/>
      <c r="I1346" s="15"/>
      <c r="J1346" s="21"/>
      <c r="K1346" s="22"/>
      <c r="L1346" s="25" t="str">
        <f t="shared" si="40"/>
        <v/>
      </c>
      <c r="M1346" s="19" t="str">
        <f t="shared" si="41"/>
        <v/>
      </c>
    </row>
    <row r="1347" spans="2:13" x14ac:dyDescent="0.2">
      <c r="B1347" s="15"/>
      <c r="C1347" s="22"/>
      <c r="D1347" s="24" t="str">
        <f>IF(C1347="","",IFERROR(INDEX(Clienți!$C$5:$C$504,MATCH(C1347,Clienți!$B$5:$B$504,0)),""))</f>
        <v/>
      </c>
      <c r="E1347" s="22"/>
      <c r="F1347" s="20"/>
      <c r="G1347" s="20"/>
      <c r="H1347" s="20"/>
      <c r="I1347" s="15"/>
      <c r="J1347" s="21"/>
      <c r="K1347" s="22"/>
      <c r="L1347" s="25" t="str">
        <f t="shared" si="40"/>
        <v/>
      </c>
      <c r="M1347" s="19" t="str">
        <f t="shared" si="41"/>
        <v/>
      </c>
    </row>
    <row r="1348" spans="2:13" x14ac:dyDescent="0.2">
      <c r="B1348" s="15"/>
      <c r="C1348" s="22"/>
      <c r="D1348" s="24" t="str">
        <f>IF(C1348="","",IFERROR(INDEX(Clienți!$C$5:$C$504,MATCH(C1348,Clienți!$B$5:$B$504,0)),""))</f>
        <v/>
      </c>
      <c r="E1348" s="22"/>
      <c r="F1348" s="20"/>
      <c r="G1348" s="20"/>
      <c r="H1348" s="20"/>
      <c r="I1348" s="15"/>
      <c r="J1348" s="21"/>
      <c r="K1348" s="22"/>
      <c r="L1348" s="25" t="str">
        <f t="shared" si="40"/>
        <v/>
      </c>
      <c r="M1348" s="19" t="str">
        <f t="shared" si="41"/>
        <v/>
      </c>
    </row>
    <row r="1349" spans="2:13" x14ac:dyDescent="0.2">
      <c r="B1349" s="15"/>
      <c r="C1349" s="22"/>
      <c r="D1349" s="24" t="str">
        <f>IF(C1349="","",IFERROR(INDEX(Clienți!$C$5:$C$504,MATCH(C1349,Clienți!$B$5:$B$504,0)),""))</f>
        <v/>
      </c>
      <c r="E1349" s="22"/>
      <c r="F1349" s="20"/>
      <c r="G1349" s="20"/>
      <c r="H1349" s="20"/>
      <c r="I1349" s="15"/>
      <c r="J1349" s="21"/>
      <c r="K1349" s="22"/>
      <c r="L1349" s="25" t="str">
        <f t="shared" ref="L1349:L1412" si="42">IF(B1349="","",IF(K1349="Da","Realizat",IF(H1349="","Fără pas următor",IF(NOT(ISNUMBER(I1349)),"Fără dată",IF(I1349&lt;AziC,"Întârziat",IF(I1349=AziC,"Azi","Planificat"))))))</f>
        <v/>
      </c>
      <c r="M1349" s="19" t="str">
        <f t="shared" ref="M1349:M1412" si="43">IF(AND(B1349="",C1349=""),"",TRIM(IF(D1349="","Cod de client inexistent. ","")&amp;IF(F1349="","Notează ce s-a discutat. ","")&amp;IF(AND(H1349&lt;&gt;"",NOT(ISNUMBER(I1349))),"Pasul următor nu are dată. ","")&amp;IF(AND(ISNUMBER(I1349),ISNUMBER(B1349),I1349&lt;B1349),"Data pasului e înaintea contactului. ","")))</f>
        <v/>
      </c>
    </row>
    <row r="1350" spans="2:13" x14ac:dyDescent="0.2">
      <c r="B1350" s="15"/>
      <c r="C1350" s="22"/>
      <c r="D1350" s="24" t="str">
        <f>IF(C1350="","",IFERROR(INDEX(Clienți!$C$5:$C$504,MATCH(C1350,Clienți!$B$5:$B$504,0)),""))</f>
        <v/>
      </c>
      <c r="E1350" s="22"/>
      <c r="F1350" s="20"/>
      <c r="G1350" s="20"/>
      <c r="H1350" s="20"/>
      <c r="I1350" s="15"/>
      <c r="J1350" s="21"/>
      <c r="K1350" s="22"/>
      <c r="L1350" s="25" t="str">
        <f t="shared" si="42"/>
        <v/>
      </c>
      <c r="M1350" s="19" t="str">
        <f t="shared" si="43"/>
        <v/>
      </c>
    </row>
    <row r="1351" spans="2:13" x14ac:dyDescent="0.2">
      <c r="B1351" s="15"/>
      <c r="C1351" s="22"/>
      <c r="D1351" s="24" t="str">
        <f>IF(C1351="","",IFERROR(INDEX(Clienți!$C$5:$C$504,MATCH(C1351,Clienți!$B$5:$B$504,0)),""))</f>
        <v/>
      </c>
      <c r="E1351" s="22"/>
      <c r="F1351" s="20"/>
      <c r="G1351" s="20"/>
      <c r="H1351" s="20"/>
      <c r="I1351" s="15"/>
      <c r="J1351" s="21"/>
      <c r="K1351" s="22"/>
      <c r="L1351" s="25" t="str">
        <f t="shared" si="42"/>
        <v/>
      </c>
      <c r="M1351" s="19" t="str">
        <f t="shared" si="43"/>
        <v/>
      </c>
    </row>
    <row r="1352" spans="2:13" x14ac:dyDescent="0.2">
      <c r="B1352" s="15"/>
      <c r="C1352" s="22"/>
      <c r="D1352" s="24" t="str">
        <f>IF(C1352="","",IFERROR(INDEX(Clienți!$C$5:$C$504,MATCH(C1352,Clienți!$B$5:$B$504,0)),""))</f>
        <v/>
      </c>
      <c r="E1352" s="22"/>
      <c r="F1352" s="20"/>
      <c r="G1352" s="20"/>
      <c r="H1352" s="20"/>
      <c r="I1352" s="15"/>
      <c r="J1352" s="21"/>
      <c r="K1352" s="22"/>
      <c r="L1352" s="25" t="str">
        <f t="shared" si="42"/>
        <v/>
      </c>
      <c r="M1352" s="19" t="str">
        <f t="shared" si="43"/>
        <v/>
      </c>
    </row>
    <row r="1353" spans="2:13" x14ac:dyDescent="0.2">
      <c r="B1353" s="15"/>
      <c r="C1353" s="22"/>
      <c r="D1353" s="24" t="str">
        <f>IF(C1353="","",IFERROR(INDEX(Clienți!$C$5:$C$504,MATCH(C1353,Clienți!$B$5:$B$504,0)),""))</f>
        <v/>
      </c>
      <c r="E1353" s="22"/>
      <c r="F1353" s="20"/>
      <c r="G1353" s="20"/>
      <c r="H1353" s="20"/>
      <c r="I1353" s="15"/>
      <c r="J1353" s="21"/>
      <c r="K1353" s="22"/>
      <c r="L1353" s="25" t="str">
        <f t="shared" si="42"/>
        <v/>
      </c>
      <c r="M1353" s="19" t="str">
        <f t="shared" si="43"/>
        <v/>
      </c>
    </row>
    <row r="1354" spans="2:13" x14ac:dyDescent="0.2">
      <c r="B1354" s="15"/>
      <c r="C1354" s="22"/>
      <c r="D1354" s="24" t="str">
        <f>IF(C1354="","",IFERROR(INDEX(Clienți!$C$5:$C$504,MATCH(C1354,Clienți!$B$5:$B$504,0)),""))</f>
        <v/>
      </c>
      <c r="E1354" s="22"/>
      <c r="F1354" s="20"/>
      <c r="G1354" s="20"/>
      <c r="H1354" s="20"/>
      <c r="I1354" s="15"/>
      <c r="J1354" s="21"/>
      <c r="K1354" s="22"/>
      <c r="L1354" s="25" t="str">
        <f t="shared" si="42"/>
        <v/>
      </c>
      <c r="M1354" s="19" t="str">
        <f t="shared" si="43"/>
        <v/>
      </c>
    </row>
    <row r="1355" spans="2:13" x14ac:dyDescent="0.2">
      <c r="B1355" s="15"/>
      <c r="C1355" s="22"/>
      <c r="D1355" s="24" t="str">
        <f>IF(C1355="","",IFERROR(INDEX(Clienți!$C$5:$C$504,MATCH(C1355,Clienți!$B$5:$B$504,0)),""))</f>
        <v/>
      </c>
      <c r="E1355" s="22"/>
      <c r="F1355" s="20"/>
      <c r="G1355" s="20"/>
      <c r="H1355" s="20"/>
      <c r="I1355" s="15"/>
      <c r="J1355" s="21"/>
      <c r="K1355" s="22"/>
      <c r="L1355" s="25" t="str">
        <f t="shared" si="42"/>
        <v/>
      </c>
      <c r="M1355" s="19" t="str">
        <f t="shared" si="43"/>
        <v/>
      </c>
    </row>
    <row r="1356" spans="2:13" x14ac:dyDescent="0.2">
      <c r="B1356" s="15"/>
      <c r="C1356" s="22"/>
      <c r="D1356" s="24" t="str">
        <f>IF(C1356="","",IFERROR(INDEX(Clienți!$C$5:$C$504,MATCH(C1356,Clienți!$B$5:$B$504,0)),""))</f>
        <v/>
      </c>
      <c r="E1356" s="22"/>
      <c r="F1356" s="20"/>
      <c r="G1356" s="20"/>
      <c r="H1356" s="20"/>
      <c r="I1356" s="15"/>
      <c r="J1356" s="21"/>
      <c r="K1356" s="22"/>
      <c r="L1356" s="25" t="str">
        <f t="shared" si="42"/>
        <v/>
      </c>
      <c r="M1356" s="19" t="str">
        <f t="shared" si="43"/>
        <v/>
      </c>
    </row>
    <row r="1357" spans="2:13" x14ac:dyDescent="0.2">
      <c r="B1357" s="15"/>
      <c r="C1357" s="22"/>
      <c r="D1357" s="24" t="str">
        <f>IF(C1357="","",IFERROR(INDEX(Clienți!$C$5:$C$504,MATCH(C1357,Clienți!$B$5:$B$504,0)),""))</f>
        <v/>
      </c>
      <c r="E1357" s="22"/>
      <c r="F1357" s="20"/>
      <c r="G1357" s="20"/>
      <c r="H1357" s="20"/>
      <c r="I1357" s="15"/>
      <c r="J1357" s="21"/>
      <c r="K1357" s="22"/>
      <c r="L1357" s="25" t="str">
        <f t="shared" si="42"/>
        <v/>
      </c>
      <c r="M1357" s="19" t="str">
        <f t="shared" si="43"/>
        <v/>
      </c>
    </row>
    <row r="1358" spans="2:13" x14ac:dyDescent="0.2">
      <c r="B1358" s="15"/>
      <c r="C1358" s="22"/>
      <c r="D1358" s="24" t="str">
        <f>IF(C1358="","",IFERROR(INDEX(Clienți!$C$5:$C$504,MATCH(C1358,Clienți!$B$5:$B$504,0)),""))</f>
        <v/>
      </c>
      <c r="E1358" s="22"/>
      <c r="F1358" s="20"/>
      <c r="G1358" s="20"/>
      <c r="H1358" s="20"/>
      <c r="I1358" s="15"/>
      <c r="J1358" s="21"/>
      <c r="K1358" s="22"/>
      <c r="L1358" s="25" t="str">
        <f t="shared" si="42"/>
        <v/>
      </c>
      <c r="M1358" s="19" t="str">
        <f t="shared" si="43"/>
        <v/>
      </c>
    </row>
    <row r="1359" spans="2:13" x14ac:dyDescent="0.2">
      <c r="B1359" s="15"/>
      <c r="C1359" s="22"/>
      <c r="D1359" s="24" t="str">
        <f>IF(C1359="","",IFERROR(INDEX(Clienți!$C$5:$C$504,MATCH(C1359,Clienți!$B$5:$B$504,0)),""))</f>
        <v/>
      </c>
      <c r="E1359" s="22"/>
      <c r="F1359" s="20"/>
      <c r="G1359" s="20"/>
      <c r="H1359" s="20"/>
      <c r="I1359" s="15"/>
      <c r="J1359" s="21"/>
      <c r="K1359" s="22"/>
      <c r="L1359" s="25" t="str">
        <f t="shared" si="42"/>
        <v/>
      </c>
      <c r="M1359" s="19" t="str">
        <f t="shared" si="43"/>
        <v/>
      </c>
    </row>
    <row r="1360" spans="2:13" x14ac:dyDescent="0.2">
      <c r="B1360" s="15"/>
      <c r="C1360" s="22"/>
      <c r="D1360" s="24" t="str">
        <f>IF(C1360="","",IFERROR(INDEX(Clienți!$C$5:$C$504,MATCH(C1360,Clienți!$B$5:$B$504,0)),""))</f>
        <v/>
      </c>
      <c r="E1360" s="22"/>
      <c r="F1360" s="20"/>
      <c r="G1360" s="20"/>
      <c r="H1360" s="20"/>
      <c r="I1360" s="15"/>
      <c r="J1360" s="21"/>
      <c r="K1360" s="22"/>
      <c r="L1360" s="25" t="str">
        <f t="shared" si="42"/>
        <v/>
      </c>
      <c r="M1360" s="19" t="str">
        <f t="shared" si="43"/>
        <v/>
      </c>
    </row>
    <row r="1361" spans="2:13" x14ac:dyDescent="0.2">
      <c r="B1361" s="15"/>
      <c r="C1361" s="22"/>
      <c r="D1361" s="24" t="str">
        <f>IF(C1361="","",IFERROR(INDEX(Clienți!$C$5:$C$504,MATCH(C1361,Clienți!$B$5:$B$504,0)),""))</f>
        <v/>
      </c>
      <c r="E1361" s="22"/>
      <c r="F1361" s="20"/>
      <c r="G1361" s="20"/>
      <c r="H1361" s="20"/>
      <c r="I1361" s="15"/>
      <c r="J1361" s="21"/>
      <c r="K1361" s="22"/>
      <c r="L1361" s="25" t="str">
        <f t="shared" si="42"/>
        <v/>
      </c>
      <c r="M1361" s="19" t="str">
        <f t="shared" si="43"/>
        <v/>
      </c>
    </row>
    <row r="1362" spans="2:13" x14ac:dyDescent="0.2">
      <c r="B1362" s="15"/>
      <c r="C1362" s="22"/>
      <c r="D1362" s="24" t="str">
        <f>IF(C1362="","",IFERROR(INDEX(Clienți!$C$5:$C$504,MATCH(C1362,Clienți!$B$5:$B$504,0)),""))</f>
        <v/>
      </c>
      <c r="E1362" s="22"/>
      <c r="F1362" s="20"/>
      <c r="G1362" s="20"/>
      <c r="H1362" s="20"/>
      <c r="I1362" s="15"/>
      <c r="J1362" s="21"/>
      <c r="K1362" s="22"/>
      <c r="L1362" s="25" t="str">
        <f t="shared" si="42"/>
        <v/>
      </c>
      <c r="M1362" s="19" t="str">
        <f t="shared" si="43"/>
        <v/>
      </c>
    </row>
    <row r="1363" spans="2:13" x14ac:dyDescent="0.2">
      <c r="B1363" s="15"/>
      <c r="C1363" s="22"/>
      <c r="D1363" s="24" t="str">
        <f>IF(C1363="","",IFERROR(INDEX(Clienți!$C$5:$C$504,MATCH(C1363,Clienți!$B$5:$B$504,0)),""))</f>
        <v/>
      </c>
      <c r="E1363" s="22"/>
      <c r="F1363" s="20"/>
      <c r="G1363" s="20"/>
      <c r="H1363" s="20"/>
      <c r="I1363" s="15"/>
      <c r="J1363" s="21"/>
      <c r="K1363" s="22"/>
      <c r="L1363" s="25" t="str">
        <f t="shared" si="42"/>
        <v/>
      </c>
      <c r="M1363" s="19" t="str">
        <f t="shared" si="43"/>
        <v/>
      </c>
    </row>
    <row r="1364" spans="2:13" x14ac:dyDescent="0.2">
      <c r="B1364" s="15"/>
      <c r="C1364" s="22"/>
      <c r="D1364" s="24" t="str">
        <f>IF(C1364="","",IFERROR(INDEX(Clienți!$C$5:$C$504,MATCH(C1364,Clienți!$B$5:$B$504,0)),""))</f>
        <v/>
      </c>
      <c r="E1364" s="22"/>
      <c r="F1364" s="20"/>
      <c r="G1364" s="20"/>
      <c r="H1364" s="20"/>
      <c r="I1364" s="15"/>
      <c r="J1364" s="21"/>
      <c r="K1364" s="22"/>
      <c r="L1364" s="25" t="str">
        <f t="shared" si="42"/>
        <v/>
      </c>
      <c r="M1364" s="19" t="str">
        <f t="shared" si="43"/>
        <v/>
      </c>
    </row>
    <row r="1365" spans="2:13" x14ac:dyDescent="0.2">
      <c r="B1365" s="15"/>
      <c r="C1365" s="22"/>
      <c r="D1365" s="24" t="str">
        <f>IF(C1365="","",IFERROR(INDEX(Clienți!$C$5:$C$504,MATCH(C1365,Clienți!$B$5:$B$504,0)),""))</f>
        <v/>
      </c>
      <c r="E1365" s="22"/>
      <c r="F1365" s="20"/>
      <c r="G1365" s="20"/>
      <c r="H1365" s="20"/>
      <c r="I1365" s="15"/>
      <c r="J1365" s="21"/>
      <c r="K1365" s="22"/>
      <c r="L1365" s="25" t="str">
        <f t="shared" si="42"/>
        <v/>
      </c>
      <c r="M1365" s="19" t="str">
        <f t="shared" si="43"/>
        <v/>
      </c>
    </row>
    <row r="1366" spans="2:13" x14ac:dyDescent="0.2">
      <c r="B1366" s="15"/>
      <c r="C1366" s="22"/>
      <c r="D1366" s="24" t="str">
        <f>IF(C1366="","",IFERROR(INDEX(Clienți!$C$5:$C$504,MATCH(C1366,Clienți!$B$5:$B$504,0)),""))</f>
        <v/>
      </c>
      <c r="E1366" s="22"/>
      <c r="F1366" s="20"/>
      <c r="G1366" s="20"/>
      <c r="H1366" s="20"/>
      <c r="I1366" s="15"/>
      <c r="J1366" s="21"/>
      <c r="K1366" s="22"/>
      <c r="L1366" s="25" t="str">
        <f t="shared" si="42"/>
        <v/>
      </c>
      <c r="M1366" s="19" t="str">
        <f t="shared" si="43"/>
        <v/>
      </c>
    </row>
    <row r="1367" spans="2:13" x14ac:dyDescent="0.2">
      <c r="B1367" s="15"/>
      <c r="C1367" s="22"/>
      <c r="D1367" s="24" t="str">
        <f>IF(C1367="","",IFERROR(INDEX(Clienți!$C$5:$C$504,MATCH(C1367,Clienți!$B$5:$B$504,0)),""))</f>
        <v/>
      </c>
      <c r="E1367" s="22"/>
      <c r="F1367" s="20"/>
      <c r="G1367" s="20"/>
      <c r="H1367" s="20"/>
      <c r="I1367" s="15"/>
      <c r="J1367" s="21"/>
      <c r="K1367" s="22"/>
      <c r="L1367" s="25" t="str">
        <f t="shared" si="42"/>
        <v/>
      </c>
      <c r="M1367" s="19" t="str">
        <f t="shared" si="43"/>
        <v/>
      </c>
    </row>
    <row r="1368" spans="2:13" x14ac:dyDescent="0.2">
      <c r="B1368" s="15"/>
      <c r="C1368" s="22"/>
      <c r="D1368" s="24" t="str">
        <f>IF(C1368="","",IFERROR(INDEX(Clienți!$C$5:$C$504,MATCH(C1368,Clienți!$B$5:$B$504,0)),""))</f>
        <v/>
      </c>
      <c r="E1368" s="22"/>
      <c r="F1368" s="20"/>
      <c r="G1368" s="20"/>
      <c r="H1368" s="20"/>
      <c r="I1368" s="15"/>
      <c r="J1368" s="21"/>
      <c r="K1368" s="22"/>
      <c r="L1368" s="25" t="str">
        <f t="shared" si="42"/>
        <v/>
      </c>
      <c r="M1368" s="19" t="str">
        <f t="shared" si="43"/>
        <v/>
      </c>
    </row>
    <row r="1369" spans="2:13" x14ac:dyDescent="0.2">
      <c r="B1369" s="15"/>
      <c r="C1369" s="22"/>
      <c r="D1369" s="24" t="str">
        <f>IF(C1369="","",IFERROR(INDEX(Clienți!$C$5:$C$504,MATCH(C1369,Clienți!$B$5:$B$504,0)),""))</f>
        <v/>
      </c>
      <c r="E1369" s="22"/>
      <c r="F1369" s="20"/>
      <c r="G1369" s="20"/>
      <c r="H1369" s="20"/>
      <c r="I1369" s="15"/>
      <c r="J1369" s="21"/>
      <c r="K1369" s="22"/>
      <c r="L1369" s="25" t="str">
        <f t="shared" si="42"/>
        <v/>
      </c>
      <c r="M1369" s="19" t="str">
        <f t="shared" si="43"/>
        <v/>
      </c>
    </row>
    <row r="1370" spans="2:13" x14ac:dyDescent="0.2">
      <c r="B1370" s="15"/>
      <c r="C1370" s="22"/>
      <c r="D1370" s="24" t="str">
        <f>IF(C1370="","",IFERROR(INDEX(Clienți!$C$5:$C$504,MATCH(C1370,Clienți!$B$5:$B$504,0)),""))</f>
        <v/>
      </c>
      <c r="E1370" s="22"/>
      <c r="F1370" s="20"/>
      <c r="G1370" s="20"/>
      <c r="H1370" s="20"/>
      <c r="I1370" s="15"/>
      <c r="J1370" s="21"/>
      <c r="K1370" s="22"/>
      <c r="L1370" s="25" t="str">
        <f t="shared" si="42"/>
        <v/>
      </c>
      <c r="M1370" s="19" t="str">
        <f t="shared" si="43"/>
        <v/>
      </c>
    </row>
    <row r="1371" spans="2:13" x14ac:dyDescent="0.2">
      <c r="B1371" s="15"/>
      <c r="C1371" s="22"/>
      <c r="D1371" s="24" t="str">
        <f>IF(C1371="","",IFERROR(INDEX(Clienți!$C$5:$C$504,MATCH(C1371,Clienți!$B$5:$B$504,0)),""))</f>
        <v/>
      </c>
      <c r="E1371" s="22"/>
      <c r="F1371" s="20"/>
      <c r="G1371" s="20"/>
      <c r="H1371" s="20"/>
      <c r="I1371" s="15"/>
      <c r="J1371" s="21"/>
      <c r="K1371" s="22"/>
      <c r="L1371" s="25" t="str">
        <f t="shared" si="42"/>
        <v/>
      </c>
      <c r="M1371" s="19" t="str">
        <f t="shared" si="43"/>
        <v/>
      </c>
    </row>
    <row r="1372" spans="2:13" x14ac:dyDescent="0.2">
      <c r="B1372" s="15"/>
      <c r="C1372" s="22"/>
      <c r="D1372" s="24" t="str">
        <f>IF(C1372="","",IFERROR(INDEX(Clienți!$C$5:$C$504,MATCH(C1372,Clienți!$B$5:$B$504,0)),""))</f>
        <v/>
      </c>
      <c r="E1372" s="22"/>
      <c r="F1372" s="20"/>
      <c r="G1372" s="20"/>
      <c r="H1372" s="20"/>
      <c r="I1372" s="15"/>
      <c r="J1372" s="21"/>
      <c r="K1372" s="22"/>
      <c r="L1372" s="25" t="str">
        <f t="shared" si="42"/>
        <v/>
      </c>
      <c r="M1372" s="19" t="str">
        <f t="shared" si="43"/>
        <v/>
      </c>
    </row>
    <row r="1373" spans="2:13" x14ac:dyDescent="0.2">
      <c r="B1373" s="15"/>
      <c r="C1373" s="22"/>
      <c r="D1373" s="24" t="str">
        <f>IF(C1373="","",IFERROR(INDEX(Clienți!$C$5:$C$504,MATCH(C1373,Clienți!$B$5:$B$504,0)),""))</f>
        <v/>
      </c>
      <c r="E1373" s="22"/>
      <c r="F1373" s="20"/>
      <c r="G1373" s="20"/>
      <c r="H1373" s="20"/>
      <c r="I1373" s="15"/>
      <c r="J1373" s="21"/>
      <c r="K1373" s="22"/>
      <c r="L1373" s="25" t="str">
        <f t="shared" si="42"/>
        <v/>
      </c>
      <c r="M1373" s="19" t="str">
        <f t="shared" si="43"/>
        <v/>
      </c>
    </row>
    <row r="1374" spans="2:13" x14ac:dyDescent="0.2">
      <c r="B1374" s="15"/>
      <c r="C1374" s="22"/>
      <c r="D1374" s="24" t="str">
        <f>IF(C1374="","",IFERROR(INDEX(Clienți!$C$5:$C$504,MATCH(C1374,Clienți!$B$5:$B$504,0)),""))</f>
        <v/>
      </c>
      <c r="E1374" s="22"/>
      <c r="F1374" s="20"/>
      <c r="G1374" s="20"/>
      <c r="H1374" s="20"/>
      <c r="I1374" s="15"/>
      <c r="J1374" s="21"/>
      <c r="K1374" s="22"/>
      <c r="L1374" s="25" t="str">
        <f t="shared" si="42"/>
        <v/>
      </c>
      <c r="M1374" s="19" t="str">
        <f t="shared" si="43"/>
        <v/>
      </c>
    </row>
    <row r="1375" spans="2:13" x14ac:dyDescent="0.2">
      <c r="B1375" s="15"/>
      <c r="C1375" s="22"/>
      <c r="D1375" s="24" t="str">
        <f>IF(C1375="","",IFERROR(INDEX(Clienți!$C$5:$C$504,MATCH(C1375,Clienți!$B$5:$B$504,0)),""))</f>
        <v/>
      </c>
      <c r="E1375" s="22"/>
      <c r="F1375" s="20"/>
      <c r="G1375" s="20"/>
      <c r="H1375" s="20"/>
      <c r="I1375" s="15"/>
      <c r="J1375" s="21"/>
      <c r="K1375" s="22"/>
      <c r="L1375" s="25" t="str">
        <f t="shared" si="42"/>
        <v/>
      </c>
      <c r="M1375" s="19" t="str">
        <f t="shared" si="43"/>
        <v/>
      </c>
    </row>
    <row r="1376" spans="2:13" x14ac:dyDescent="0.2">
      <c r="B1376" s="15"/>
      <c r="C1376" s="22"/>
      <c r="D1376" s="24" t="str">
        <f>IF(C1376="","",IFERROR(INDEX(Clienți!$C$5:$C$504,MATCH(C1376,Clienți!$B$5:$B$504,0)),""))</f>
        <v/>
      </c>
      <c r="E1376" s="22"/>
      <c r="F1376" s="20"/>
      <c r="G1376" s="20"/>
      <c r="H1376" s="20"/>
      <c r="I1376" s="15"/>
      <c r="J1376" s="21"/>
      <c r="K1376" s="22"/>
      <c r="L1376" s="25" t="str">
        <f t="shared" si="42"/>
        <v/>
      </c>
      <c r="M1376" s="19" t="str">
        <f t="shared" si="43"/>
        <v/>
      </c>
    </row>
    <row r="1377" spans="2:13" x14ac:dyDescent="0.2">
      <c r="B1377" s="15"/>
      <c r="C1377" s="22"/>
      <c r="D1377" s="24" t="str">
        <f>IF(C1377="","",IFERROR(INDEX(Clienți!$C$5:$C$504,MATCH(C1377,Clienți!$B$5:$B$504,0)),""))</f>
        <v/>
      </c>
      <c r="E1377" s="22"/>
      <c r="F1377" s="20"/>
      <c r="G1377" s="20"/>
      <c r="H1377" s="20"/>
      <c r="I1377" s="15"/>
      <c r="J1377" s="21"/>
      <c r="K1377" s="22"/>
      <c r="L1377" s="25" t="str">
        <f t="shared" si="42"/>
        <v/>
      </c>
      <c r="M1377" s="19" t="str">
        <f t="shared" si="43"/>
        <v/>
      </c>
    </row>
    <row r="1378" spans="2:13" x14ac:dyDescent="0.2">
      <c r="B1378" s="15"/>
      <c r="C1378" s="22"/>
      <c r="D1378" s="24" t="str">
        <f>IF(C1378="","",IFERROR(INDEX(Clienți!$C$5:$C$504,MATCH(C1378,Clienți!$B$5:$B$504,0)),""))</f>
        <v/>
      </c>
      <c r="E1378" s="22"/>
      <c r="F1378" s="20"/>
      <c r="G1378" s="20"/>
      <c r="H1378" s="20"/>
      <c r="I1378" s="15"/>
      <c r="J1378" s="21"/>
      <c r="K1378" s="22"/>
      <c r="L1378" s="25" t="str">
        <f t="shared" si="42"/>
        <v/>
      </c>
      <c r="M1378" s="19" t="str">
        <f t="shared" si="43"/>
        <v/>
      </c>
    </row>
    <row r="1379" spans="2:13" x14ac:dyDescent="0.2">
      <c r="B1379" s="15"/>
      <c r="C1379" s="22"/>
      <c r="D1379" s="24" t="str">
        <f>IF(C1379="","",IFERROR(INDEX(Clienți!$C$5:$C$504,MATCH(C1379,Clienți!$B$5:$B$504,0)),""))</f>
        <v/>
      </c>
      <c r="E1379" s="22"/>
      <c r="F1379" s="20"/>
      <c r="G1379" s="20"/>
      <c r="H1379" s="20"/>
      <c r="I1379" s="15"/>
      <c r="J1379" s="21"/>
      <c r="K1379" s="22"/>
      <c r="L1379" s="25" t="str">
        <f t="shared" si="42"/>
        <v/>
      </c>
      <c r="M1379" s="19" t="str">
        <f t="shared" si="43"/>
        <v/>
      </c>
    </row>
    <row r="1380" spans="2:13" x14ac:dyDescent="0.2">
      <c r="B1380" s="15"/>
      <c r="C1380" s="22"/>
      <c r="D1380" s="24" t="str">
        <f>IF(C1380="","",IFERROR(INDEX(Clienți!$C$5:$C$504,MATCH(C1380,Clienți!$B$5:$B$504,0)),""))</f>
        <v/>
      </c>
      <c r="E1380" s="22"/>
      <c r="F1380" s="20"/>
      <c r="G1380" s="20"/>
      <c r="H1380" s="20"/>
      <c r="I1380" s="15"/>
      <c r="J1380" s="21"/>
      <c r="K1380" s="22"/>
      <c r="L1380" s="25" t="str">
        <f t="shared" si="42"/>
        <v/>
      </c>
      <c r="M1380" s="19" t="str">
        <f t="shared" si="43"/>
        <v/>
      </c>
    </row>
    <row r="1381" spans="2:13" x14ac:dyDescent="0.2">
      <c r="B1381" s="15"/>
      <c r="C1381" s="22"/>
      <c r="D1381" s="24" t="str">
        <f>IF(C1381="","",IFERROR(INDEX(Clienți!$C$5:$C$504,MATCH(C1381,Clienți!$B$5:$B$504,0)),""))</f>
        <v/>
      </c>
      <c r="E1381" s="22"/>
      <c r="F1381" s="20"/>
      <c r="G1381" s="20"/>
      <c r="H1381" s="20"/>
      <c r="I1381" s="15"/>
      <c r="J1381" s="21"/>
      <c r="K1381" s="22"/>
      <c r="L1381" s="25" t="str">
        <f t="shared" si="42"/>
        <v/>
      </c>
      <c r="M1381" s="19" t="str">
        <f t="shared" si="43"/>
        <v/>
      </c>
    </row>
    <row r="1382" spans="2:13" x14ac:dyDescent="0.2">
      <c r="B1382" s="15"/>
      <c r="C1382" s="22"/>
      <c r="D1382" s="24" t="str">
        <f>IF(C1382="","",IFERROR(INDEX(Clienți!$C$5:$C$504,MATCH(C1382,Clienți!$B$5:$B$504,0)),""))</f>
        <v/>
      </c>
      <c r="E1382" s="22"/>
      <c r="F1382" s="20"/>
      <c r="G1382" s="20"/>
      <c r="H1382" s="20"/>
      <c r="I1382" s="15"/>
      <c r="J1382" s="21"/>
      <c r="K1382" s="22"/>
      <c r="L1382" s="25" t="str">
        <f t="shared" si="42"/>
        <v/>
      </c>
      <c r="M1382" s="19" t="str">
        <f t="shared" si="43"/>
        <v/>
      </c>
    </row>
    <row r="1383" spans="2:13" x14ac:dyDescent="0.2">
      <c r="B1383" s="15"/>
      <c r="C1383" s="22"/>
      <c r="D1383" s="24" t="str">
        <f>IF(C1383="","",IFERROR(INDEX(Clienți!$C$5:$C$504,MATCH(C1383,Clienți!$B$5:$B$504,0)),""))</f>
        <v/>
      </c>
      <c r="E1383" s="22"/>
      <c r="F1383" s="20"/>
      <c r="G1383" s="20"/>
      <c r="H1383" s="20"/>
      <c r="I1383" s="15"/>
      <c r="J1383" s="21"/>
      <c r="K1383" s="22"/>
      <c r="L1383" s="25" t="str">
        <f t="shared" si="42"/>
        <v/>
      </c>
      <c r="M1383" s="19" t="str">
        <f t="shared" si="43"/>
        <v/>
      </c>
    </row>
    <row r="1384" spans="2:13" x14ac:dyDescent="0.2">
      <c r="B1384" s="15"/>
      <c r="C1384" s="22"/>
      <c r="D1384" s="24" t="str">
        <f>IF(C1384="","",IFERROR(INDEX(Clienți!$C$5:$C$504,MATCH(C1384,Clienți!$B$5:$B$504,0)),""))</f>
        <v/>
      </c>
      <c r="E1384" s="22"/>
      <c r="F1384" s="20"/>
      <c r="G1384" s="20"/>
      <c r="H1384" s="20"/>
      <c r="I1384" s="15"/>
      <c r="J1384" s="21"/>
      <c r="K1384" s="22"/>
      <c r="L1384" s="25" t="str">
        <f t="shared" si="42"/>
        <v/>
      </c>
      <c r="M1384" s="19" t="str">
        <f t="shared" si="43"/>
        <v/>
      </c>
    </row>
    <row r="1385" spans="2:13" x14ac:dyDescent="0.2">
      <c r="B1385" s="15"/>
      <c r="C1385" s="22"/>
      <c r="D1385" s="24" t="str">
        <f>IF(C1385="","",IFERROR(INDEX(Clienți!$C$5:$C$504,MATCH(C1385,Clienți!$B$5:$B$504,0)),""))</f>
        <v/>
      </c>
      <c r="E1385" s="22"/>
      <c r="F1385" s="20"/>
      <c r="G1385" s="20"/>
      <c r="H1385" s="20"/>
      <c r="I1385" s="15"/>
      <c r="J1385" s="21"/>
      <c r="K1385" s="22"/>
      <c r="L1385" s="25" t="str">
        <f t="shared" si="42"/>
        <v/>
      </c>
      <c r="M1385" s="19" t="str">
        <f t="shared" si="43"/>
        <v/>
      </c>
    </row>
    <row r="1386" spans="2:13" x14ac:dyDescent="0.2">
      <c r="B1386" s="15"/>
      <c r="C1386" s="22"/>
      <c r="D1386" s="24" t="str">
        <f>IF(C1386="","",IFERROR(INDEX(Clienți!$C$5:$C$504,MATCH(C1386,Clienți!$B$5:$B$504,0)),""))</f>
        <v/>
      </c>
      <c r="E1386" s="22"/>
      <c r="F1386" s="20"/>
      <c r="G1386" s="20"/>
      <c r="H1386" s="20"/>
      <c r="I1386" s="15"/>
      <c r="J1386" s="21"/>
      <c r="K1386" s="22"/>
      <c r="L1386" s="25" t="str">
        <f t="shared" si="42"/>
        <v/>
      </c>
      <c r="M1386" s="19" t="str">
        <f t="shared" si="43"/>
        <v/>
      </c>
    </row>
    <row r="1387" spans="2:13" x14ac:dyDescent="0.2">
      <c r="B1387" s="15"/>
      <c r="C1387" s="22"/>
      <c r="D1387" s="24" t="str">
        <f>IF(C1387="","",IFERROR(INDEX(Clienți!$C$5:$C$504,MATCH(C1387,Clienți!$B$5:$B$504,0)),""))</f>
        <v/>
      </c>
      <c r="E1387" s="22"/>
      <c r="F1387" s="20"/>
      <c r="G1387" s="20"/>
      <c r="H1387" s="20"/>
      <c r="I1387" s="15"/>
      <c r="J1387" s="21"/>
      <c r="K1387" s="22"/>
      <c r="L1387" s="25" t="str">
        <f t="shared" si="42"/>
        <v/>
      </c>
      <c r="M1387" s="19" t="str">
        <f t="shared" si="43"/>
        <v/>
      </c>
    </row>
    <row r="1388" spans="2:13" x14ac:dyDescent="0.2">
      <c r="B1388" s="15"/>
      <c r="C1388" s="22"/>
      <c r="D1388" s="24" t="str">
        <f>IF(C1388="","",IFERROR(INDEX(Clienți!$C$5:$C$504,MATCH(C1388,Clienți!$B$5:$B$504,0)),""))</f>
        <v/>
      </c>
      <c r="E1388" s="22"/>
      <c r="F1388" s="20"/>
      <c r="G1388" s="20"/>
      <c r="H1388" s="20"/>
      <c r="I1388" s="15"/>
      <c r="J1388" s="21"/>
      <c r="K1388" s="22"/>
      <c r="L1388" s="25" t="str">
        <f t="shared" si="42"/>
        <v/>
      </c>
      <c r="M1388" s="19" t="str">
        <f t="shared" si="43"/>
        <v/>
      </c>
    </row>
    <row r="1389" spans="2:13" x14ac:dyDescent="0.2">
      <c r="B1389" s="15"/>
      <c r="C1389" s="22"/>
      <c r="D1389" s="24" t="str">
        <f>IF(C1389="","",IFERROR(INDEX(Clienți!$C$5:$C$504,MATCH(C1389,Clienți!$B$5:$B$504,0)),""))</f>
        <v/>
      </c>
      <c r="E1389" s="22"/>
      <c r="F1389" s="20"/>
      <c r="G1389" s="20"/>
      <c r="H1389" s="20"/>
      <c r="I1389" s="15"/>
      <c r="J1389" s="21"/>
      <c r="K1389" s="22"/>
      <c r="L1389" s="25" t="str">
        <f t="shared" si="42"/>
        <v/>
      </c>
      <c r="M1389" s="19" t="str">
        <f t="shared" si="43"/>
        <v/>
      </c>
    </row>
    <row r="1390" spans="2:13" x14ac:dyDescent="0.2">
      <c r="B1390" s="15"/>
      <c r="C1390" s="22"/>
      <c r="D1390" s="24" t="str">
        <f>IF(C1390="","",IFERROR(INDEX(Clienți!$C$5:$C$504,MATCH(C1390,Clienți!$B$5:$B$504,0)),""))</f>
        <v/>
      </c>
      <c r="E1390" s="22"/>
      <c r="F1390" s="20"/>
      <c r="G1390" s="20"/>
      <c r="H1390" s="20"/>
      <c r="I1390" s="15"/>
      <c r="J1390" s="21"/>
      <c r="K1390" s="22"/>
      <c r="L1390" s="25" t="str">
        <f t="shared" si="42"/>
        <v/>
      </c>
      <c r="M1390" s="19" t="str">
        <f t="shared" si="43"/>
        <v/>
      </c>
    </row>
    <row r="1391" spans="2:13" x14ac:dyDescent="0.2">
      <c r="B1391" s="15"/>
      <c r="C1391" s="22"/>
      <c r="D1391" s="24" t="str">
        <f>IF(C1391="","",IFERROR(INDEX(Clienți!$C$5:$C$504,MATCH(C1391,Clienți!$B$5:$B$504,0)),""))</f>
        <v/>
      </c>
      <c r="E1391" s="22"/>
      <c r="F1391" s="20"/>
      <c r="G1391" s="20"/>
      <c r="H1391" s="20"/>
      <c r="I1391" s="15"/>
      <c r="J1391" s="21"/>
      <c r="K1391" s="22"/>
      <c r="L1391" s="25" t="str">
        <f t="shared" si="42"/>
        <v/>
      </c>
      <c r="M1391" s="19" t="str">
        <f t="shared" si="43"/>
        <v/>
      </c>
    </row>
    <row r="1392" spans="2:13" x14ac:dyDescent="0.2">
      <c r="B1392" s="15"/>
      <c r="C1392" s="22"/>
      <c r="D1392" s="24" t="str">
        <f>IF(C1392="","",IFERROR(INDEX(Clienți!$C$5:$C$504,MATCH(C1392,Clienți!$B$5:$B$504,0)),""))</f>
        <v/>
      </c>
      <c r="E1392" s="22"/>
      <c r="F1392" s="20"/>
      <c r="G1392" s="20"/>
      <c r="H1392" s="20"/>
      <c r="I1392" s="15"/>
      <c r="J1392" s="21"/>
      <c r="K1392" s="22"/>
      <c r="L1392" s="25" t="str">
        <f t="shared" si="42"/>
        <v/>
      </c>
      <c r="M1392" s="19" t="str">
        <f t="shared" si="43"/>
        <v/>
      </c>
    </row>
    <row r="1393" spans="2:13" x14ac:dyDescent="0.2">
      <c r="B1393" s="15"/>
      <c r="C1393" s="22"/>
      <c r="D1393" s="24" t="str">
        <f>IF(C1393="","",IFERROR(INDEX(Clienți!$C$5:$C$504,MATCH(C1393,Clienți!$B$5:$B$504,0)),""))</f>
        <v/>
      </c>
      <c r="E1393" s="22"/>
      <c r="F1393" s="20"/>
      <c r="G1393" s="20"/>
      <c r="H1393" s="20"/>
      <c r="I1393" s="15"/>
      <c r="J1393" s="21"/>
      <c r="K1393" s="22"/>
      <c r="L1393" s="25" t="str">
        <f t="shared" si="42"/>
        <v/>
      </c>
      <c r="M1393" s="19" t="str">
        <f t="shared" si="43"/>
        <v/>
      </c>
    </row>
    <row r="1394" spans="2:13" x14ac:dyDescent="0.2">
      <c r="B1394" s="15"/>
      <c r="C1394" s="22"/>
      <c r="D1394" s="24" t="str">
        <f>IF(C1394="","",IFERROR(INDEX(Clienți!$C$5:$C$504,MATCH(C1394,Clienți!$B$5:$B$504,0)),""))</f>
        <v/>
      </c>
      <c r="E1394" s="22"/>
      <c r="F1394" s="20"/>
      <c r="G1394" s="20"/>
      <c r="H1394" s="20"/>
      <c r="I1394" s="15"/>
      <c r="J1394" s="21"/>
      <c r="K1394" s="22"/>
      <c r="L1394" s="25" t="str">
        <f t="shared" si="42"/>
        <v/>
      </c>
      <c r="M1394" s="19" t="str">
        <f t="shared" si="43"/>
        <v/>
      </c>
    </row>
    <row r="1395" spans="2:13" x14ac:dyDescent="0.2">
      <c r="B1395" s="15"/>
      <c r="C1395" s="22"/>
      <c r="D1395" s="24" t="str">
        <f>IF(C1395="","",IFERROR(INDEX(Clienți!$C$5:$C$504,MATCH(C1395,Clienți!$B$5:$B$504,0)),""))</f>
        <v/>
      </c>
      <c r="E1395" s="22"/>
      <c r="F1395" s="20"/>
      <c r="G1395" s="20"/>
      <c r="H1395" s="20"/>
      <c r="I1395" s="15"/>
      <c r="J1395" s="21"/>
      <c r="K1395" s="22"/>
      <c r="L1395" s="25" t="str">
        <f t="shared" si="42"/>
        <v/>
      </c>
      <c r="M1395" s="19" t="str">
        <f t="shared" si="43"/>
        <v/>
      </c>
    </row>
    <row r="1396" spans="2:13" x14ac:dyDescent="0.2">
      <c r="B1396" s="15"/>
      <c r="C1396" s="22"/>
      <c r="D1396" s="24" t="str">
        <f>IF(C1396="","",IFERROR(INDEX(Clienți!$C$5:$C$504,MATCH(C1396,Clienți!$B$5:$B$504,0)),""))</f>
        <v/>
      </c>
      <c r="E1396" s="22"/>
      <c r="F1396" s="20"/>
      <c r="G1396" s="20"/>
      <c r="H1396" s="20"/>
      <c r="I1396" s="15"/>
      <c r="J1396" s="21"/>
      <c r="K1396" s="22"/>
      <c r="L1396" s="25" t="str">
        <f t="shared" si="42"/>
        <v/>
      </c>
      <c r="M1396" s="19" t="str">
        <f t="shared" si="43"/>
        <v/>
      </c>
    </row>
    <row r="1397" spans="2:13" x14ac:dyDescent="0.2">
      <c r="B1397" s="15"/>
      <c r="C1397" s="22"/>
      <c r="D1397" s="24" t="str">
        <f>IF(C1397="","",IFERROR(INDEX(Clienți!$C$5:$C$504,MATCH(C1397,Clienți!$B$5:$B$504,0)),""))</f>
        <v/>
      </c>
      <c r="E1397" s="22"/>
      <c r="F1397" s="20"/>
      <c r="G1397" s="20"/>
      <c r="H1397" s="20"/>
      <c r="I1397" s="15"/>
      <c r="J1397" s="21"/>
      <c r="K1397" s="22"/>
      <c r="L1397" s="25" t="str">
        <f t="shared" si="42"/>
        <v/>
      </c>
      <c r="M1397" s="19" t="str">
        <f t="shared" si="43"/>
        <v/>
      </c>
    </row>
    <row r="1398" spans="2:13" x14ac:dyDescent="0.2">
      <c r="B1398" s="15"/>
      <c r="C1398" s="22"/>
      <c r="D1398" s="24" t="str">
        <f>IF(C1398="","",IFERROR(INDEX(Clienți!$C$5:$C$504,MATCH(C1398,Clienți!$B$5:$B$504,0)),""))</f>
        <v/>
      </c>
      <c r="E1398" s="22"/>
      <c r="F1398" s="20"/>
      <c r="G1398" s="20"/>
      <c r="H1398" s="20"/>
      <c r="I1398" s="15"/>
      <c r="J1398" s="21"/>
      <c r="K1398" s="22"/>
      <c r="L1398" s="25" t="str">
        <f t="shared" si="42"/>
        <v/>
      </c>
      <c r="M1398" s="19" t="str">
        <f t="shared" si="43"/>
        <v/>
      </c>
    </row>
    <row r="1399" spans="2:13" x14ac:dyDescent="0.2">
      <c r="B1399" s="15"/>
      <c r="C1399" s="22"/>
      <c r="D1399" s="24" t="str">
        <f>IF(C1399="","",IFERROR(INDEX(Clienți!$C$5:$C$504,MATCH(C1399,Clienți!$B$5:$B$504,0)),""))</f>
        <v/>
      </c>
      <c r="E1399" s="22"/>
      <c r="F1399" s="20"/>
      <c r="G1399" s="20"/>
      <c r="H1399" s="20"/>
      <c r="I1399" s="15"/>
      <c r="J1399" s="21"/>
      <c r="K1399" s="22"/>
      <c r="L1399" s="25" t="str">
        <f t="shared" si="42"/>
        <v/>
      </c>
      <c r="M1399" s="19" t="str">
        <f t="shared" si="43"/>
        <v/>
      </c>
    </row>
    <row r="1400" spans="2:13" x14ac:dyDescent="0.2">
      <c r="B1400" s="15"/>
      <c r="C1400" s="22"/>
      <c r="D1400" s="24" t="str">
        <f>IF(C1400="","",IFERROR(INDEX(Clienți!$C$5:$C$504,MATCH(C1400,Clienți!$B$5:$B$504,0)),""))</f>
        <v/>
      </c>
      <c r="E1400" s="22"/>
      <c r="F1400" s="20"/>
      <c r="G1400" s="20"/>
      <c r="H1400" s="20"/>
      <c r="I1400" s="15"/>
      <c r="J1400" s="21"/>
      <c r="K1400" s="22"/>
      <c r="L1400" s="25" t="str">
        <f t="shared" si="42"/>
        <v/>
      </c>
      <c r="M1400" s="19" t="str">
        <f t="shared" si="43"/>
        <v/>
      </c>
    </row>
    <row r="1401" spans="2:13" x14ac:dyDescent="0.2">
      <c r="B1401" s="15"/>
      <c r="C1401" s="22"/>
      <c r="D1401" s="24" t="str">
        <f>IF(C1401="","",IFERROR(INDEX(Clienți!$C$5:$C$504,MATCH(C1401,Clienți!$B$5:$B$504,0)),""))</f>
        <v/>
      </c>
      <c r="E1401" s="22"/>
      <c r="F1401" s="20"/>
      <c r="G1401" s="20"/>
      <c r="H1401" s="20"/>
      <c r="I1401" s="15"/>
      <c r="J1401" s="21"/>
      <c r="K1401" s="22"/>
      <c r="L1401" s="25" t="str">
        <f t="shared" si="42"/>
        <v/>
      </c>
      <c r="M1401" s="19" t="str">
        <f t="shared" si="43"/>
        <v/>
      </c>
    </row>
    <row r="1402" spans="2:13" x14ac:dyDescent="0.2">
      <c r="B1402" s="15"/>
      <c r="C1402" s="22"/>
      <c r="D1402" s="24" t="str">
        <f>IF(C1402="","",IFERROR(INDEX(Clienți!$C$5:$C$504,MATCH(C1402,Clienți!$B$5:$B$504,0)),""))</f>
        <v/>
      </c>
      <c r="E1402" s="22"/>
      <c r="F1402" s="20"/>
      <c r="G1402" s="20"/>
      <c r="H1402" s="20"/>
      <c r="I1402" s="15"/>
      <c r="J1402" s="21"/>
      <c r="K1402" s="22"/>
      <c r="L1402" s="25" t="str">
        <f t="shared" si="42"/>
        <v/>
      </c>
      <c r="M1402" s="19" t="str">
        <f t="shared" si="43"/>
        <v/>
      </c>
    </row>
    <row r="1403" spans="2:13" x14ac:dyDescent="0.2">
      <c r="B1403" s="15"/>
      <c r="C1403" s="22"/>
      <c r="D1403" s="24" t="str">
        <f>IF(C1403="","",IFERROR(INDEX(Clienți!$C$5:$C$504,MATCH(C1403,Clienți!$B$5:$B$504,0)),""))</f>
        <v/>
      </c>
      <c r="E1403" s="22"/>
      <c r="F1403" s="20"/>
      <c r="G1403" s="20"/>
      <c r="H1403" s="20"/>
      <c r="I1403" s="15"/>
      <c r="J1403" s="21"/>
      <c r="K1403" s="22"/>
      <c r="L1403" s="25" t="str">
        <f t="shared" si="42"/>
        <v/>
      </c>
      <c r="M1403" s="19" t="str">
        <f t="shared" si="43"/>
        <v/>
      </c>
    </row>
    <row r="1404" spans="2:13" x14ac:dyDescent="0.2">
      <c r="B1404" s="15"/>
      <c r="C1404" s="22"/>
      <c r="D1404" s="24" t="str">
        <f>IF(C1404="","",IFERROR(INDEX(Clienți!$C$5:$C$504,MATCH(C1404,Clienți!$B$5:$B$504,0)),""))</f>
        <v/>
      </c>
      <c r="E1404" s="22"/>
      <c r="F1404" s="20"/>
      <c r="G1404" s="20"/>
      <c r="H1404" s="20"/>
      <c r="I1404" s="15"/>
      <c r="J1404" s="21"/>
      <c r="K1404" s="22"/>
      <c r="L1404" s="25" t="str">
        <f t="shared" si="42"/>
        <v/>
      </c>
      <c r="M1404" s="19" t="str">
        <f t="shared" si="43"/>
        <v/>
      </c>
    </row>
    <row r="1405" spans="2:13" x14ac:dyDescent="0.2">
      <c r="B1405" s="15"/>
      <c r="C1405" s="22"/>
      <c r="D1405" s="24" t="str">
        <f>IF(C1405="","",IFERROR(INDEX(Clienți!$C$5:$C$504,MATCH(C1405,Clienți!$B$5:$B$504,0)),""))</f>
        <v/>
      </c>
      <c r="E1405" s="22"/>
      <c r="F1405" s="20"/>
      <c r="G1405" s="20"/>
      <c r="H1405" s="20"/>
      <c r="I1405" s="15"/>
      <c r="J1405" s="21"/>
      <c r="K1405" s="22"/>
      <c r="L1405" s="25" t="str">
        <f t="shared" si="42"/>
        <v/>
      </c>
      <c r="M1405" s="19" t="str">
        <f t="shared" si="43"/>
        <v/>
      </c>
    </row>
    <row r="1406" spans="2:13" x14ac:dyDescent="0.2">
      <c r="B1406" s="15"/>
      <c r="C1406" s="22"/>
      <c r="D1406" s="24" t="str">
        <f>IF(C1406="","",IFERROR(INDEX(Clienți!$C$5:$C$504,MATCH(C1406,Clienți!$B$5:$B$504,0)),""))</f>
        <v/>
      </c>
      <c r="E1406" s="22"/>
      <c r="F1406" s="20"/>
      <c r="G1406" s="20"/>
      <c r="H1406" s="20"/>
      <c r="I1406" s="15"/>
      <c r="J1406" s="21"/>
      <c r="K1406" s="22"/>
      <c r="L1406" s="25" t="str">
        <f t="shared" si="42"/>
        <v/>
      </c>
      <c r="M1406" s="19" t="str">
        <f t="shared" si="43"/>
        <v/>
      </c>
    </row>
    <row r="1407" spans="2:13" x14ac:dyDescent="0.2">
      <c r="B1407" s="15"/>
      <c r="C1407" s="22"/>
      <c r="D1407" s="24" t="str">
        <f>IF(C1407="","",IFERROR(INDEX(Clienți!$C$5:$C$504,MATCH(C1407,Clienți!$B$5:$B$504,0)),""))</f>
        <v/>
      </c>
      <c r="E1407" s="22"/>
      <c r="F1407" s="20"/>
      <c r="G1407" s="20"/>
      <c r="H1407" s="20"/>
      <c r="I1407" s="15"/>
      <c r="J1407" s="21"/>
      <c r="K1407" s="22"/>
      <c r="L1407" s="25" t="str">
        <f t="shared" si="42"/>
        <v/>
      </c>
      <c r="M1407" s="19" t="str">
        <f t="shared" si="43"/>
        <v/>
      </c>
    </row>
    <row r="1408" spans="2:13" x14ac:dyDescent="0.2">
      <c r="B1408" s="15"/>
      <c r="C1408" s="22"/>
      <c r="D1408" s="24" t="str">
        <f>IF(C1408="","",IFERROR(INDEX(Clienți!$C$5:$C$504,MATCH(C1408,Clienți!$B$5:$B$504,0)),""))</f>
        <v/>
      </c>
      <c r="E1408" s="22"/>
      <c r="F1408" s="20"/>
      <c r="G1408" s="20"/>
      <c r="H1408" s="20"/>
      <c r="I1408" s="15"/>
      <c r="J1408" s="21"/>
      <c r="K1408" s="22"/>
      <c r="L1408" s="25" t="str">
        <f t="shared" si="42"/>
        <v/>
      </c>
      <c r="M1408" s="19" t="str">
        <f t="shared" si="43"/>
        <v/>
      </c>
    </row>
    <row r="1409" spans="2:13" x14ac:dyDescent="0.2">
      <c r="B1409" s="15"/>
      <c r="C1409" s="22"/>
      <c r="D1409" s="24" t="str">
        <f>IF(C1409="","",IFERROR(INDEX(Clienți!$C$5:$C$504,MATCH(C1409,Clienți!$B$5:$B$504,0)),""))</f>
        <v/>
      </c>
      <c r="E1409" s="22"/>
      <c r="F1409" s="20"/>
      <c r="G1409" s="20"/>
      <c r="H1409" s="20"/>
      <c r="I1409" s="15"/>
      <c r="J1409" s="21"/>
      <c r="K1409" s="22"/>
      <c r="L1409" s="25" t="str">
        <f t="shared" si="42"/>
        <v/>
      </c>
      <c r="M1409" s="19" t="str">
        <f t="shared" si="43"/>
        <v/>
      </c>
    </row>
    <row r="1410" spans="2:13" x14ac:dyDescent="0.2">
      <c r="B1410" s="15"/>
      <c r="C1410" s="22"/>
      <c r="D1410" s="24" t="str">
        <f>IF(C1410="","",IFERROR(INDEX(Clienți!$C$5:$C$504,MATCH(C1410,Clienți!$B$5:$B$504,0)),""))</f>
        <v/>
      </c>
      <c r="E1410" s="22"/>
      <c r="F1410" s="20"/>
      <c r="G1410" s="20"/>
      <c r="H1410" s="20"/>
      <c r="I1410" s="15"/>
      <c r="J1410" s="21"/>
      <c r="K1410" s="22"/>
      <c r="L1410" s="25" t="str">
        <f t="shared" si="42"/>
        <v/>
      </c>
      <c r="M1410" s="19" t="str">
        <f t="shared" si="43"/>
        <v/>
      </c>
    </row>
    <row r="1411" spans="2:13" x14ac:dyDescent="0.2">
      <c r="B1411" s="15"/>
      <c r="C1411" s="22"/>
      <c r="D1411" s="24" t="str">
        <f>IF(C1411="","",IFERROR(INDEX(Clienți!$C$5:$C$504,MATCH(C1411,Clienți!$B$5:$B$504,0)),""))</f>
        <v/>
      </c>
      <c r="E1411" s="22"/>
      <c r="F1411" s="20"/>
      <c r="G1411" s="20"/>
      <c r="H1411" s="20"/>
      <c r="I1411" s="15"/>
      <c r="J1411" s="21"/>
      <c r="K1411" s="22"/>
      <c r="L1411" s="25" t="str">
        <f t="shared" si="42"/>
        <v/>
      </c>
      <c r="M1411" s="19" t="str">
        <f t="shared" si="43"/>
        <v/>
      </c>
    </row>
    <row r="1412" spans="2:13" x14ac:dyDescent="0.2">
      <c r="B1412" s="15"/>
      <c r="C1412" s="22"/>
      <c r="D1412" s="24" t="str">
        <f>IF(C1412="","",IFERROR(INDEX(Clienți!$C$5:$C$504,MATCH(C1412,Clienți!$B$5:$B$504,0)),""))</f>
        <v/>
      </c>
      <c r="E1412" s="22"/>
      <c r="F1412" s="20"/>
      <c r="G1412" s="20"/>
      <c r="H1412" s="20"/>
      <c r="I1412" s="15"/>
      <c r="J1412" s="21"/>
      <c r="K1412" s="22"/>
      <c r="L1412" s="25" t="str">
        <f t="shared" si="42"/>
        <v/>
      </c>
      <c r="M1412" s="19" t="str">
        <f t="shared" si="43"/>
        <v/>
      </c>
    </row>
    <row r="1413" spans="2:13" x14ac:dyDescent="0.2">
      <c r="B1413" s="15"/>
      <c r="C1413" s="22"/>
      <c r="D1413" s="24" t="str">
        <f>IF(C1413="","",IFERROR(INDEX(Clienți!$C$5:$C$504,MATCH(C1413,Clienți!$B$5:$B$504,0)),""))</f>
        <v/>
      </c>
      <c r="E1413" s="22"/>
      <c r="F1413" s="20"/>
      <c r="G1413" s="20"/>
      <c r="H1413" s="20"/>
      <c r="I1413" s="15"/>
      <c r="J1413" s="21"/>
      <c r="K1413" s="22"/>
      <c r="L1413" s="25" t="str">
        <f t="shared" ref="L1413:L1476" si="44">IF(B1413="","",IF(K1413="Da","Realizat",IF(H1413="","Fără pas următor",IF(NOT(ISNUMBER(I1413)),"Fără dată",IF(I1413&lt;AziC,"Întârziat",IF(I1413=AziC,"Azi","Planificat"))))))</f>
        <v/>
      </c>
      <c r="M1413" s="19" t="str">
        <f t="shared" ref="M1413:M1476" si="45">IF(AND(B1413="",C1413=""),"",TRIM(IF(D1413="","Cod de client inexistent. ","")&amp;IF(F1413="","Notează ce s-a discutat. ","")&amp;IF(AND(H1413&lt;&gt;"",NOT(ISNUMBER(I1413))),"Pasul următor nu are dată. ","")&amp;IF(AND(ISNUMBER(I1413),ISNUMBER(B1413),I1413&lt;B1413),"Data pasului e înaintea contactului. ","")))</f>
        <v/>
      </c>
    </row>
    <row r="1414" spans="2:13" x14ac:dyDescent="0.2">
      <c r="B1414" s="15"/>
      <c r="C1414" s="22"/>
      <c r="D1414" s="24" t="str">
        <f>IF(C1414="","",IFERROR(INDEX(Clienți!$C$5:$C$504,MATCH(C1414,Clienți!$B$5:$B$504,0)),""))</f>
        <v/>
      </c>
      <c r="E1414" s="22"/>
      <c r="F1414" s="20"/>
      <c r="G1414" s="20"/>
      <c r="H1414" s="20"/>
      <c r="I1414" s="15"/>
      <c r="J1414" s="21"/>
      <c r="K1414" s="22"/>
      <c r="L1414" s="25" t="str">
        <f t="shared" si="44"/>
        <v/>
      </c>
      <c r="M1414" s="19" t="str">
        <f t="shared" si="45"/>
        <v/>
      </c>
    </row>
    <row r="1415" spans="2:13" x14ac:dyDescent="0.2">
      <c r="B1415" s="15"/>
      <c r="C1415" s="22"/>
      <c r="D1415" s="24" t="str">
        <f>IF(C1415="","",IFERROR(INDEX(Clienți!$C$5:$C$504,MATCH(C1415,Clienți!$B$5:$B$504,0)),""))</f>
        <v/>
      </c>
      <c r="E1415" s="22"/>
      <c r="F1415" s="20"/>
      <c r="G1415" s="20"/>
      <c r="H1415" s="20"/>
      <c r="I1415" s="15"/>
      <c r="J1415" s="21"/>
      <c r="K1415" s="22"/>
      <c r="L1415" s="25" t="str">
        <f t="shared" si="44"/>
        <v/>
      </c>
      <c r="M1415" s="19" t="str">
        <f t="shared" si="45"/>
        <v/>
      </c>
    </row>
    <row r="1416" spans="2:13" x14ac:dyDescent="0.2">
      <c r="B1416" s="15"/>
      <c r="C1416" s="22"/>
      <c r="D1416" s="24" t="str">
        <f>IF(C1416="","",IFERROR(INDEX(Clienți!$C$5:$C$504,MATCH(C1416,Clienți!$B$5:$B$504,0)),""))</f>
        <v/>
      </c>
      <c r="E1416" s="22"/>
      <c r="F1416" s="20"/>
      <c r="G1416" s="20"/>
      <c r="H1416" s="20"/>
      <c r="I1416" s="15"/>
      <c r="J1416" s="21"/>
      <c r="K1416" s="22"/>
      <c r="L1416" s="25" t="str">
        <f t="shared" si="44"/>
        <v/>
      </c>
      <c r="M1416" s="19" t="str">
        <f t="shared" si="45"/>
        <v/>
      </c>
    </row>
    <row r="1417" spans="2:13" x14ac:dyDescent="0.2">
      <c r="B1417" s="15"/>
      <c r="C1417" s="22"/>
      <c r="D1417" s="24" t="str">
        <f>IF(C1417="","",IFERROR(INDEX(Clienți!$C$5:$C$504,MATCH(C1417,Clienți!$B$5:$B$504,0)),""))</f>
        <v/>
      </c>
      <c r="E1417" s="22"/>
      <c r="F1417" s="20"/>
      <c r="G1417" s="20"/>
      <c r="H1417" s="20"/>
      <c r="I1417" s="15"/>
      <c r="J1417" s="21"/>
      <c r="K1417" s="22"/>
      <c r="L1417" s="25" t="str">
        <f t="shared" si="44"/>
        <v/>
      </c>
      <c r="M1417" s="19" t="str">
        <f t="shared" si="45"/>
        <v/>
      </c>
    </row>
    <row r="1418" spans="2:13" x14ac:dyDescent="0.2">
      <c r="B1418" s="15"/>
      <c r="C1418" s="22"/>
      <c r="D1418" s="24" t="str">
        <f>IF(C1418="","",IFERROR(INDEX(Clienți!$C$5:$C$504,MATCH(C1418,Clienți!$B$5:$B$504,0)),""))</f>
        <v/>
      </c>
      <c r="E1418" s="22"/>
      <c r="F1418" s="20"/>
      <c r="G1418" s="20"/>
      <c r="H1418" s="20"/>
      <c r="I1418" s="15"/>
      <c r="J1418" s="21"/>
      <c r="K1418" s="22"/>
      <c r="L1418" s="25" t="str">
        <f t="shared" si="44"/>
        <v/>
      </c>
      <c r="M1418" s="19" t="str">
        <f t="shared" si="45"/>
        <v/>
      </c>
    </row>
    <row r="1419" spans="2:13" x14ac:dyDescent="0.2">
      <c r="B1419" s="15"/>
      <c r="C1419" s="22"/>
      <c r="D1419" s="24" t="str">
        <f>IF(C1419="","",IFERROR(INDEX(Clienți!$C$5:$C$504,MATCH(C1419,Clienți!$B$5:$B$504,0)),""))</f>
        <v/>
      </c>
      <c r="E1419" s="22"/>
      <c r="F1419" s="20"/>
      <c r="G1419" s="20"/>
      <c r="H1419" s="20"/>
      <c r="I1419" s="15"/>
      <c r="J1419" s="21"/>
      <c r="K1419" s="22"/>
      <c r="L1419" s="25" t="str">
        <f t="shared" si="44"/>
        <v/>
      </c>
      <c r="M1419" s="19" t="str">
        <f t="shared" si="45"/>
        <v/>
      </c>
    </row>
    <row r="1420" spans="2:13" x14ac:dyDescent="0.2">
      <c r="B1420" s="15"/>
      <c r="C1420" s="22"/>
      <c r="D1420" s="24" t="str">
        <f>IF(C1420="","",IFERROR(INDEX(Clienți!$C$5:$C$504,MATCH(C1420,Clienți!$B$5:$B$504,0)),""))</f>
        <v/>
      </c>
      <c r="E1420" s="22"/>
      <c r="F1420" s="20"/>
      <c r="G1420" s="20"/>
      <c r="H1420" s="20"/>
      <c r="I1420" s="15"/>
      <c r="J1420" s="21"/>
      <c r="K1420" s="22"/>
      <c r="L1420" s="25" t="str">
        <f t="shared" si="44"/>
        <v/>
      </c>
      <c r="M1420" s="19" t="str">
        <f t="shared" si="45"/>
        <v/>
      </c>
    </row>
    <row r="1421" spans="2:13" x14ac:dyDescent="0.2">
      <c r="B1421" s="15"/>
      <c r="C1421" s="22"/>
      <c r="D1421" s="24" t="str">
        <f>IF(C1421="","",IFERROR(INDEX(Clienți!$C$5:$C$504,MATCH(C1421,Clienți!$B$5:$B$504,0)),""))</f>
        <v/>
      </c>
      <c r="E1421" s="22"/>
      <c r="F1421" s="20"/>
      <c r="G1421" s="20"/>
      <c r="H1421" s="20"/>
      <c r="I1421" s="15"/>
      <c r="J1421" s="21"/>
      <c r="K1421" s="22"/>
      <c r="L1421" s="25" t="str">
        <f t="shared" si="44"/>
        <v/>
      </c>
      <c r="M1421" s="19" t="str">
        <f t="shared" si="45"/>
        <v/>
      </c>
    </row>
    <row r="1422" spans="2:13" x14ac:dyDescent="0.2">
      <c r="B1422" s="15"/>
      <c r="C1422" s="22"/>
      <c r="D1422" s="24" t="str">
        <f>IF(C1422="","",IFERROR(INDEX(Clienți!$C$5:$C$504,MATCH(C1422,Clienți!$B$5:$B$504,0)),""))</f>
        <v/>
      </c>
      <c r="E1422" s="22"/>
      <c r="F1422" s="20"/>
      <c r="G1422" s="20"/>
      <c r="H1422" s="20"/>
      <c r="I1422" s="15"/>
      <c r="J1422" s="21"/>
      <c r="K1422" s="22"/>
      <c r="L1422" s="25" t="str">
        <f t="shared" si="44"/>
        <v/>
      </c>
      <c r="M1422" s="19" t="str">
        <f t="shared" si="45"/>
        <v/>
      </c>
    </row>
    <row r="1423" spans="2:13" x14ac:dyDescent="0.2">
      <c r="B1423" s="15"/>
      <c r="C1423" s="22"/>
      <c r="D1423" s="24" t="str">
        <f>IF(C1423="","",IFERROR(INDEX(Clienți!$C$5:$C$504,MATCH(C1423,Clienți!$B$5:$B$504,0)),""))</f>
        <v/>
      </c>
      <c r="E1423" s="22"/>
      <c r="F1423" s="20"/>
      <c r="G1423" s="20"/>
      <c r="H1423" s="20"/>
      <c r="I1423" s="15"/>
      <c r="J1423" s="21"/>
      <c r="K1423" s="22"/>
      <c r="L1423" s="25" t="str">
        <f t="shared" si="44"/>
        <v/>
      </c>
      <c r="M1423" s="19" t="str">
        <f t="shared" si="45"/>
        <v/>
      </c>
    </row>
    <row r="1424" spans="2:13" x14ac:dyDescent="0.2">
      <c r="B1424" s="15"/>
      <c r="C1424" s="22"/>
      <c r="D1424" s="24" t="str">
        <f>IF(C1424="","",IFERROR(INDEX(Clienți!$C$5:$C$504,MATCH(C1424,Clienți!$B$5:$B$504,0)),""))</f>
        <v/>
      </c>
      <c r="E1424" s="22"/>
      <c r="F1424" s="20"/>
      <c r="G1424" s="20"/>
      <c r="H1424" s="20"/>
      <c r="I1424" s="15"/>
      <c r="J1424" s="21"/>
      <c r="K1424" s="22"/>
      <c r="L1424" s="25" t="str">
        <f t="shared" si="44"/>
        <v/>
      </c>
      <c r="M1424" s="19" t="str">
        <f t="shared" si="45"/>
        <v/>
      </c>
    </row>
    <row r="1425" spans="2:13" x14ac:dyDescent="0.2">
      <c r="B1425" s="15"/>
      <c r="C1425" s="22"/>
      <c r="D1425" s="24" t="str">
        <f>IF(C1425="","",IFERROR(INDEX(Clienți!$C$5:$C$504,MATCH(C1425,Clienți!$B$5:$B$504,0)),""))</f>
        <v/>
      </c>
      <c r="E1425" s="22"/>
      <c r="F1425" s="20"/>
      <c r="G1425" s="20"/>
      <c r="H1425" s="20"/>
      <c r="I1425" s="15"/>
      <c r="J1425" s="21"/>
      <c r="K1425" s="22"/>
      <c r="L1425" s="25" t="str">
        <f t="shared" si="44"/>
        <v/>
      </c>
      <c r="M1425" s="19" t="str">
        <f t="shared" si="45"/>
        <v/>
      </c>
    </row>
    <row r="1426" spans="2:13" x14ac:dyDescent="0.2">
      <c r="B1426" s="15"/>
      <c r="C1426" s="22"/>
      <c r="D1426" s="24" t="str">
        <f>IF(C1426="","",IFERROR(INDEX(Clienți!$C$5:$C$504,MATCH(C1426,Clienți!$B$5:$B$504,0)),""))</f>
        <v/>
      </c>
      <c r="E1426" s="22"/>
      <c r="F1426" s="20"/>
      <c r="G1426" s="20"/>
      <c r="H1426" s="20"/>
      <c r="I1426" s="15"/>
      <c r="J1426" s="21"/>
      <c r="K1426" s="22"/>
      <c r="L1426" s="25" t="str">
        <f t="shared" si="44"/>
        <v/>
      </c>
      <c r="M1426" s="19" t="str">
        <f t="shared" si="45"/>
        <v/>
      </c>
    </row>
    <row r="1427" spans="2:13" x14ac:dyDescent="0.2">
      <c r="B1427" s="15"/>
      <c r="C1427" s="22"/>
      <c r="D1427" s="24" t="str">
        <f>IF(C1427="","",IFERROR(INDEX(Clienți!$C$5:$C$504,MATCH(C1427,Clienți!$B$5:$B$504,0)),""))</f>
        <v/>
      </c>
      <c r="E1427" s="22"/>
      <c r="F1427" s="20"/>
      <c r="G1427" s="20"/>
      <c r="H1427" s="20"/>
      <c r="I1427" s="15"/>
      <c r="J1427" s="21"/>
      <c r="K1427" s="22"/>
      <c r="L1427" s="25" t="str">
        <f t="shared" si="44"/>
        <v/>
      </c>
      <c r="M1427" s="19" t="str">
        <f t="shared" si="45"/>
        <v/>
      </c>
    </row>
    <row r="1428" spans="2:13" x14ac:dyDescent="0.2">
      <c r="B1428" s="15"/>
      <c r="C1428" s="22"/>
      <c r="D1428" s="24" t="str">
        <f>IF(C1428="","",IFERROR(INDEX(Clienți!$C$5:$C$504,MATCH(C1428,Clienți!$B$5:$B$504,0)),""))</f>
        <v/>
      </c>
      <c r="E1428" s="22"/>
      <c r="F1428" s="20"/>
      <c r="G1428" s="20"/>
      <c r="H1428" s="20"/>
      <c r="I1428" s="15"/>
      <c r="J1428" s="21"/>
      <c r="K1428" s="22"/>
      <c r="L1428" s="25" t="str">
        <f t="shared" si="44"/>
        <v/>
      </c>
      <c r="M1428" s="19" t="str">
        <f t="shared" si="45"/>
        <v/>
      </c>
    </row>
    <row r="1429" spans="2:13" x14ac:dyDescent="0.2">
      <c r="B1429" s="15"/>
      <c r="C1429" s="22"/>
      <c r="D1429" s="24" t="str">
        <f>IF(C1429="","",IFERROR(INDEX(Clienți!$C$5:$C$504,MATCH(C1429,Clienți!$B$5:$B$504,0)),""))</f>
        <v/>
      </c>
      <c r="E1429" s="22"/>
      <c r="F1429" s="20"/>
      <c r="G1429" s="20"/>
      <c r="H1429" s="20"/>
      <c r="I1429" s="15"/>
      <c r="J1429" s="21"/>
      <c r="K1429" s="22"/>
      <c r="L1429" s="25" t="str">
        <f t="shared" si="44"/>
        <v/>
      </c>
      <c r="M1429" s="19" t="str">
        <f t="shared" si="45"/>
        <v/>
      </c>
    </row>
    <row r="1430" spans="2:13" x14ac:dyDescent="0.2">
      <c r="B1430" s="15"/>
      <c r="C1430" s="22"/>
      <c r="D1430" s="24" t="str">
        <f>IF(C1430="","",IFERROR(INDEX(Clienți!$C$5:$C$504,MATCH(C1430,Clienți!$B$5:$B$504,0)),""))</f>
        <v/>
      </c>
      <c r="E1430" s="22"/>
      <c r="F1430" s="20"/>
      <c r="G1430" s="20"/>
      <c r="H1430" s="20"/>
      <c r="I1430" s="15"/>
      <c r="J1430" s="21"/>
      <c r="K1430" s="22"/>
      <c r="L1430" s="25" t="str">
        <f t="shared" si="44"/>
        <v/>
      </c>
      <c r="M1430" s="19" t="str">
        <f t="shared" si="45"/>
        <v/>
      </c>
    </row>
    <row r="1431" spans="2:13" x14ac:dyDescent="0.2">
      <c r="B1431" s="15"/>
      <c r="C1431" s="22"/>
      <c r="D1431" s="24" t="str">
        <f>IF(C1431="","",IFERROR(INDEX(Clienți!$C$5:$C$504,MATCH(C1431,Clienți!$B$5:$B$504,0)),""))</f>
        <v/>
      </c>
      <c r="E1431" s="22"/>
      <c r="F1431" s="20"/>
      <c r="G1431" s="20"/>
      <c r="H1431" s="20"/>
      <c r="I1431" s="15"/>
      <c r="J1431" s="21"/>
      <c r="K1431" s="22"/>
      <c r="L1431" s="25" t="str">
        <f t="shared" si="44"/>
        <v/>
      </c>
      <c r="M1431" s="19" t="str">
        <f t="shared" si="45"/>
        <v/>
      </c>
    </row>
    <row r="1432" spans="2:13" x14ac:dyDescent="0.2">
      <c r="B1432" s="15"/>
      <c r="C1432" s="22"/>
      <c r="D1432" s="24" t="str">
        <f>IF(C1432="","",IFERROR(INDEX(Clienți!$C$5:$C$504,MATCH(C1432,Clienți!$B$5:$B$504,0)),""))</f>
        <v/>
      </c>
      <c r="E1432" s="22"/>
      <c r="F1432" s="20"/>
      <c r="G1432" s="20"/>
      <c r="H1432" s="20"/>
      <c r="I1432" s="15"/>
      <c r="J1432" s="21"/>
      <c r="K1432" s="22"/>
      <c r="L1432" s="25" t="str">
        <f t="shared" si="44"/>
        <v/>
      </c>
      <c r="M1432" s="19" t="str">
        <f t="shared" si="45"/>
        <v/>
      </c>
    </row>
    <row r="1433" spans="2:13" x14ac:dyDescent="0.2">
      <c r="B1433" s="15"/>
      <c r="C1433" s="22"/>
      <c r="D1433" s="24" t="str">
        <f>IF(C1433="","",IFERROR(INDEX(Clienți!$C$5:$C$504,MATCH(C1433,Clienți!$B$5:$B$504,0)),""))</f>
        <v/>
      </c>
      <c r="E1433" s="22"/>
      <c r="F1433" s="20"/>
      <c r="G1433" s="20"/>
      <c r="H1433" s="20"/>
      <c r="I1433" s="15"/>
      <c r="J1433" s="21"/>
      <c r="K1433" s="22"/>
      <c r="L1433" s="25" t="str">
        <f t="shared" si="44"/>
        <v/>
      </c>
      <c r="M1433" s="19" t="str">
        <f t="shared" si="45"/>
        <v/>
      </c>
    </row>
    <row r="1434" spans="2:13" x14ac:dyDescent="0.2">
      <c r="B1434" s="15"/>
      <c r="C1434" s="22"/>
      <c r="D1434" s="24" t="str">
        <f>IF(C1434="","",IFERROR(INDEX(Clienți!$C$5:$C$504,MATCH(C1434,Clienți!$B$5:$B$504,0)),""))</f>
        <v/>
      </c>
      <c r="E1434" s="22"/>
      <c r="F1434" s="20"/>
      <c r="G1434" s="20"/>
      <c r="H1434" s="20"/>
      <c r="I1434" s="15"/>
      <c r="J1434" s="21"/>
      <c r="K1434" s="22"/>
      <c r="L1434" s="25" t="str">
        <f t="shared" si="44"/>
        <v/>
      </c>
      <c r="M1434" s="19" t="str">
        <f t="shared" si="45"/>
        <v/>
      </c>
    </row>
    <row r="1435" spans="2:13" x14ac:dyDescent="0.2">
      <c r="B1435" s="15"/>
      <c r="C1435" s="22"/>
      <c r="D1435" s="24" t="str">
        <f>IF(C1435="","",IFERROR(INDEX(Clienți!$C$5:$C$504,MATCH(C1435,Clienți!$B$5:$B$504,0)),""))</f>
        <v/>
      </c>
      <c r="E1435" s="22"/>
      <c r="F1435" s="20"/>
      <c r="G1435" s="20"/>
      <c r="H1435" s="20"/>
      <c r="I1435" s="15"/>
      <c r="J1435" s="21"/>
      <c r="K1435" s="22"/>
      <c r="L1435" s="25" t="str">
        <f t="shared" si="44"/>
        <v/>
      </c>
      <c r="M1435" s="19" t="str">
        <f t="shared" si="45"/>
        <v/>
      </c>
    </row>
    <row r="1436" spans="2:13" x14ac:dyDescent="0.2">
      <c r="B1436" s="15"/>
      <c r="C1436" s="22"/>
      <c r="D1436" s="24" t="str">
        <f>IF(C1436="","",IFERROR(INDEX(Clienți!$C$5:$C$504,MATCH(C1436,Clienți!$B$5:$B$504,0)),""))</f>
        <v/>
      </c>
      <c r="E1436" s="22"/>
      <c r="F1436" s="20"/>
      <c r="G1436" s="20"/>
      <c r="H1436" s="20"/>
      <c r="I1436" s="15"/>
      <c r="J1436" s="21"/>
      <c r="K1436" s="22"/>
      <c r="L1436" s="25" t="str">
        <f t="shared" si="44"/>
        <v/>
      </c>
      <c r="M1436" s="19" t="str">
        <f t="shared" si="45"/>
        <v/>
      </c>
    </row>
    <row r="1437" spans="2:13" x14ac:dyDescent="0.2">
      <c r="B1437" s="15"/>
      <c r="C1437" s="22"/>
      <c r="D1437" s="24" t="str">
        <f>IF(C1437="","",IFERROR(INDEX(Clienți!$C$5:$C$504,MATCH(C1437,Clienți!$B$5:$B$504,0)),""))</f>
        <v/>
      </c>
      <c r="E1437" s="22"/>
      <c r="F1437" s="20"/>
      <c r="G1437" s="20"/>
      <c r="H1437" s="20"/>
      <c r="I1437" s="15"/>
      <c r="J1437" s="21"/>
      <c r="K1437" s="22"/>
      <c r="L1437" s="25" t="str">
        <f t="shared" si="44"/>
        <v/>
      </c>
      <c r="M1437" s="19" t="str">
        <f t="shared" si="45"/>
        <v/>
      </c>
    </row>
    <row r="1438" spans="2:13" x14ac:dyDescent="0.2">
      <c r="B1438" s="15"/>
      <c r="C1438" s="22"/>
      <c r="D1438" s="24" t="str">
        <f>IF(C1438="","",IFERROR(INDEX(Clienți!$C$5:$C$504,MATCH(C1438,Clienți!$B$5:$B$504,0)),""))</f>
        <v/>
      </c>
      <c r="E1438" s="22"/>
      <c r="F1438" s="20"/>
      <c r="G1438" s="20"/>
      <c r="H1438" s="20"/>
      <c r="I1438" s="15"/>
      <c r="J1438" s="21"/>
      <c r="K1438" s="22"/>
      <c r="L1438" s="25" t="str">
        <f t="shared" si="44"/>
        <v/>
      </c>
      <c r="M1438" s="19" t="str">
        <f t="shared" si="45"/>
        <v/>
      </c>
    </row>
    <row r="1439" spans="2:13" x14ac:dyDescent="0.2">
      <c r="B1439" s="15"/>
      <c r="C1439" s="22"/>
      <c r="D1439" s="24" t="str">
        <f>IF(C1439="","",IFERROR(INDEX(Clienți!$C$5:$C$504,MATCH(C1439,Clienți!$B$5:$B$504,0)),""))</f>
        <v/>
      </c>
      <c r="E1439" s="22"/>
      <c r="F1439" s="20"/>
      <c r="G1439" s="20"/>
      <c r="H1439" s="20"/>
      <c r="I1439" s="15"/>
      <c r="J1439" s="21"/>
      <c r="K1439" s="22"/>
      <c r="L1439" s="25" t="str">
        <f t="shared" si="44"/>
        <v/>
      </c>
      <c r="M1439" s="19" t="str">
        <f t="shared" si="45"/>
        <v/>
      </c>
    </row>
    <row r="1440" spans="2:13" x14ac:dyDescent="0.2">
      <c r="B1440" s="15"/>
      <c r="C1440" s="22"/>
      <c r="D1440" s="24" t="str">
        <f>IF(C1440="","",IFERROR(INDEX(Clienți!$C$5:$C$504,MATCH(C1440,Clienți!$B$5:$B$504,0)),""))</f>
        <v/>
      </c>
      <c r="E1440" s="22"/>
      <c r="F1440" s="20"/>
      <c r="G1440" s="20"/>
      <c r="H1440" s="20"/>
      <c r="I1440" s="15"/>
      <c r="J1440" s="21"/>
      <c r="K1440" s="22"/>
      <c r="L1440" s="25" t="str">
        <f t="shared" si="44"/>
        <v/>
      </c>
      <c r="M1440" s="19" t="str">
        <f t="shared" si="45"/>
        <v/>
      </c>
    </row>
    <row r="1441" spans="2:13" x14ac:dyDescent="0.2">
      <c r="B1441" s="15"/>
      <c r="C1441" s="22"/>
      <c r="D1441" s="24" t="str">
        <f>IF(C1441="","",IFERROR(INDEX(Clienți!$C$5:$C$504,MATCH(C1441,Clienți!$B$5:$B$504,0)),""))</f>
        <v/>
      </c>
      <c r="E1441" s="22"/>
      <c r="F1441" s="20"/>
      <c r="G1441" s="20"/>
      <c r="H1441" s="20"/>
      <c r="I1441" s="15"/>
      <c r="J1441" s="21"/>
      <c r="K1441" s="22"/>
      <c r="L1441" s="25" t="str">
        <f t="shared" si="44"/>
        <v/>
      </c>
      <c r="M1441" s="19" t="str">
        <f t="shared" si="45"/>
        <v/>
      </c>
    </row>
    <row r="1442" spans="2:13" x14ac:dyDescent="0.2">
      <c r="B1442" s="15"/>
      <c r="C1442" s="22"/>
      <c r="D1442" s="24" t="str">
        <f>IF(C1442="","",IFERROR(INDEX(Clienți!$C$5:$C$504,MATCH(C1442,Clienți!$B$5:$B$504,0)),""))</f>
        <v/>
      </c>
      <c r="E1442" s="22"/>
      <c r="F1442" s="20"/>
      <c r="G1442" s="20"/>
      <c r="H1442" s="20"/>
      <c r="I1442" s="15"/>
      <c r="J1442" s="21"/>
      <c r="K1442" s="22"/>
      <c r="L1442" s="25" t="str">
        <f t="shared" si="44"/>
        <v/>
      </c>
      <c r="M1442" s="19" t="str">
        <f t="shared" si="45"/>
        <v/>
      </c>
    </row>
    <row r="1443" spans="2:13" x14ac:dyDescent="0.2">
      <c r="B1443" s="15"/>
      <c r="C1443" s="22"/>
      <c r="D1443" s="24" t="str">
        <f>IF(C1443="","",IFERROR(INDEX(Clienți!$C$5:$C$504,MATCH(C1443,Clienți!$B$5:$B$504,0)),""))</f>
        <v/>
      </c>
      <c r="E1443" s="22"/>
      <c r="F1443" s="20"/>
      <c r="G1443" s="20"/>
      <c r="H1443" s="20"/>
      <c r="I1443" s="15"/>
      <c r="J1443" s="21"/>
      <c r="K1443" s="22"/>
      <c r="L1443" s="25" t="str">
        <f t="shared" si="44"/>
        <v/>
      </c>
      <c r="M1443" s="19" t="str">
        <f t="shared" si="45"/>
        <v/>
      </c>
    </row>
    <row r="1444" spans="2:13" x14ac:dyDescent="0.2">
      <c r="B1444" s="15"/>
      <c r="C1444" s="22"/>
      <c r="D1444" s="24" t="str">
        <f>IF(C1444="","",IFERROR(INDEX(Clienți!$C$5:$C$504,MATCH(C1444,Clienți!$B$5:$B$504,0)),""))</f>
        <v/>
      </c>
      <c r="E1444" s="22"/>
      <c r="F1444" s="20"/>
      <c r="G1444" s="20"/>
      <c r="H1444" s="20"/>
      <c r="I1444" s="15"/>
      <c r="J1444" s="21"/>
      <c r="K1444" s="22"/>
      <c r="L1444" s="25" t="str">
        <f t="shared" si="44"/>
        <v/>
      </c>
      <c r="M1444" s="19" t="str">
        <f t="shared" si="45"/>
        <v/>
      </c>
    </row>
    <row r="1445" spans="2:13" x14ac:dyDescent="0.2">
      <c r="B1445" s="15"/>
      <c r="C1445" s="22"/>
      <c r="D1445" s="24" t="str">
        <f>IF(C1445="","",IFERROR(INDEX(Clienți!$C$5:$C$504,MATCH(C1445,Clienți!$B$5:$B$504,0)),""))</f>
        <v/>
      </c>
      <c r="E1445" s="22"/>
      <c r="F1445" s="20"/>
      <c r="G1445" s="20"/>
      <c r="H1445" s="20"/>
      <c r="I1445" s="15"/>
      <c r="J1445" s="21"/>
      <c r="K1445" s="22"/>
      <c r="L1445" s="25" t="str">
        <f t="shared" si="44"/>
        <v/>
      </c>
      <c r="M1445" s="19" t="str">
        <f t="shared" si="45"/>
        <v/>
      </c>
    </row>
    <row r="1446" spans="2:13" x14ac:dyDescent="0.2">
      <c r="B1446" s="15"/>
      <c r="C1446" s="22"/>
      <c r="D1446" s="24" t="str">
        <f>IF(C1446="","",IFERROR(INDEX(Clienți!$C$5:$C$504,MATCH(C1446,Clienți!$B$5:$B$504,0)),""))</f>
        <v/>
      </c>
      <c r="E1446" s="22"/>
      <c r="F1446" s="20"/>
      <c r="G1446" s="20"/>
      <c r="H1446" s="20"/>
      <c r="I1446" s="15"/>
      <c r="J1446" s="21"/>
      <c r="K1446" s="22"/>
      <c r="L1446" s="25" t="str">
        <f t="shared" si="44"/>
        <v/>
      </c>
      <c r="M1446" s="19" t="str">
        <f t="shared" si="45"/>
        <v/>
      </c>
    </row>
    <row r="1447" spans="2:13" x14ac:dyDescent="0.2">
      <c r="B1447" s="15"/>
      <c r="C1447" s="22"/>
      <c r="D1447" s="24" t="str">
        <f>IF(C1447="","",IFERROR(INDEX(Clienți!$C$5:$C$504,MATCH(C1447,Clienți!$B$5:$B$504,0)),""))</f>
        <v/>
      </c>
      <c r="E1447" s="22"/>
      <c r="F1447" s="20"/>
      <c r="G1447" s="20"/>
      <c r="H1447" s="20"/>
      <c r="I1447" s="15"/>
      <c r="J1447" s="21"/>
      <c r="K1447" s="22"/>
      <c r="L1447" s="25" t="str">
        <f t="shared" si="44"/>
        <v/>
      </c>
      <c r="M1447" s="19" t="str">
        <f t="shared" si="45"/>
        <v/>
      </c>
    </row>
    <row r="1448" spans="2:13" x14ac:dyDescent="0.2">
      <c r="B1448" s="15"/>
      <c r="C1448" s="22"/>
      <c r="D1448" s="24" t="str">
        <f>IF(C1448="","",IFERROR(INDEX(Clienți!$C$5:$C$504,MATCH(C1448,Clienți!$B$5:$B$504,0)),""))</f>
        <v/>
      </c>
      <c r="E1448" s="22"/>
      <c r="F1448" s="20"/>
      <c r="G1448" s="20"/>
      <c r="H1448" s="20"/>
      <c r="I1448" s="15"/>
      <c r="J1448" s="21"/>
      <c r="K1448" s="22"/>
      <c r="L1448" s="25" t="str">
        <f t="shared" si="44"/>
        <v/>
      </c>
      <c r="M1448" s="19" t="str">
        <f t="shared" si="45"/>
        <v/>
      </c>
    </row>
    <row r="1449" spans="2:13" x14ac:dyDescent="0.2">
      <c r="B1449" s="15"/>
      <c r="C1449" s="22"/>
      <c r="D1449" s="24" t="str">
        <f>IF(C1449="","",IFERROR(INDEX(Clienți!$C$5:$C$504,MATCH(C1449,Clienți!$B$5:$B$504,0)),""))</f>
        <v/>
      </c>
      <c r="E1449" s="22"/>
      <c r="F1449" s="20"/>
      <c r="G1449" s="20"/>
      <c r="H1449" s="20"/>
      <c r="I1449" s="15"/>
      <c r="J1449" s="21"/>
      <c r="K1449" s="22"/>
      <c r="L1449" s="25" t="str">
        <f t="shared" si="44"/>
        <v/>
      </c>
      <c r="M1449" s="19" t="str">
        <f t="shared" si="45"/>
        <v/>
      </c>
    </row>
    <row r="1450" spans="2:13" x14ac:dyDescent="0.2">
      <c r="B1450" s="15"/>
      <c r="C1450" s="22"/>
      <c r="D1450" s="24" t="str">
        <f>IF(C1450="","",IFERROR(INDEX(Clienți!$C$5:$C$504,MATCH(C1450,Clienți!$B$5:$B$504,0)),""))</f>
        <v/>
      </c>
      <c r="E1450" s="22"/>
      <c r="F1450" s="20"/>
      <c r="G1450" s="20"/>
      <c r="H1450" s="20"/>
      <c r="I1450" s="15"/>
      <c r="J1450" s="21"/>
      <c r="K1450" s="22"/>
      <c r="L1450" s="25" t="str">
        <f t="shared" si="44"/>
        <v/>
      </c>
      <c r="M1450" s="19" t="str">
        <f t="shared" si="45"/>
        <v/>
      </c>
    </row>
    <row r="1451" spans="2:13" x14ac:dyDescent="0.2">
      <c r="B1451" s="15"/>
      <c r="C1451" s="22"/>
      <c r="D1451" s="24" t="str">
        <f>IF(C1451="","",IFERROR(INDEX(Clienți!$C$5:$C$504,MATCH(C1451,Clienți!$B$5:$B$504,0)),""))</f>
        <v/>
      </c>
      <c r="E1451" s="22"/>
      <c r="F1451" s="20"/>
      <c r="G1451" s="20"/>
      <c r="H1451" s="20"/>
      <c r="I1451" s="15"/>
      <c r="J1451" s="21"/>
      <c r="K1451" s="22"/>
      <c r="L1451" s="25" t="str">
        <f t="shared" si="44"/>
        <v/>
      </c>
      <c r="M1451" s="19" t="str">
        <f t="shared" si="45"/>
        <v/>
      </c>
    </row>
    <row r="1452" spans="2:13" x14ac:dyDescent="0.2">
      <c r="B1452" s="15"/>
      <c r="C1452" s="22"/>
      <c r="D1452" s="24" t="str">
        <f>IF(C1452="","",IFERROR(INDEX(Clienți!$C$5:$C$504,MATCH(C1452,Clienți!$B$5:$B$504,0)),""))</f>
        <v/>
      </c>
      <c r="E1452" s="22"/>
      <c r="F1452" s="20"/>
      <c r="G1452" s="20"/>
      <c r="H1452" s="20"/>
      <c r="I1452" s="15"/>
      <c r="J1452" s="21"/>
      <c r="K1452" s="22"/>
      <c r="L1452" s="25" t="str">
        <f t="shared" si="44"/>
        <v/>
      </c>
      <c r="M1452" s="19" t="str">
        <f t="shared" si="45"/>
        <v/>
      </c>
    </row>
    <row r="1453" spans="2:13" x14ac:dyDescent="0.2">
      <c r="B1453" s="15"/>
      <c r="C1453" s="22"/>
      <c r="D1453" s="24" t="str">
        <f>IF(C1453="","",IFERROR(INDEX(Clienți!$C$5:$C$504,MATCH(C1453,Clienți!$B$5:$B$504,0)),""))</f>
        <v/>
      </c>
      <c r="E1453" s="22"/>
      <c r="F1453" s="20"/>
      <c r="G1453" s="20"/>
      <c r="H1453" s="20"/>
      <c r="I1453" s="15"/>
      <c r="J1453" s="21"/>
      <c r="K1453" s="22"/>
      <c r="L1453" s="25" t="str">
        <f t="shared" si="44"/>
        <v/>
      </c>
      <c r="M1453" s="19" t="str">
        <f t="shared" si="45"/>
        <v/>
      </c>
    </row>
    <row r="1454" spans="2:13" x14ac:dyDescent="0.2">
      <c r="B1454" s="15"/>
      <c r="C1454" s="22"/>
      <c r="D1454" s="24" t="str">
        <f>IF(C1454="","",IFERROR(INDEX(Clienți!$C$5:$C$504,MATCH(C1454,Clienți!$B$5:$B$504,0)),""))</f>
        <v/>
      </c>
      <c r="E1454" s="22"/>
      <c r="F1454" s="20"/>
      <c r="G1454" s="20"/>
      <c r="H1454" s="20"/>
      <c r="I1454" s="15"/>
      <c r="J1454" s="21"/>
      <c r="K1454" s="22"/>
      <c r="L1454" s="25" t="str">
        <f t="shared" si="44"/>
        <v/>
      </c>
      <c r="M1454" s="19" t="str">
        <f t="shared" si="45"/>
        <v/>
      </c>
    </row>
    <row r="1455" spans="2:13" x14ac:dyDescent="0.2">
      <c r="B1455" s="15"/>
      <c r="C1455" s="22"/>
      <c r="D1455" s="24" t="str">
        <f>IF(C1455="","",IFERROR(INDEX(Clienți!$C$5:$C$504,MATCH(C1455,Clienți!$B$5:$B$504,0)),""))</f>
        <v/>
      </c>
      <c r="E1455" s="22"/>
      <c r="F1455" s="20"/>
      <c r="G1455" s="20"/>
      <c r="H1455" s="20"/>
      <c r="I1455" s="15"/>
      <c r="J1455" s="21"/>
      <c r="K1455" s="22"/>
      <c r="L1455" s="25" t="str">
        <f t="shared" si="44"/>
        <v/>
      </c>
      <c r="M1455" s="19" t="str">
        <f t="shared" si="45"/>
        <v/>
      </c>
    </row>
    <row r="1456" spans="2:13" x14ac:dyDescent="0.2">
      <c r="B1456" s="15"/>
      <c r="C1456" s="22"/>
      <c r="D1456" s="24" t="str">
        <f>IF(C1456="","",IFERROR(INDEX(Clienți!$C$5:$C$504,MATCH(C1456,Clienți!$B$5:$B$504,0)),""))</f>
        <v/>
      </c>
      <c r="E1456" s="22"/>
      <c r="F1456" s="20"/>
      <c r="G1456" s="20"/>
      <c r="H1456" s="20"/>
      <c r="I1456" s="15"/>
      <c r="J1456" s="21"/>
      <c r="K1456" s="22"/>
      <c r="L1456" s="25" t="str">
        <f t="shared" si="44"/>
        <v/>
      </c>
      <c r="M1456" s="19" t="str">
        <f t="shared" si="45"/>
        <v/>
      </c>
    </row>
    <row r="1457" spans="2:13" x14ac:dyDescent="0.2">
      <c r="B1457" s="15"/>
      <c r="C1457" s="22"/>
      <c r="D1457" s="24" t="str">
        <f>IF(C1457="","",IFERROR(INDEX(Clienți!$C$5:$C$504,MATCH(C1457,Clienți!$B$5:$B$504,0)),""))</f>
        <v/>
      </c>
      <c r="E1457" s="22"/>
      <c r="F1457" s="20"/>
      <c r="G1457" s="20"/>
      <c r="H1457" s="20"/>
      <c r="I1457" s="15"/>
      <c r="J1457" s="21"/>
      <c r="K1457" s="22"/>
      <c r="L1457" s="25" t="str">
        <f t="shared" si="44"/>
        <v/>
      </c>
      <c r="M1457" s="19" t="str">
        <f t="shared" si="45"/>
        <v/>
      </c>
    </row>
    <row r="1458" spans="2:13" x14ac:dyDescent="0.2">
      <c r="B1458" s="15"/>
      <c r="C1458" s="22"/>
      <c r="D1458" s="24" t="str">
        <f>IF(C1458="","",IFERROR(INDEX(Clienți!$C$5:$C$504,MATCH(C1458,Clienți!$B$5:$B$504,0)),""))</f>
        <v/>
      </c>
      <c r="E1458" s="22"/>
      <c r="F1458" s="20"/>
      <c r="G1458" s="20"/>
      <c r="H1458" s="20"/>
      <c r="I1458" s="15"/>
      <c r="J1458" s="21"/>
      <c r="K1458" s="22"/>
      <c r="L1458" s="25" t="str">
        <f t="shared" si="44"/>
        <v/>
      </c>
      <c r="M1458" s="19" t="str">
        <f t="shared" si="45"/>
        <v/>
      </c>
    </row>
    <row r="1459" spans="2:13" x14ac:dyDescent="0.2">
      <c r="B1459" s="15"/>
      <c r="C1459" s="22"/>
      <c r="D1459" s="24" t="str">
        <f>IF(C1459="","",IFERROR(INDEX(Clienți!$C$5:$C$504,MATCH(C1459,Clienți!$B$5:$B$504,0)),""))</f>
        <v/>
      </c>
      <c r="E1459" s="22"/>
      <c r="F1459" s="20"/>
      <c r="G1459" s="20"/>
      <c r="H1459" s="20"/>
      <c r="I1459" s="15"/>
      <c r="J1459" s="21"/>
      <c r="K1459" s="22"/>
      <c r="L1459" s="25" t="str">
        <f t="shared" si="44"/>
        <v/>
      </c>
      <c r="M1459" s="19" t="str">
        <f t="shared" si="45"/>
        <v/>
      </c>
    </row>
    <row r="1460" spans="2:13" x14ac:dyDescent="0.2">
      <c r="B1460" s="15"/>
      <c r="C1460" s="22"/>
      <c r="D1460" s="24" t="str">
        <f>IF(C1460="","",IFERROR(INDEX(Clienți!$C$5:$C$504,MATCH(C1460,Clienți!$B$5:$B$504,0)),""))</f>
        <v/>
      </c>
      <c r="E1460" s="22"/>
      <c r="F1460" s="20"/>
      <c r="G1460" s="20"/>
      <c r="H1460" s="20"/>
      <c r="I1460" s="15"/>
      <c r="J1460" s="21"/>
      <c r="K1460" s="22"/>
      <c r="L1460" s="25" t="str">
        <f t="shared" si="44"/>
        <v/>
      </c>
      <c r="M1460" s="19" t="str">
        <f t="shared" si="45"/>
        <v/>
      </c>
    </row>
    <row r="1461" spans="2:13" x14ac:dyDescent="0.2">
      <c r="B1461" s="15"/>
      <c r="C1461" s="22"/>
      <c r="D1461" s="24" t="str">
        <f>IF(C1461="","",IFERROR(INDEX(Clienți!$C$5:$C$504,MATCH(C1461,Clienți!$B$5:$B$504,0)),""))</f>
        <v/>
      </c>
      <c r="E1461" s="22"/>
      <c r="F1461" s="20"/>
      <c r="G1461" s="20"/>
      <c r="H1461" s="20"/>
      <c r="I1461" s="15"/>
      <c r="J1461" s="21"/>
      <c r="K1461" s="22"/>
      <c r="L1461" s="25" t="str">
        <f t="shared" si="44"/>
        <v/>
      </c>
      <c r="M1461" s="19" t="str">
        <f t="shared" si="45"/>
        <v/>
      </c>
    </row>
    <row r="1462" spans="2:13" x14ac:dyDescent="0.2">
      <c r="B1462" s="15"/>
      <c r="C1462" s="22"/>
      <c r="D1462" s="24" t="str">
        <f>IF(C1462="","",IFERROR(INDEX(Clienți!$C$5:$C$504,MATCH(C1462,Clienți!$B$5:$B$504,0)),""))</f>
        <v/>
      </c>
      <c r="E1462" s="22"/>
      <c r="F1462" s="20"/>
      <c r="G1462" s="20"/>
      <c r="H1462" s="20"/>
      <c r="I1462" s="15"/>
      <c r="J1462" s="21"/>
      <c r="K1462" s="22"/>
      <c r="L1462" s="25" t="str">
        <f t="shared" si="44"/>
        <v/>
      </c>
      <c r="M1462" s="19" t="str">
        <f t="shared" si="45"/>
        <v/>
      </c>
    </row>
    <row r="1463" spans="2:13" x14ac:dyDescent="0.2">
      <c r="B1463" s="15"/>
      <c r="C1463" s="22"/>
      <c r="D1463" s="24" t="str">
        <f>IF(C1463="","",IFERROR(INDEX(Clienți!$C$5:$C$504,MATCH(C1463,Clienți!$B$5:$B$504,0)),""))</f>
        <v/>
      </c>
      <c r="E1463" s="22"/>
      <c r="F1463" s="20"/>
      <c r="G1463" s="20"/>
      <c r="H1463" s="20"/>
      <c r="I1463" s="15"/>
      <c r="J1463" s="21"/>
      <c r="K1463" s="22"/>
      <c r="L1463" s="25" t="str">
        <f t="shared" si="44"/>
        <v/>
      </c>
      <c r="M1463" s="19" t="str">
        <f t="shared" si="45"/>
        <v/>
      </c>
    </row>
    <row r="1464" spans="2:13" x14ac:dyDescent="0.2">
      <c r="B1464" s="15"/>
      <c r="C1464" s="22"/>
      <c r="D1464" s="24" t="str">
        <f>IF(C1464="","",IFERROR(INDEX(Clienți!$C$5:$C$504,MATCH(C1464,Clienți!$B$5:$B$504,0)),""))</f>
        <v/>
      </c>
      <c r="E1464" s="22"/>
      <c r="F1464" s="20"/>
      <c r="G1464" s="20"/>
      <c r="H1464" s="20"/>
      <c r="I1464" s="15"/>
      <c r="J1464" s="21"/>
      <c r="K1464" s="22"/>
      <c r="L1464" s="25" t="str">
        <f t="shared" si="44"/>
        <v/>
      </c>
      <c r="M1464" s="19" t="str">
        <f t="shared" si="45"/>
        <v/>
      </c>
    </row>
    <row r="1465" spans="2:13" x14ac:dyDescent="0.2">
      <c r="B1465" s="15"/>
      <c r="C1465" s="22"/>
      <c r="D1465" s="24" t="str">
        <f>IF(C1465="","",IFERROR(INDEX(Clienți!$C$5:$C$504,MATCH(C1465,Clienți!$B$5:$B$504,0)),""))</f>
        <v/>
      </c>
      <c r="E1465" s="22"/>
      <c r="F1465" s="20"/>
      <c r="G1465" s="20"/>
      <c r="H1465" s="20"/>
      <c r="I1465" s="15"/>
      <c r="J1465" s="21"/>
      <c r="K1465" s="22"/>
      <c r="L1465" s="25" t="str">
        <f t="shared" si="44"/>
        <v/>
      </c>
      <c r="M1465" s="19" t="str">
        <f t="shared" si="45"/>
        <v/>
      </c>
    </row>
    <row r="1466" spans="2:13" x14ac:dyDescent="0.2">
      <c r="B1466" s="15"/>
      <c r="C1466" s="22"/>
      <c r="D1466" s="24" t="str">
        <f>IF(C1466="","",IFERROR(INDEX(Clienți!$C$5:$C$504,MATCH(C1466,Clienți!$B$5:$B$504,0)),""))</f>
        <v/>
      </c>
      <c r="E1466" s="22"/>
      <c r="F1466" s="20"/>
      <c r="G1466" s="20"/>
      <c r="H1466" s="20"/>
      <c r="I1466" s="15"/>
      <c r="J1466" s="21"/>
      <c r="K1466" s="22"/>
      <c r="L1466" s="25" t="str">
        <f t="shared" si="44"/>
        <v/>
      </c>
      <c r="M1466" s="19" t="str">
        <f t="shared" si="45"/>
        <v/>
      </c>
    </row>
    <row r="1467" spans="2:13" x14ac:dyDescent="0.2">
      <c r="B1467" s="15"/>
      <c r="C1467" s="22"/>
      <c r="D1467" s="24" t="str">
        <f>IF(C1467="","",IFERROR(INDEX(Clienți!$C$5:$C$504,MATCH(C1467,Clienți!$B$5:$B$504,0)),""))</f>
        <v/>
      </c>
      <c r="E1467" s="22"/>
      <c r="F1467" s="20"/>
      <c r="G1467" s="20"/>
      <c r="H1467" s="20"/>
      <c r="I1467" s="15"/>
      <c r="J1467" s="21"/>
      <c r="K1467" s="22"/>
      <c r="L1467" s="25" t="str">
        <f t="shared" si="44"/>
        <v/>
      </c>
      <c r="M1467" s="19" t="str">
        <f t="shared" si="45"/>
        <v/>
      </c>
    </row>
    <row r="1468" spans="2:13" x14ac:dyDescent="0.2">
      <c r="B1468" s="15"/>
      <c r="C1468" s="22"/>
      <c r="D1468" s="24" t="str">
        <f>IF(C1468="","",IFERROR(INDEX(Clienți!$C$5:$C$504,MATCH(C1468,Clienți!$B$5:$B$504,0)),""))</f>
        <v/>
      </c>
      <c r="E1468" s="22"/>
      <c r="F1468" s="20"/>
      <c r="G1468" s="20"/>
      <c r="H1468" s="20"/>
      <c r="I1468" s="15"/>
      <c r="J1468" s="21"/>
      <c r="K1468" s="22"/>
      <c r="L1468" s="25" t="str">
        <f t="shared" si="44"/>
        <v/>
      </c>
      <c r="M1468" s="19" t="str">
        <f t="shared" si="45"/>
        <v/>
      </c>
    </row>
    <row r="1469" spans="2:13" x14ac:dyDescent="0.2">
      <c r="B1469" s="15"/>
      <c r="C1469" s="22"/>
      <c r="D1469" s="24" t="str">
        <f>IF(C1469="","",IFERROR(INDEX(Clienți!$C$5:$C$504,MATCH(C1469,Clienți!$B$5:$B$504,0)),""))</f>
        <v/>
      </c>
      <c r="E1469" s="22"/>
      <c r="F1469" s="20"/>
      <c r="G1469" s="20"/>
      <c r="H1469" s="20"/>
      <c r="I1469" s="15"/>
      <c r="J1469" s="21"/>
      <c r="K1469" s="22"/>
      <c r="L1469" s="25" t="str">
        <f t="shared" si="44"/>
        <v/>
      </c>
      <c r="M1469" s="19" t="str">
        <f t="shared" si="45"/>
        <v/>
      </c>
    </row>
    <row r="1470" spans="2:13" x14ac:dyDescent="0.2">
      <c r="B1470" s="15"/>
      <c r="C1470" s="22"/>
      <c r="D1470" s="24" t="str">
        <f>IF(C1470="","",IFERROR(INDEX(Clienți!$C$5:$C$504,MATCH(C1470,Clienți!$B$5:$B$504,0)),""))</f>
        <v/>
      </c>
      <c r="E1470" s="22"/>
      <c r="F1470" s="20"/>
      <c r="G1470" s="20"/>
      <c r="H1470" s="20"/>
      <c r="I1470" s="15"/>
      <c r="J1470" s="21"/>
      <c r="K1470" s="22"/>
      <c r="L1470" s="25" t="str">
        <f t="shared" si="44"/>
        <v/>
      </c>
      <c r="M1470" s="19" t="str">
        <f t="shared" si="45"/>
        <v/>
      </c>
    </row>
    <row r="1471" spans="2:13" x14ac:dyDescent="0.2">
      <c r="B1471" s="15"/>
      <c r="C1471" s="22"/>
      <c r="D1471" s="24" t="str">
        <f>IF(C1471="","",IFERROR(INDEX(Clienți!$C$5:$C$504,MATCH(C1471,Clienți!$B$5:$B$504,0)),""))</f>
        <v/>
      </c>
      <c r="E1471" s="22"/>
      <c r="F1471" s="20"/>
      <c r="G1471" s="20"/>
      <c r="H1471" s="20"/>
      <c r="I1471" s="15"/>
      <c r="J1471" s="21"/>
      <c r="K1471" s="22"/>
      <c r="L1471" s="25" t="str">
        <f t="shared" si="44"/>
        <v/>
      </c>
      <c r="M1471" s="19" t="str">
        <f t="shared" si="45"/>
        <v/>
      </c>
    </row>
    <row r="1472" spans="2:13" x14ac:dyDescent="0.2">
      <c r="B1472" s="15"/>
      <c r="C1472" s="22"/>
      <c r="D1472" s="24" t="str">
        <f>IF(C1472="","",IFERROR(INDEX(Clienți!$C$5:$C$504,MATCH(C1472,Clienți!$B$5:$B$504,0)),""))</f>
        <v/>
      </c>
      <c r="E1472" s="22"/>
      <c r="F1472" s="20"/>
      <c r="G1472" s="20"/>
      <c r="H1472" s="20"/>
      <c r="I1472" s="15"/>
      <c r="J1472" s="21"/>
      <c r="K1472" s="22"/>
      <c r="L1472" s="25" t="str">
        <f t="shared" si="44"/>
        <v/>
      </c>
      <c r="M1472" s="19" t="str">
        <f t="shared" si="45"/>
        <v/>
      </c>
    </row>
    <row r="1473" spans="2:13" x14ac:dyDescent="0.2">
      <c r="B1473" s="15"/>
      <c r="C1473" s="22"/>
      <c r="D1473" s="24" t="str">
        <f>IF(C1473="","",IFERROR(INDEX(Clienți!$C$5:$C$504,MATCH(C1473,Clienți!$B$5:$B$504,0)),""))</f>
        <v/>
      </c>
      <c r="E1473" s="22"/>
      <c r="F1473" s="20"/>
      <c r="G1473" s="20"/>
      <c r="H1473" s="20"/>
      <c r="I1473" s="15"/>
      <c r="J1473" s="21"/>
      <c r="K1473" s="22"/>
      <c r="L1473" s="25" t="str">
        <f t="shared" si="44"/>
        <v/>
      </c>
      <c r="M1473" s="19" t="str">
        <f t="shared" si="45"/>
        <v/>
      </c>
    </row>
    <row r="1474" spans="2:13" x14ac:dyDescent="0.2">
      <c r="B1474" s="15"/>
      <c r="C1474" s="22"/>
      <c r="D1474" s="24" t="str">
        <f>IF(C1474="","",IFERROR(INDEX(Clienți!$C$5:$C$504,MATCH(C1474,Clienți!$B$5:$B$504,0)),""))</f>
        <v/>
      </c>
      <c r="E1474" s="22"/>
      <c r="F1474" s="20"/>
      <c r="G1474" s="20"/>
      <c r="H1474" s="20"/>
      <c r="I1474" s="15"/>
      <c r="J1474" s="21"/>
      <c r="K1474" s="22"/>
      <c r="L1474" s="25" t="str">
        <f t="shared" si="44"/>
        <v/>
      </c>
      <c r="M1474" s="19" t="str">
        <f t="shared" si="45"/>
        <v/>
      </c>
    </row>
    <row r="1475" spans="2:13" x14ac:dyDescent="0.2">
      <c r="B1475" s="15"/>
      <c r="C1475" s="22"/>
      <c r="D1475" s="24" t="str">
        <f>IF(C1475="","",IFERROR(INDEX(Clienți!$C$5:$C$504,MATCH(C1475,Clienți!$B$5:$B$504,0)),""))</f>
        <v/>
      </c>
      <c r="E1475" s="22"/>
      <c r="F1475" s="20"/>
      <c r="G1475" s="20"/>
      <c r="H1475" s="20"/>
      <c r="I1475" s="15"/>
      <c r="J1475" s="21"/>
      <c r="K1475" s="22"/>
      <c r="L1475" s="25" t="str">
        <f t="shared" si="44"/>
        <v/>
      </c>
      <c r="M1475" s="19" t="str">
        <f t="shared" si="45"/>
        <v/>
      </c>
    </row>
    <row r="1476" spans="2:13" x14ac:dyDescent="0.2">
      <c r="B1476" s="15"/>
      <c r="C1476" s="22"/>
      <c r="D1476" s="24" t="str">
        <f>IF(C1476="","",IFERROR(INDEX(Clienți!$C$5:$C$504,MATCH(C1476,Clienți!$B$5:$B$504,0)),""))</f>
        <v/>
      </c>
      <c r="E1476" s="22"/>
      <c r="F1476" s="20"/>
      <c r="G1476" s="20"/>
      <c r="H1476" s="20"/>
      <c r="I1476" s="15"/>
      <c r="J1476" s="21"/>
      <c r="K1476" s="22"/>
      <c r="L1476" s="25" t="str">
        <f t="shared" si="44"/>
        <v/>
      </c>
      <c r="M1476" s="19" t="str">
        <f t="shared" si="45"/>
        <v/>
      </c>
    </row>
    <row r="1477" spans="2:13" x14ac:dyDescent="0.2">
      <c r="B1477" s="15"/>
      <c r="C1477" s="22"/>
      <c r="D1477" s="24" t="str">
        <f>IF(C1477="","",IFERROR(INDEX(Clienți!$C$5:$C$504,MATCH(C1477,Clienți!$B$5:$B$504,0)),""))</f>
        <v/>
      </c>
      <c r="E1477" s="22"/>
      <c r="F1477" s="20"/>
      <c r="G1477" s="20"/>
      <c r="H1477" s="20"/>
      <c r="I1477" s="15"/>
      <c r="J1477" s="21"/>
      <c r="K1477" s="22"/>
      <c r="L1477" s="25" t="str">
        <f t="shared" ref="L1477:L1540" si="46">IF(B1477="","",IF(K1477="Da","Realizat",IF(H1477="","Fără pas următor",IF(NOT(ISNUMBER(I1477)),"Fără dată",IF(I1477&lt;AziC,"Întârziat",IF(I1477=AziC,"Azi","Planificat"))))))</f>
        <v/>
      </c>
      <c r="M1477" s="19" t="str">
        <f t="shared" ref="M1477:M1504" si="47">IF(AND(B1477="",C1477=""),"",TRIM(IF(D1477="","Cod de client inexistent. ","")&amp;IF(F1477="","Notează ce s-a discutat. ","")&amp;IF(AND(H1477&lt;&gt;"",NOT(ISNUMBER(I1477))),"Pasul următor nu are dată. ","")&amp;IF(AND(ISNUMBER(I1477),ISNUMBER(B1477),I1477&lt;B1477),"Data pasului e înaintea contactului. ","")))</f>
        <v/>
      </c>
    </row>
    <row r="1478" spans="2:13" x14ac:dyDescent="0.2">
      <c r="B1478" s="15"/>
      <c r="C1478" s="22"/>
      <c r="D1478" s="24" t="str">
        <f>IF(C1478="","",IFERROR(INDEX(Clienți!$C$5:$C$504,MATCH(C1478,Clienți!$B$5:$B$504,0)),""))</f>
        <v/>
      </c>
      <c r="E1478" s="22"/>
      <c r="F1478" s="20"/>
      <c r="G1478" s="20"/>
      <c r="H1478" s="20"/>
      <c r="I1478" s="15"/>
      <c r="J1478" s="21"/>
      <c r="K1478" s="22"/>
      <c r="L1478" s="25" t="str">
        <f t="shared" si="46"/>
        <v/>
      </c>
      <c r="M1478" s="19" t="str">
        <f t="shared" si="47"/>
        <v/>
      </c>
    </row>
    <row r="1479" spans="2:13" x14ac:dyDescent="0.2">
      <c r="B1479" s="15"/>
      <c r="C1479" s="22"/>
      <c r="D1479" s="24" t="str">
        <f>IF(C1479="","",IFERROR(INDEX(Clienți!$C$5:$C$504,MATCH(C1479,Clienți!$B$5:$B$504,0)),""))</f>
        <v/>
      </c>
      <c r="E1479" s="22"/>
      <c r="F1479" s="20"/>
      <c r="G1479" s="20"/>
      <c r="H1479" s="20"/>
      <c r="I1479" s="15"/>
      <c r="J1479" s="21"/>
      <c r="K1479" s="22"/>
      <c r="L1479" s="25" t="str">
        <f t="shared" si="46"/>
        <v/>
      </c>
      <c r="M1479" s="19" t="str">
        <f t="shared" si="47"/>
        <v/>
      </c>
    </row>
    <row r="1480" spans="2:13" x14ac:dyDescent="0.2">
      <c r="B1480" s="15"/>
      <c r="C1480" s="22"/>
      <c r="D1480" s="24" t="str">
        <f>IF(C1480="","",IFERROR(INDEX(Clienți!$C$5:$C$504,MATCH(C1480,Clienți!$B$5:$B$504,0)),""))</f>
        <v/>
      </c>
      <c r="E1480" s="22"/>
      <c r="F1480" s="20"/>
      <c r="G1480" s="20"/>
      <c r="H1480" s="20"/>
      <c r="I1480" s="15"/>
      <c r="J1480" s="21"/>
      <c r="K1480" s="22"/>
      <c r="L1480" s="25" t="str">
        <f t="shared" si="46"/>
        <v/>
      </c>
      <c r="M1480" s="19" t="str">
        <f t="shared" si="47"/>
        <v/>
      </c>
    </row>
    <row r="1481" spans="2:13" x14ac:dyDescent="0.2">
      <c r="B1481" s="15"/>
      <c r="C1481" s="22"/>
      <c r="D1481" s="24" t="str">
        <f>IF(C1481="","",IFERROR(INDEX(Clienți!$C$5:$C$504,MATCH(C1481,Clienți!$B$5:$B$504,0)),""))</f>
        <v/>
      </c>
      <c r="E1481" s="22"/>
      <c r="F1481" s="20"/>
      <c r="G1481" s="20"/>
      <c r="H1481" s="20"/>
      <c r="I1481" s="15"/>
      <c r="J1481" s="21"/>
      <c r="K1481" s="22"/>
      <c r="L1481" s="25" t="str">
        <f t="shared" si="46"/>
        <v/>
      </c>
      <c r="M1481" s="19" t="str">
        <f t="shared" si="47"/>
        <v/>
      </c>
    </row>
    <row r="1482" spans="2:13" x14ac:dyDescent="0.2">
      <c r="B1482" s="15"/>
      <c r="C1482" s="22"/>
      <c r="D1482" s="24" t="str">
        <f>IF(C1482="","",IFERROR(INDEX(Clienți!$C$5:$C$504,MATCH(C1482,Clienți!$B$5:$B$504,0)),""))</f>
        <v/>
      </c>
      <c r="E1482" s="22"/>
      <c r="F1482" s="20"/>
      <c r="G1482" s="20"/>
      <c r="H1482" s="20"/>
      <c r="I1482" s="15"/>
      <c r="J1482" s="21"/>
      <c r="K1482" s="22"/>
      <c r="L1482" s="25" t="str">
        <f t="shared" si="46"/>
        <v/>
      </c>
      <c r="M1482" s="19" t="str">
        <f t="shared" si="47"/>
        <v/>
      </c>
    </row>
    <row r="1483" spans="2:13" x14ac:dyDescent="0.2">
      <c r="B1483" s="15"/>
      <c r="C1483" s="22"/>
      <c r="D1483" s="24" t="str">
        <f>IF(C1483="","",IFERROR(INDEX(Clienți!$C$5:$C$504,MATCH(C1483,Clienți!$B$5:$B$504,0)),""))</f>
        <v/>
      </c>
      <c r="E1483" s="22"/>
      <c r="F1483" s="20"/>
      <c r="G1483" s="20"/>
      <c r="H1483" s="20"/>
      <c r="I1483" s="15"/>
      <c r="J1483" s="21"/>
      <c r="K1483" s="22"/>
      <c r="L1483" s="25" t="str">
        <f t="shared" si="46"/>
        <v/>
      </c>
      <c r="M1483" s="19" t="str">
        <f t="shared" si="47"/>
        <v/>
      </c>
    </row>
    <row r="1484" spans="2:13" x14ac:dyDescent="0.2">
      <c r="B1484" s="15"/>
      <c r="C1484" s="22"/>
      <c r="D1484" s="24" t="str">
        <f>IF(C1484="","",IFERROR(INDEX(Clienți!$C$5:$C$504,MATCH(C1484,Clienți!$B$5:$B$504,0)),""))</f>
        <v/>
      </c>
      <c r="E1484" s="22"/>
      <c r="F1484" s="20"/>
      <c r="G1484" s="20"/>
      <c r="H1484" s="20"/>
      <c r="I1484" s="15"/>
      <c r="J1484" s="21"/>
      <c r="K1484" s="22"/>
      <c r="L1484" s="25" t="str">
        <f t="shared" si="46"/>
        <v/>
      </c>
      <c r="M1484" s="19" t="str">
        <f t="shared" si="47"/>
        <v/>
      </c>
    </row>
    <row r="1485" spans="2:13" x14ac:dyDescent="0.2">
      <c r="B1485" s="15"/>
      <c r="C1485" s="22"/>
      <c r="D1485" s="24" t="str">
        <f>IF(C1485="","",IFERROR(INDEX(Clienți!$C$5:$C$504,MATCH(C1485,Clienți!$B$5:$B$504,0)),""))</f>
        <v/>
      </c>
      <c r="E1485" s="22"/>
      <c r="F1485" s="20"/>
      <c r="G1485" s="20"/>
      <c r="H1485" s="20"/>
      <c r="I1485" s="15"/>
      <c r="J1485" s="21"/>
      <c r="K1485" s="22"/>
      <c r="L1485" s="25" t="str">
        <f t="shared" si="46"/>
        <v/>
      </c>
      <c r="M1485" s="19" t="str">
        <f t="shared" si="47"/>
        <v/>
      </c>
    </row>
    <row r="1486" spans="2:13" x14ac:dyDescent="0.2">
      <c r="B1486" s="15"/>
      <c r="C1486" s="22"/>
      <c r="D1486" s="24" t="str">
        <f>IF(C1486="","",IFERROR(INDEX(Clienți!$C$5:$C$504,MATCH(C1486,Clienți!$B$5:$B$504,0)),""))</f>
        <v/>
      </c>
      <c r="E1486" s="22"/>
      <c r="F1486" s="20"/>
      <c r="G1486" s="20"/>
      <c r="H1486" s="20"/>
      <c r="I1486" s="15"/>
      <c r="J1486" s="21"/>
      <c r="K1486" s="22"/>
      <c r="L1486" s="25" t="str">
        <f t="shared" si="46"/>
        <v/>
      </c>
      <c r="M1486" s="19" t="str">
        <f t="shared" si="47"/>
        <v/>
      </c>
    </row>
    <row r="1487" spans="2:13" x14ac:dyDescent="0.2">
      <c r="B1487" s="15"/>
      <c r="C1487" s="22"/>
      <c r="D1487" s="24" t="str">
        <f>IF(C1487="","",IFERROR(INDEX(Clienți!$C$5:$C$504,MATCH(C1487,Clienți!$B$5:$B$504,0)),""))</f>
        <v/>
      </c>
      <c r="E1487" s="22"/>
      <c r="F1487" s="20"/>
      <c r="G1487" s="20"/>
      <c r="H1487" s="20"/>
      <c r="I1487" s="15"/>
      <c r="J1487" s="21"/>
      <c r="K1487" s="22"/>
      <c r="L1487" s="25" t="str">
        <f t="shared" si="46"/>
        <v/>
      </c>
      <c r="M1487" s="19" t="str">
        <f t="shared" si="47"/>
        <v/>
      </c>
    </row>
    <row r="1488" spans="2:13" x14ac:dyDescent="0.2">
      <c r="B1488" s="15"/>
      <c r="C1488" s="22"/>
      <c r="D1488" s="24" t="str">
        <f>IF(C1488="","",IFERROR(INDEX(Clienți!$C$5:$C$504,MATCH(C1488,Clienți!$B$5:$B$504,0)),""))</f>
        <v/>
      </c>
      <c r="E1488" s="22"/>
      <c r="F1488" s="20"/>
      <c r="G1488" s="20"/>
      <c r="H1488" s="20"/>
      <c r="I1488" s="15"/>
      <c r="J1488" s="21"/>
      <c r="K1488" s="22"/>
      <c r="L1488" s="25" t="str">
        <f t="shared" si="46"/>
        <v/>
      </c>
      <c r="M1488" s="19" t="str">
        <f t="shared" si="47"/>
        <v/>
      </c>
    </row>
    <row r="1489" spans="2:13" x14ac:dyDescent="0.2">
      <c r="B1489" s="15"/>
      <c r="C1489" s="22"/>
      <c r="D1489" s="24" t="str">
        <f>IF(C1489="","",IFERROR(INDEX(Clienți!$C$5:$C$504,MATCH(C1489,Clienți!$B$5:$B$504,0)),""))</f>
        <v/>
      </c>
      <c r="E1489" s="22"/>
      <c r="F1489" s="20"/>
      <c r="G1489" s="20"/>
      <c r="H1489" s="20"/>
      <c r="I1489" s="15"/>
      <c r="J1489" s="21"/>
      <c r="K1489" s="22"/>
      <c r="L1489" s="25" t="str">
        <f t="shared" si="46"/>
        <v/>
      </c>
      <c r="M1489" s="19" t="str">
        <f t="shared" si="47"/>
        <v/>
      </c>
    </row>
    <row r="1490" spans="2:13" x14ac:dyDescent="0.2">
      <c r="B1490" s="15"/>
      <c r="C1490" s="22"/>
      <c r="D1490" s="24" t="str">
        <f>IF(C1490="","",IFERROR(INDEX(Clienți!$C$5:$C$504,MATCH(C1490,Clienți!$B$5:$B$504,0)),""))</f>
        <v/>
      </c>
      <c r="E1490" s="22"/>
      <c r="F1490" s="20"/>
      <c r="G1490" s="20"/>
      <c r="H1490" s="20"/>
      <c r="I1490" s="15"/>
      <c r="J1490" s="21"/>
      <c r="K1490" s="22"/>
      <c r="L1490" s="25" t="str">
        <f t="shared" si="46"/>
        <v/>
      </c>
      <c r="M1490" s="19" t="str">
        <f t="shared" si="47"/>
        <v/>
      </c>
    </row>
    <row r="1491" spans="2:13" x14ac:dyDescent="0.2">
      <c r="B1491" s="15"/>
      <c r="C1491" s="22"/>
      <c r="D1491" s="24" t="str">
        <f>IF(C1491="","",IFERROR(INDEX(Clienți!$C$5:$C$504,MATCH(C1491,Clienți!$B$5:$B$504,0)),""))</f>
        <v/>
      </c>
      <c r="E1491" s="22"/>
      <c r="F1491" s="20"/>
      <c r="G1491" s="20"/>
      <c r="H1491" s="20"/>
      <c r="I1491" s="15"/>
      <c r="J1491" s="21"/>
      <c r="K1491" s="22"/>
      <c r="L1491" s="25" t="str">
        <f t="shared" si="46"/>
        <v/>
      </c>
      <c r="M1491" s="19" t="str">
        <f t="shared" si="47"/>
        <v/>
      </c>
    </row>
    <row r="1492" spans="2:13" x14ac:dyDescent="0.2">
      <c r="B1492" s="15"/>
      <c r="C1492" s="22"/>
      <c r="D1492" s="24" t="str">
        <f>IF(C1492="","",IFERROR(INDEX(Clienți!$C$5:$C$504,MATCH(C1492,Clienți!$B$5:$B$504,0)),""))</f>
        <v/>
      </c>
      <c r="E1492" s="22"/>
      <c r="F1492" s="20"/>
      <c r="G1492" s="20"/>
      <c r="H1492" s="20"/>
      <c r="I1492" s="15"/>
      <c r="J1492" s="21"/>
      <c r="K1492" s="22"/>
      <c r="L1492" s="25" t="str">
        <f t="shared" si="46"/>
        <v/>
      </c>
      <c r="M1492" s="19" t="str">
        <f t="shared" si="47"/>
        <v/>
      </c>
    </row>
    <row r="1493" spans="2:13" x14ac:dyDescent="0.2">
      <c r="B1493" s="15"/>
      <c r="C1493" s="22"/>
      <c r="D1493" s="24" t="str">
        <f>IF(C1493="","",IFERROR(INDEX(Clienți!$C$5:$C$504,MATCH(C1493,Clienți!$B$5:$B$504,0)),""))</f>
        <v/>
      </c>
      <c r="E1493" s="22"/>
      <c r="F1493" s="20"/>
      <c r="G1493" s="20"/>
      <c r="H1493" s="20"/>
      <c r="I1493" s="15"/>
      <c r="J1493" s="21"/>
      <c r="K1493" s="22"/>
      <c r="L1493" s="25" t="str">
        <f t="shared" si="46"/>
        <v/>
      </c>
      <c r="M1493" s="19" t="str">
        <f t="shared" si="47"/>
        <v/>
      </c>
    </row>
    <row r="1494" spans="2:13" x14ac:dyDescent="0.2">
      <c r="B1494" s="15"/>
      <c r="C1494" s="22"/>
      <c r="D1494" s="24" t="str">
        <f>IF(C1494="","",IFERROR(INDEX(Clienți!$C$5:$C$504,MATCH(C1494,Clienți!$B$5:$B$504,0)),""))</f>
        <v/>
      </c>
      <c r="E1494" s="22"/>
      <c r="F1494" s="20"/>
      <c r="G1494" s="20"/>
      <c r="H1494" s="20"/>
      <c r="I1494" s="15"/>
      <c r="J1494" s="21"/>
      <c r="K1494" s="22"/>
      <c r="L1494" s="25" t="str">
        <f t="shared" si="46"/>
        <v/>
      </c>
      <c r="M1494" s="19" t="str">
        <f t="shared" si="47"/>
        <v/>
      </c>
    </row>
    <row r="1495" spans="2:13" x14ac:dyDescent="0.2">
      <c r="B1495" s="15"/>
      <c r="C1495" s="22"/>
      <c r="D1495" s="24" t="str">
        <f>IF(C1495="","",IFERROR(INDEX(Clienți!$C$5:$C$504,MATCH(C1495,Clienți!$B$5:$B$504,0)),""))</f>
        <v/>
      </c>
      <c r="E1495" s="22"/>
      <c r="F1495" s="20"/>
      <c r="G1495" s="20"/>
      <c r="H1495" s="20"/>
      <c r="I1495" s="15"/>
      <c r="J1495" s="21"/>
      <c r="K1495" s="22"/>
      <c r="L1495" s="25" t="str">
        <f t="shared" si="46"/>
        <v/>
      </c>
      <c r="M1495" s="19" t="str">
        <f t="shared" si="47"/>
        <v/>
      </c>
    </row>
    <row r="1496" spans="2:13" x14ac:dyDescent="0.2">
      <c r="B1496" s="15"/>
      <c r="C1496" s="22"/>
      <c r="D1496" s="24" t="str">
        <f>IF(C1496="","",IFERROR(INDEX(Clienți!$C$5:$C$504,MATCH(C1496,Clienți!$B$5:$B$504,0)),""))</f>
        <v/>
      </c>
      <c r="E1496" s="22"/>
      <c r="F1496" s="20"/>
      <c r="G1496" s="20"/>
      <c r="H1496" s="20"/>
      <c r="I1496" s="15"/>
      <c r="J1496" s="21"/>
      <c r="K1496" s="22"/>
      <c r="L1496" s="25" t="str">
        <f t="shared" si="46"/>
        <v/>
      </c>
      <c r="M1496" s="19" t="str">
        <f t="shared" si="47"/>
        <v/>
      </c>
    </row>
    <row r="1497" spans="2:13" x14ac:dyDescent="0.2">
      <c r="B1497" s="15"/>
      <c r="C1497" s="22"/>
      <c r="D1497" s="24" t="str">
        <f>IF(C1497="","",IFERROR(INDEX(Clienți!$C$5:$C$504,MATCH(C1497,Clienți!$B$5:$B$504,0)),""))</f>
        <v/>
      </c>
      <c r="E1497" s="22"/>
      <c r="F1497" s="20"/>
      <c r="G1497" s="20"/>
      <c r="H1497" s="20"/>
      <c r="I1497" s="15"/>
      <c r="J1497" s="21"/>
      <c r="K1497" s="22"/>
      <c r="L1497" s="25" t="str">
        <f t="shared" si="46"/>
        <v/>
      </c>
      <c r="M1497" s="19" t="str">
        <f t="shared" si="47"/>
        <v/>
      </c>
    </row>
    <row r="1498" spans="2:13" x14ac:dyDescent="0.2">
      <c r="B1498" s="15"/>
      <c r="C1498" s="22"/>
      <c r="D1498" s="24" t="str">
        <f>IF(C1498="","",IFERROR(INDEX(Clienți!$C$5:$C$504,MATCH(C1498,Clienți!$B$5:$B$504,0)),""))</f>
        <v/>
      </c>
      <c r="E1498" s="22"/>
      <c r="F1498" s="20"/>
      <c r="G1498" s="20"/>
      <c r="H1498" s="20"/>
      <c r="I1498" s="15"/>
      <c r="J1498" s="21"/>
      <c r="K1498" s="22"/>
      <c r="L1498" s="25" t="str">
        <f t="shared" si="46"/>
        <v/>
      </c>
      <c r="M1498" s="19" t="str">
        <f t="shared" si="47"/>
        <v/>
      </c>
    </row>
    <row r="1499" spans="2:13" x14ac:dyDescent="0.2">
      <c r="B1499" s="15"/>
      <c r="C1499" s="22"/>
      <c r="D1499" s="24" t="str">
        <f>IF(C1499="","",IFERROR(INDEX(Clienți!$C$5:$C$504,MATCH(C1499,Clienți!$B$5:$B$504,0)),""))</f>
        <v/>
      </c>
      <c r="E1499" s="22"/>
      <c r="F1499" s="20"/>
      <c r="G1499" s="20"/>
      <c r="H1499" s="20"/>
      <c r="I1499" s="15"/>
      <c r="J1499" s="21"/>
      <c r="K1499" s="22"/>
      <c r="L1499" s="25" t="str">
        <f t="shared" si="46"/>
        <v/>
      </c>
      <c r="M1499" s="19" t="str">
        <f t="shared" si="47"/>
        <v/>
      </c>
    </row>
    <row r="1500" spans="2:13" x14ac:dyDescent="0.2">
      <c r="B1500" s="15"/>
      <c r="C1500" s="22"/>
      <c r="D1500" s="24" t="str">
        <f>IF(C1500="","",IFERROR(INDEX(Clienți!$C$5:$C$504,MATCH(C1500,Clienți!$B$5:$B$504,0)),""))</f>
        <v/>
      </c>
      <c r="E1500" s="22"/>
      <c r="F1500" s="20"/>
      <c r="G1500" s="20"/>
      <c r="H1500" s="20"/>
      <c r="I1500" s="15"/>
      <c r="J1500" s="21"/>
      <c r="K1500" s="22"/>
      <c r="L1500" s="25" t="str">
        <f t="shared" si="46"/>
        <v/>
      </c>
      <c r="M1500" s="19" t="str">
        <f t="shared" si="47"/>
        <v/>
      </c>
    </row>
    <row r="1501" spans="2:13" x14ac:dyDescent="0.2">
      <c r="B1501" s="15"/>
      <c r="C1501" s="22"/>
      <c r="D1501" s="24" t="str">
        <f>IF(C1501="","",IFERROR(INDEX(Clienți!$C$5:$C$504,MATCH(C1501,Clienți!$B$5:$B$504,0)),""))</f>
        <v/>
      </c>
      <c r="E1501" s="22"/>
      <c r="F1501" s="20"/>
      <c r="G1501" s="20"/>
      <c r="H1501" s="20"/>
      <c r="I1501" s="15"/>
      <c r="J1501" s="21"/>
      <c r="K1501" s="22"/>
      <c r="L1501" s="25" t="str">
        <f t="shared" si="46"/>
        <v/>
      </c>
      <c r="M1501" s="19" t="str">
        <f t="shared" si="47"/>
        <v/>
      </c>
    </row>
    <row r="1502" spans="2:13" x14ac:dyDescent="0.2">
      <c r="B1502" s="15"/>
      <c r="C1502" s="22"/>
      <c r="D1502" s="24" t="str">
        <f>IF(C1502="","",IFERROR(INDEX(Clienți!$C$5:$C$504,MATCH(C1502,Clienți!$B$5:$B$504,0)),""))</f>
        <v/>
      </c>
      <c r="E1502" s="22"/>
      <c r="F1502" s="20"/>
      <c r="G1502" s="20"/>
      <c r="H1502" s="20"/>
      <c r="I1502" s="15"/>
      <c r="J1502" s="21"/>
      <c r="K1502" s="22"/>
      <c r="L1502" s="25" t="str">
        <f t="shared" si="46"/>
        <v/>
      </c>
      <c r="M1502" s="19" t="str">
        <f t="shared" si="47"/>
        <v/>
      </c>
    </row>
    <row r="1503" spans="2:13" x14ac:dyDescent="0.2">
      <c r="B1503" s="15"/>
      <c r="C1503" s="22"/>
      <c r="D1503" s="24" t="str">
        <f>IF(C1503="","",IFERROR(INDEX(Clienți!$C$5:$C$504,MATCH(C1503,Clienți!$B$5:$B$504,0)),""))</f>
        <v/>
      </c>
      <c r="E1503" s="22"/>
      <c r="F1503" s="20"/>
      <c r="G1503" s="20"/>
      <c r="H1503" s="20"/>
      <c r="I1503" s="15"/>
      <c r="J1503" s="21"/>
      <c r="K1503" s="22"/>
      <c r="L1503" s="25" t="str">
        <f t="shared" si="46"/>
        <v/>
      </c>
      <c r="M1503" s="19" t="str">
        <f t="shared" si="47"/>
        <v/>
      </c>
    </row>
    <row r="1504" spans="2:13" x14ac:dyDescent="0.2">
      <c r="B1504" s="15"/>
      <c r="C1504" s="22"/>
      <c r="D1504" s="24" t="str">
        <f>IF(C1504="","",IFERROR(INDEX(Clienți!$C$5:$C$504,MATCH(C1504,Clienți!$B$5:$B$504,0)),""))</f>
        <v/>
      </c>
      <c r="E1504" s="22"/>
      <c r="F1504" s="20"/>
      <c r="G1504" s="20"/>
      <c r="H1504" s="20"/>
      <c r="I1504" s="15"/>
      <c r="J1504" s="21"/>
      <c r="K1504" s="22"/>
      <c r="L1504" s="25" t="str">
        <f t="shared" si="46"/>
        <v/>
      </c>
      <c r="M1504" s="19" t="str">
        <f t="shared" si="47"/>
        <v/>
      </c>
    </row>
  </sheetData>
  <conditionalFormatting sqref="L5:L1504">
    <cfRule type="cellIs" dxfId="5" priority="1" stopIfTrue="1" operator="equal">
      <formula>"Întârziat"</formula>
    </cfRule>
    <cfRule type="cellIs" dxfId="4" priority="2" stopIfTrue="1" operator="equal">
      <formula>"Azi"</formula>
    </cfRule>
    <cfRule type="cellIs" dxfId="3" priority="3" stopIfTrue="1" operator="equal">
      <formula>"Realizat"</formula>
    </cfRule>
  </conditionalFormatting>
  <dataValidations count="3">
    <dataValidation type="list" allowBlank="1" showInputMessage="1" showErrorMessage="1" sqref="E5:E1504" xr:uid="{A1E5E9E6-7D67-42C5-BF47-40260B929497}">
      <formula1>ListaAct</formula1>
    </dataValidation>
    <dataValidation type="list" allowBlank="1" showInputMessage="1" showErrorMessage="1" sqref="J5:J1504" xr:uid="{552F2A67-DFB3-40A9-8B82-3B2239CCC9D8}">
      <formula1>ListaResp</formula1>
    </dataValidation>
    <dataValidation type="list" allowBlank="1" showInputMessage="1" showErrorMessage="1" sqref="K5:K1504" xr:uid="{4C0BCB47-229B-424F-BB05-98FECC1E90A2}">
      <formula1>ListaDaNu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30EC871D-4EE5-4D03-8FC7-529DB8148429}">
          <x14:formula1>
            <xm:f>Clienți!$B$5:$B$504</xm:f>
          </x14:formula1>
          <xm:sqref>C5:C1504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4F9E5-6F8E-479F-A170-989AED8B3A28}">
  <dimension ref="B1:M304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5.7109375" style="1" customWidth="1"/>
    <col min="3" max="3" width="8.7109375" style="1" customWidth="1"/>
    <col min="4" max="4" width="20.7109375" style="1" customWidth="1"/>
    <col min="5" max="5" width="32.7109375" style="1" customWidth="1"/>
    <col min="6" max="6" width="14.7109375" style="1" customWidth="1"/>
    <col min="7" max="7" width="15.7109375" style="1" customWidth="1"/>
    <col min="8" max="8" width="11.7109375" style="1" customWidth="1"/>
    <col min="9" max="9" width="13.7109375" style="1" customWidth="1"/>
    <col min="10" max="10" width="12.7109375" style="1" customWidth="1"/>
    <col min="11" max="11" width="10.7109375" style="1" customWidth="1"/>
    <col min="12" max="12" width="20.7109375" style="1" customWidth="1"/>
    <col min="13" max="13" width="30.7109375" style="1" customWidth="1"/>
    <col min="14" max="16384" width="11.42578125" style="1"/>
  </cols>
  <sheetData>
    <row r="1" spans="2:13" ht="21" x14ac:dyDescent="0.35">
      <c r="B1" s="2" t="s">
        <v>172</v>
      </c>
    </row>
    <row r="2" spans="2:13" x14ac:dyDescent="0.2">
      <c r="B2" s="3" t="s">
        <v>173</v>
      </c>
    </row>
    <row r="4" spans="2:13" ht="44.1" customHeight="1" x14ac:dyDescent="0.2">
      <c r="B4" s="8" t="s">
        <v>174</v>
      </c>
      <c r="C4" s="8" t="s">
        <v>130</v>
      </c>
      <c r="D4" s="8" t="s">
        <v>131</v>
      </c>
      <c r="E4" s="8" t="s">
        <v>175</v>
      </c>
      <c r="F4" s="8" t="s">
        <v>176</v>
      </c>
      <c r="G4" s="8" t="s">
        <v>177</v>
      </c>
      <c r="H4" s="8" t="s">
        <v>36</v>
      </c>
      <c r="I4" s="8" t="s">
        <v>178</v>
      </c>
      <c r="J4" s="8" t="s">
        <v>179</v>
      </c>
      <c r="K4" s="8" t="s">
        <v>180</v>
      </c>
      <c r="L4" s="8" t="s">
        <v>181</v>
      </c>
      <c r="M4" s="8" t="s">
        <v>139</v>
      </c>
    </row>
    <row r="5" spans="2:13" ht="25.5" x14ac:dyDescent="0.2">
      <c r="B5" s="25">
        <f>IF(C5="","",COUNTA($C$5:C5))</f>
        <v>1</v>
      </c>
      <c r="C5" s="22" t="s">
        <v>71</v>
      </c>
      <c r="D5" s="26" t="str">
        <f>IF(C5="","",IFERROR(INDEX(Clienți!$C$5:$C$504,MATCH(C5,Clienți!$B$5:$B$504,0)),""))</f>
        <v>Electro Plus SRL</v>
      </c>
      <c r="E5" s="20" t="s">
        <v>182</v>
      </c>
      <c r="F5" s="27">
        <v>85000</v>
      </c>
      <c r="G5" s="22" t="s">
        <v>24</v>
      </c>
      <c r="H5" s="28">
        <f t="shared" ref="H5:H68" si="0">IF(G5="","",IFERROR(VLOOKUP(G5,TabelEtape,2,FALSE),""))</f>
        <v>0.5</v>
      </c>
      <c r="I5" s="29">
        <f t="shared" ref="I5:I68" si="1">IF(OR(N(F5)=0,H5=""),"",ROUND(F5*H5,2))</f>
        <v>42500</v>
      </c>
      <c r="J5" s="15">
        <f>DATE(2026,11,30)</f>
        <v>46356</v>
      </c>
      <c r="K5" s="22" t="s">
        <v>183</v>
      </c>
      <c r="L5" s="20"/>
      <c r="M5" s="19" t="str">
        <f t="shared" ref="M5:M68" ca="1" si="2">IF(C5="","",TRIM(IF(D5="","Cod de client inexistent. ","")&amp;IF(AND(G5&lt;&gt;"Câștigată",G5&lt;&gt;"Pierdută",ISNUMBER(J5),J5&lt;AziC),"Data de închidere a trecut: actualizează etapa. ","")&amp;IF(AND(G5="Pierdută",L5=""),"Notează motivul pierderii. ","")&amp;IF(AND(OR(G5="Ofertă trimisă",G5="Negociere"),K5=""),"Lipsește numărul ofertei. ","")))</f>
        <v/>
      </c>
    </row>
    <row r="6" spans="2:13" ht="25.5" x14ac:dyDescent="0.2">
      <c r="B6" s="25">
        <f>IF(C6="","",COUNTA($C$5:C6))</f>
        <v>2</v>
      </c>
      <c r="C6" s="22" t="s">
        <v>88</v>
      </c>
      <c r="D6" s="26" t="str">
        <f>IF(C6="","",IFERROR(INDEX(Clienți!$C$5:$C$504,MATCH(C6,Clienți!$B$5:$B$504,0)),""))</f>
        <v>Montaj Expert SRL</v>
      </c>
      <c r="E6" s="20" t="s">
        <v>184</v>
      </c>
      <c r="F6" s="27">
        <v>38000</v>
      </c>
      <c r="G6" s="22" t="s">
        <v>38</v>
      </c>
      <c r="H6" s="28">
        <f t="shared" si="0"/>
        <v>0.25</v>
      </c>
      <c r="I6" s="29">
        <f t="shared" si="1"/>
        <v>9500</v>
      </c>
      <c r="J6" s="15">
        <f>DATE(2026,11,15)</f>
        <v>46341</v>
      </c>
      <c r="K6" s="22"/>
      <c r="L6" s="20"/>
      <c r="M6" s="19" t="str">
        <f t="shared" ca="1" si="2"/>
        <v/>
      </c>
    </row>
    <row r="7" spans="2:13" ht="25.5" x14ac:dyDescent="0.2">
      <c r="B7" s="25">
        <f>IF(C7="","",COUNTA($C$5:C7))</f>
        <v>3</v>
      </c>
      <c r="C7" s="22" t="s">
        <v>101</v>
      </c>
      <c r="D7" s="26" t="str">
        <f>IF(C7="","",IFERROR(INDEX(Clienți!$C$5:$C$504,MATCH(C7,Clienți!$B$5:$B$504,0)),""))</f>
        <v>Hotel Prahova SRL</v>
      </c>
      <c r="E7" s="20" t="s">
        <v>185</v>
      </c>
      <c r="F7" s="27">
        <v>120000</v>
      </c>
      <c r="G7" s="22" t="s">
        <v>37</v>
      </c>
      <c r="H7" s="28">
        <f t="shared" si="0"/>
        <v>0.1</v>
      </c>
      <c r="I7" s="29">
        <f t="shared" si="1"/>
        <v>12000</v>
      </c>
      <c r="J7" s="15">
        <f>DATE(2027,2,28)</f>
        <v>46446</v>
      </c>
      <c r="K7" s="22"/>
      <c r="L7" s="20"/>
      <c r="M7" s="19" t="str">
        <f t="shared" ca="1" si="2"/>
        <v/>
      </c>
    </row>
    <row r="8" spans="2:13" x14ac:dyDescent="0.2">
      <c r="B8" s="25">
        <f>IF(C8="","",COUNTA($C$5:C8))</f>
        <v>4</v>
      </c>
      <c r="C8" s="22" t="s">
        <v>109</v>
      </c>
      <c r="D8" s="26" t="str">
        <f>IF(C8="","",IFERROR(INDEX(Clienți!$C$5:$C$504,MATCH(C8,Clienți!$B$5:$B$504,0)),""))</f>
        <v>Primăria Comunei Bucov</v>
      </c>
      <c r="E8" s="20" t="s">
        <v>186</v>
      </c>
      <c r="F8" s="27">
        <v>210000</v>
      </c>
      <c r="G8" s="22" t="s">
        <v>37</v>
      </c>
      <c r="H8" s="28">
        <f t="shared" si="0"/>
        <v>0.1</v>
      </c>
      <c r="I8" s="29">
        <f t="shared" si="1"/>
        <v>21000</v>
      </c>
      <c r="J8" s="15">
        <f>DATE(2026,12,20)</f>
        <v>46376</v>
      </c>
      <c r="K8" s="22"/>
      <c r="L8" s="20"/>
      <c r="M8" s="19" t="str">
        <f t="shared" ca="1" si="2"/>
        <v/>
      </c>
    </row>
    <row r="9" spans="2:13" x14ac:dyDescent="0.2">
      <c r="B9" s="25">
        <f>IF(C9="","",COUNTA($C$5:C9))</f>
        <v>5</v>
      </c>
      <c r="C9" s="22" t="s">
        <v>116</v>
      </c>
      <c r="D9" s="26" t="str">
        <f>IF(C9="","",IFERROR(INDEX(Clienți!$C$5:$C$504,MATCH(C9,Clienți!$B$5:$B$504,0)),""))</f>
        <v>Office Center Ploiești SRL</v>
      </c>
      <c r="E9" s="20" t="s">
        <v>187</v>
      </c>
      <c r="F9" s="27">
        <v>198395</v>
      </c>
      <c r="G9" s="22" t="s">
        <v>40</v>
      </c>
      <c r="H9" s="28">
        <f t="shared" si="0"/>
        <v>1</v>
      </c>
      <c r="I9" s="29">
        <f t="shared" si="1"/>
        <v>198395</v>
      </c>
      <c r="J9" s="15">
        <f>DATE(2026,8,20)</f>
        <v>46254</v>
      </c>
      <c r="K9" s="22" t="s">
        <v>188</v>
      </c>
      <c r="L9" s="20"/>
      <c r="M9" s="19" t="str">
        <f t="shared" ca="1" si="2"/>
        <v/>
      </c>
    </row>
    <row r="10" spans="2:13" ht="25.5" x14ac:dyDescent="0.2">
      <c r="B10" s="25">
        <f>IF(C10="","",COUNTA($C$5:C10))</f>
        <v>6</v>
      </c>
      <c r="C10" s="22" t="s">
        <v>79</v>
      </c>
      <c r="D10" s="26" t="str">
        <f>IF(C10="","",IFERROR(INDEX(Clienți!$C$5:$C$504,MATCH(C10,Clienți!$B$5:$B$504,0)),""))</f>
        <v>Casa Verde SRL</v>
      </c>
      <c r="E10" s="20" t="s">
        <v>189</v>
      </c>
      <c r="F10" s="27">
        <v>46000</v>
      </c>
      <c r="G10" s="22" t="s">
        <v>41</v>
      </c>
      <c r="H10" s="28">
        <f t="shared" si="0"/>
        <v>0</v>
      </c>
      <c r="I10" s="29">
        <f t="shared" si="1"/>
        <v>0</v>
      </c>
      <c r="J10" s="15">
        <f>DATE(2026,9,30)</f>
        <v>46295</v>
      </c>
      <c r="K10" s="22" t="s">
        <v>190</v>
      </c>
      <c r="L10" s="20" t="s">
        <v>191</v>
      </c>
      <c r="M10" s="19" t="str">
        <f t="shared" ca="1" si="2"/>
        <v/>
      </c>
    </row>
    <row r="11" spans="2:13" ht="25.5" x14ac:dyDescent="0.2">
      <c r="B11" s="25">
        <f>IF(C11="","",COUNTA($C$5:C11))</f>
        <v>7</v>
      </c>
      <c r="C11" s="22" t="s">
        <v>63</v>
      </c>
      <c r="D11" s="26" t="str">
        <f>IF(C11="","",IFERROR(INDEX(Clienți!$C$5:$C$504,MATCH(C11,Clienți!$B$5:$B$504,0)),""))</f>
        <v>Exemplu Construct SRL</v>
      </c>
      <c r="E11" s="20" t="s">
        <v>192</v>
      </c>
      <c r="F11" s="27">
        <v>24000</v>
      </c>
      <c r="G11" s="22" t="s">
        <v>39</v>
      </c>
      <c r="H11" s="28">
        <f t="shared" si="0"/>
        <v>0.75</v>
      </c>
      <c r="I11" s="29">
        <f t="shared" si="1"/>
        <v>18000</v>
      </c>
      <c r="J11" s="15">
        <f>DATE(2026,10,10)</f>
        <v>46305</v>
      </c>
      <c r="K11" s="22" t="s">
        <v>193</v>
      </c>
      <c r="L11" s="20"/>
      <c r="M11" s="19" t="str">
        <f t="shared" ca="1" si="2"/>
        <v>Data de închidere a trecut: actualizează etapa.</v>
      </c>
    </row>
    <row r="12" spans="2:13" x14ac:dyDescent="0.2">
      <c r="B12" s="25" t="str">
        <f>IF(C12="","",COUNTA($C$5:C12))</f>
        <v/>
      </c>
      <c r="C12" s="22"/>
      <c r="D12" s="26" t="str">
        <f>IF(C12="","",IFERROR(INDEX(Clienți!$C$5:$C$504,MATCH(C12,Clienți!$B$5:$B$504,0)),""))</f>
        <v/>
      </c>
      <c r="E12" s="20"/>
      <c r="F12" s="27"/>
      <c r="G12" s="22"/>
      <c r="H12" s="28" t="str">
        <f t="shared" si="0"/>
        <v/>
      </c>
      <c r="I12" s="29" t="str">
        <f t="shared" si="1"/>
        <v/>
      </c>
      <c r="J12" s="15"/>
      <c r="K12" s="22"/>
      <c r="L12" s="20"/>
      <c r="M12" s="19" t="str">
        <f t="shared" si="2"/>
        <v/>
      </c>
    </row>
    <row r="13" spans="2:13" x14ac:dyDescent="0.2">
      <c r="B13" s="25" t="str">
        <f>IF(C13="","",COUNTA($C$5:C13))</f>
        <v/>
      </c>
      <c r="C13" s="22"/>
      <c r="D13" s="26" t="str">
        <f>IF(C13="","",IFERROR(INDEX(Clienți!$C$5:$C$504,MATCH(C13,Clienți!$B$5:$B$504,0)),""))</f>
        <v/>
      </c>
      <c r="E13" s="20"/>
      <c r="F13" s="27"/>
      <c r="G13" s="22"/>
      <c r="H13" s="28" t="str">
        <f t="shared" si="0"/>
        <v/>
      </c>
      <c r="I13" s="29" t="str">
        <f t="shared" si="1"/>
        <v/>
      </c>
      <c r="J13" s="15"/>
      <c r="K13" s="22"/>
      <c r="L13" s="20"/>
      <c r="M13" s="19" t="str">
        <f t="shared" si="2"/>
        <v/>
      </c>
    </row>
    <row r="14" spans="2:13" x14ac:dyDescent="0.2">
      <c r="B14" s="25" t="str">
        <f>IF(C14="","",COUNTA($C$5:C14))</f>
        <v/>
      </c>
      <c r="C14" s="22"/>
      <c r="D14" s="26" t="str">
        <f>IF(C14="","",IFERROR(INDEX(Clienți!$C$5:$C$504,MATCH(C14,Clienți!$B$5:$B$504,0)),""))</f>
        <v/>
      </c>
      <c r="E14" s="20"/>
      <c r="F14" s="27"/>
      <c r="G14" s="22"/>
      <c r="H14" s="28" t="str">
        <f t="shared" si="0"/>
        <v/>
      </c>
      <c r="I14" s="29" t="str">
        <f t="shared" si="1"/>
        <v/>
      </c>
      <c r="J14" s="15"/>
      <c r="K14" s="22"/>
      <c r="L14" s="20"/>
      <c r="M14" s="19" t="str">
        <f t="shared" si="2"/>
        <v/>
      </c>
    </row>
    <row r="15" spans="2:13" x14ac:dyDescent="0.2">
      <c r="B15" s="25" t="str">
        <f>IF(C15="","",COUNTA($C$5:C15))</f>
        <v/>
      </c>
      <c r="C15" s="22"/>
      <c r="D15" s="26" t="str">
        <f>IF(C15="","",IFERROR(INDEX(Clienți!$C$5:$C$504,MATCH(C15,Clienți!$B$5:$B$504,0)),""))</f>
        <v/>
      </c>
      <c r="E15" s="20"/>
      <c r="F15" s="27"/>
      <c r="G15" s="22"/>
      <c r="H15" s="28" t="str">
        <f t="shared" si="0"/>
        <v/>
      </c>
      <c r="I15" s="29" t="str">
        <f t="shared" si="1"/>
        <v/>
      </c>
      <c r="J15" s="15"/>
      <c r="K15" s="22"/>
      <c r="L15" s="20"/>
      <c r="M15" s="19" t="str">
        <f t="shared" si="2"/>
        <v/>
      </c>
    </row>
    <row r="16" spans="2:13" x14ac:dyDescent="0.2">
      <c r="B16" s="25" t="str">
        <f>IF(C16="","",COUNTA($C$5:C16))</f>
        <v/>
      </c>
      <c r="C16" s="22"/>
      <c r="D16" s="26" t="str">
        <f>IF(C16="","",IFERROR(INDEX(Clienți!$C$5:$C$504,MATCH(C16,Clienți!$B$5:$B$504,0)),""))</f>
        <v/>
      </c>
      <c r="E16" s="20"/>
      <c r="F16" s="27"/>
      <c r="G16" s="22"/>
      <c r="H16" s="28" t="str">
        <f t="shared" si="0"/>
        <v/>
      </c>
      <c r="I16" s="29" t="str">
        <f t="shared" si="1"/>
        <v/>
      </c>
      <c r="J16" s="15"/>
      <c r="K16" s="22"/>
      <c r="L16" s="20"/>
      <c r="M16" s="19" t="str">
        <f t="shared" si="2"/>
        <v/>
      </c>
    </row>
    <row r="17" spans="2:13" x14ac:dyDescent="0.2">
      <c r="B17" s="25" t="str">
        <f>IF(C17="","",COUNTA($C$5:C17))</f>
        <v/>
      </c>
      <c r="C17" s="22"/>
      <c r="D17" s="26" t="str">
        <f>IF(C17="","",IFERROR(INDEX(Clienți!$C$5:$C$504,MATCH(C17,Clienți!$B$5:$B$504,0)),""))</f>
        <v/>
      </c>
      <c r="E17" s="20"/>
      <c r="F17" s="27"/>
      <c r="G17" s="22"/>
      <c r="H17" s="28" t="str">
        <f t="shared" si="0"/>
        <v/>
      </c>
      <c r="I17" s="29" t="str">
        <f t="shared" si="1"/>
        <v/>
      </c>
      <c r="J17" s="15"/>
      <c r="K17" s="22"/>
      <c r="L17" s="20"/>
      <c r="M17" s="19" t="str">
        <f t="shared" si="2"/>
        <v/>
      </c>
    </row>
    <row r="18" spans="2:13" x14ac:dyDescent="0.2">
      <c r="B18" s="25" t="str">
        <f>IF(C18="","",COUNTA($C$5:C18))</f>
        <v/>
      </c>
      <c r="C18" s="22"/>
      <c r="D18" s="26" t="str">
        <f>IF(C18="","",IFERROR(INDEX(Clienți!$C$5:$C$504,MATCH(C18,Clienți!$B$5:$B$504,0)),""))</f>
        <v/>
      </c>
      <c r="E18" s="20"/>
      <c r="F18" s="27"/>
      <c r="G18" s="22"/>
      <c r="H18" s="28" t="str">
        <f t="shared" si="0"/>
        <v/>
      </c>
      <c r="I18" s="29" t="str">
        <f t="shared" si="1"/>
        <v/>
      </c>
      <c r="J18" s="15"/>
      <c r="K18" s="22"/>
      <c r="L18" s="20"/>
      <c r="M18" s="19" t="str">
        <f t="shared" si="2"/>
        <v/>
      </c>
    </row>
    <row r="19" spans="2:13" x14ac:dyDescent="0.2">
      <c r="B19" s="25" t="str">
        <f>IF(C19="","",COUNTA($C$5:C19))</f>
        <v/>
      </c>
      <c r="C19" s="22"/>
      <c r="D19" s="26" t="str">
        <f>IF(C19="","",IFERROR(INDEX(Clienți!$C$5:$C$504,MATCH(C19,Clienți!$B$5:$B$504,0)),""))</f>
        <v/>
      </c>
      <c r="E19" s="20"/>
      <c r="F19" s="27"/>
      <c r="G19" s="22"/>
      <c r="H19" s="28" t="str">
        <f t="shared" si="0"/>
        <v/>
      </c>
      <c r="I19" s="29" t="str">
        <f t="shared" si="1"/>
        <v/>
      </c>
      <c r="J19" s="15"/>
      <c r="K19" s="22"/>
      <c r="L19" s="20"/>
      <c r="M19" s="19" t="str">
        <f t="shared" si="2"/>
        <v/>
      </c>
    </row>
    <row r="20" spans="2:13" x14ac:dyDescent="0.2">
      <c r="B20" s="25" t="str">
        <f>IF(C20="","",COUNTA($C$5:C20))</f>
        <v/>
      </c>
      <c r="C20" s="22"/>
      <c r="D20" s="26" t="str">
        <f>IF(C20="","",IFERROR(INDEX(Clienți!$C$5:$C$504,MATCH(C20,Clienți!$B$5:$B$504,0)),""))</f>
        <v/>
      </c>
      <c r="E20" s="20"/>
      <c r="F20" s="27"/>
      <c r="G20" s="22"/>
      <c r="H20" s="28" t="str">
        <f t="shared" si="0"/>
        <v/>
      </c>
      <c r="I20" s="29" t="str">
        <f t="shared" si="1"/>
        <v/>
      </c>
      <c r="J20" s="15"/>
      <c r="K20" s="22"/>
      <c r="L20" s="20"/>
      <c r="M20" s="19" t="str">
        <f t="shared" si="2"/>
        <v/>
      </c>
    </row>
    <row r="21" spans="2:13" x14ac:dyDescent="0.2">
      <c r="B21" s="25" t="str">
        <f>IF(C21="","",COUNTA($C$5:C21))</f>
        <v/>
      </c>
      <c r="C21" s="22"/>
      <c r="D21" s="26" t="str">
        <f>IF(C21="","",IFERROR(INDEX(Clienți!$C$5:$C$504,MATCH(C21,Clienți!$B$5:$B$504,0)),""))</f>
        <v/>
      </c>
      <c r="E21" s="20"/>
      <c r="F21" s="27"/>
      <c r="G21" s="22"/>
      <c r="H21" s="28" t="str">
        <f t="shared" si="0"/>
        <v/>
      </c>
      <c r="I21" s="29" t="str">
        <f t="shared" si="1"/>
        <v/>
      </c>
      <c r="J21" s="15"/>
      <c r="K21" s="22"/>
      <c r="L21" s="20"/>
      <c r="M21" s="19" t="str">
        <f t="shared" si="2"/>
        <v/>
      </c>
    </row>
    <row r="22" spans="2:13" x14ac:dyDescent="0.2">
      <c r="B22" s="25" t="str">
        <f>IF(C22="","",COUNTA($C$5:C22))</f>
        <v/>
      </c>
      <c r="C22" s="22"/>
      <c r="D22" s="26" t="str">
        <f>IF(C22="","",IFERROR(INDEX(Clienți!$C$5:$C$504,MATCH(C22,Clienți!$B$5:$B$504,0)),""))</f>
        <v/>
      </c>
      <c r="E22" s="20"/>
      <c r="F22" s="27"/>
      <c r="G22" s="22"/>
      <c r="H22" s="28" t="str">
        <f t="shared" si="0"/>
        <v/>
      </c>
      <c r="I22" s="29" t="str">
        <f t="shared" si="1"/>
        <v/>
      </c>
      <c r="J22" s="15"/>
      <c r="K22" s="22"/>
      <c r="L22" s="20"/>
      <c r="M22" s="19" t="str">
        <f t="shared" si="2"/>
        <v/>
      </c>
    </row>
    <row r="23" spans="2:13" x14ac:dyDescent="0.2">
      <c r="B23" s="25" t="str">
        <f>IF(C23="","",COUNTA($C$5:C23))</f>
        <v/>
      </c>
      <c r="C23" s="22"/>
      <c r="D23" s="26" t="str">
        <f>IF(C23="","",IFERROR(INDEX(Clienți!$C$5:$C$504,MATCH(C23,Clienți!$B$5:$B$504,0)),""))</f>
        <v/>
      </c>
      <c r="E23" s="20"/>
      <c r="F23" s="27"/>
      <c r="G23" s="22"/>
      <c r="H23" s="28" t="str">
        <f t="shared" si="0"/>
        <v/>
      </c>
      <c r="I23" s="29" t="str">
        <f t="shared" si="1"/>
        <v/>
      </c>
      <c r="J23" s="15"/>
      <c r="K23" s="22"/>
      <c r="L23" s="20"/>
      <c r="M23" s="19" t="str">
        <f t="shared" si="2"/>
        <v/>
      </c>
    </row>
    <row r="24" spans="2:13" x14ac:dyDescent="0.2">
      <c r="B24" s="25" t="str">
        <f>IF(C24="","",COUNTA($C$5:C24))</f>
        <v/>
      </c>
      <c r="C24" s="22"/>
      <c r="D24" s="26" t="str">
        <f>IF(C24="","",IFERROR(INDEX(Clienți!$C$5:$C$504,MATCH(C24,Clienți!$B$5:$B$504,0)),""))</f>
        <v/>
      </c>
      <c r="E24" s="20"/>
      <c r="F24" s="27"/>
      <c r="G24" s="22"/>
      <c r="H24" s="28" t="str">
        <f t="shared" si="0"/>
        <v/>
      </c>
      <c r="I24" s="29" t="str">
        <f t="shared" si="1"/>
        <v/>
      </c>
      <c r="J24" s="15"/>
      <c r="K24" s="22"/>
      <c r="L24" s="20"/>
      <c r="M24" s="19" t="str">
        <f t="shared" si="2"/>
        <v/>
      </c>
    </row>
    <row r="25" spans="2:13" x14ac:dyDescent="0.2">
      <c r="B25" s="25" t="str">
        <f>IF(C25="","",COUNTA($C$5:C25))</f>
        <v/>
      </c>
      <c r="C25" s="22"/>
      <c r="D25" s="26" t="str">
        <f>IF(C25="","",IFERROR(INDEX(Clienți!$C$5:$C$504,MATCH(C25,Clienți!$B$5:$B$504,0)),""))</f>
        <v/>
      </c>
      <c r="E25" s="20"/>
      <c r="F25" s="27"/>
      <c r="G25" s="22"/>
      <c r="H25" s="28" t="str">
        <f t="shared" si="0"/>
        <v/>
      </c>
      <c r="I25" s="29" t="str">
        <f t="shared" si="1"/>
        <v/>
      </c>
      <c r="J25" s="15"/>
      <c r="K25" s="22"/>
      <c r="L25" s="20"/>
      <c r="M25" s="19" t="str">
        <f t="shared" si="2"/>
        <v/>
      </c>
    </row>
    <row r="26" spans="2:13" x14ac:dyDescent="0.2">
      <c r="B26" s="25" t="str">
        <f>IF(C26="","",COUNTA($C$5:C26))</f>
        <v/>
      </c>
      <c r="C26" s="22"/>
      <c r="D26" s="26" t="str">
        <f>IF(C26="","",IFERROR(INDEX(Clienți!$C$5:$C$504,MATCH(C26,Clienți!$B$5:$B$504,0)),""))</f>
        <v/>
      </c>
      <c r="E26" s="20"/>
      <c r="F26" s="27"/>
      <c r="G26" s="22"/>
      <c r="H26" s="28" t="str">
        <f t="shared" si="0"/>
        <v/>
      </c>
      <c r="I26" s="29" t="str">
        <f t="shared" si="1"/>
        <v/>
      </c>
      <c r="J26" s="15"/>
      <c r="K26" s="22"/>
      <c r="L26" s="20"/>
      <c r="M26" s="19" t="str">
        <f t="shared" si="2"/>
        <v/>
      </c>
    </row>
    <row r="27" spans="2:13" x14ac:dyDescent="0.2">
      <c r="B27" s="25" t="str">
        <f>IF(C27="","",COUNTA($C$5:C27))</f>
        <v/>
      </c>
      <c r="C27" s="22"/>
      <c r="D27" s="26" t="str">
        <f>IF(C27="","",IFERROR(INDEX(Clienți!$C$5:$C$504,MATCH(C27,Clienți!$B$5:$B$504,0)),""))</f>
        <v/>
      </c>
      <c r="E27" s="20"/>
      <c r="F27" s="27"/>
      <c r="G27" s="22"/>
      <c r="H27" s="28" t="str">
        <f t="shared" si="0"/>
        <v/>
      </c>
      <c r="I27" s="29" t="str">
        <f t="shared" si="1"/>
        <v/>
      </c>
      <c r="J27" s="15"/>
      <c r="K27" s="22"/>
      <c r="L27" s="20"/>
      <c r="M27" s="19" t="str">
        <f t="shared" si="2"/>
        <v/>
      </c>
    </row>
    <row r="28" spans="2:13" x14ac:dyDescent="0.2">
      <c r="B28" s="25" t="str">
        <f>IF(C28="","",COUNTA($C$5:C28))</f>
        <v/>
      </c>
      <c r="C28" s="22"/>
      <c r="D28" s="26" t="str">
        <f>IF(C28="","",IFERROR(INDEX(Clienți!$C$5:$C$504,MATCH(C28,Clienți!$B$5:$B$504,0)),""))</f>
        <v/>
      </c>
      <c r="E28" s="20"/>
      <c r="F28" s="27"/>
      <c r="G28" s="22"/>
      <c r="H28" s="28" t="str">
        <f t="shared" si="0"/>
        <v/>
      </c>
      <c r="I28" s="29" t="str">
        <f t="shared" si="1"/>
        <v/>
      </c>
      <c r="J28" s="15"/>
      <c r="K28" s="22"/>
      <c r="L28" s="20"/>
      <c r="M28" s="19" t="str">
        <f t="shared" si="2"/>
        <v/>
      </c>
    </row>
    <row r="29" spans="2:13" x14ac:dyDescent="0.2">
      <c r="B29" s="25" t="str">
        <f>IF(C29="","",COUNTA($C$5:C29))</f>
        <v/>
      </c>
      <c r="C29" s="22"/>
      <c r="D29" s="26" t="str">
        <f>IF(C29="","",IFERROR(INDEX(Clienți!$C$5:$C$504,MATCH(C29,Clienți!$B$5:$B$504,0)),""))</f>
        <v/>
      </c>
      <c r="E29" s="20"/>
      <c r="F29" s="27"/>
      <c r="G29" s="22"/>
      <c r="H29" s="28" t="str">
        <f t="shared" si="0"/>
        <v/>
      </c>
      <c r="I29" s="29" t="str">
        <f t="shared" si="1"/>
        <v/>
      </c>
      <c r="J29" s="15"/>
      <c r="K29" s="22"/>
      <c r="L29" s="20"/>
      <c r="M29" s="19" t="str">
        <f t="shared" si="2"/>
        <v/>
      </c>
    </row>
    <row r="30" spans="2:13" x14ac:dyDescent="0.2">
      <c r="B30" s="25" t="str">
        <f>IF(C30="","",COUNTA($C$5:C30))</f>
        <v/>
      </c>
      <c r="C30" s="22"/>
      <c r="D30" s="26" t="str">
        <f>IF(C30="","",IFERROR(INDEX(Clienți!$C$5:$C$504,MATCH(C30,Clienți!$B$5:$B$504,0)),""))</f>
        <v/>
      </c>
      <c r="E30" s="20"/>
      <c r="F30" s="27"/>
      <c r="G30" s="22"/>
      <c r="H30" s="28" t="str">
        <f t="shared" si="0"/>
        <v/>
      </c>
      <c r="I30" s="29" t="str">
        <f t="shared" si="1"/>
        <v/>
      </c>
      <c r="J30" s="15"/>
      <c r="K30" s="22"/>
      <c r="L30" s="20"/>
      <c r="M30" s="19" t="str">
        <f t="shared" si="2"/>
        <v/>
      </c>
    </row>
    <row r="31" spans="2:13" x14ac:dyDescent="0.2">
      <c r="B31" s="25" t="str">
        <f>IF(C31="","",COUNTA($C$5:C31))</f>
        <v/>
      </c>
      <c r="C31" s="22"/>
      <c r="D31" s="26" t="str">
        <f>IF(C31="","",IFERROR(INDEX(Clienți!$C$5:$C$504,MATCH(C31,Clienți!$B$5:$B$504,0)),""))</f>
        <v/>
      </c>
      <c r="E31" s="20"/>
      <c r="F31" s="27"/>
      <c r="G31" s="22"/>
      <c r="H31" s="28" t="str">
        <f t="shared" si="0"/>
        <v/>
      </c>
      <c r="I31" s="29" t="str">
        <f t="shared" si="1"/>
        <v/>
      </c>
      <c r="J31" s="15"/>
      <c r="K31" s="22"/>
      <c r="L31" s="20"/>
      <c r="M31" s="19" t="str">
        <f t="shared" si="2"/>
        <v/>
      </c>
    </row>
    <row r="32" spans="2:13" x14ac:dyDescent="0.2">
      <c r="B32" s="25" t="str">
        <f>IF(C32="","",COUNTA($C$5:C32))</f>
        <v/>
      </c>
      <c r="C32" s="22"/>
      <c r="D32" s="26" t="str">
        <f>IF(C32="","",IFERROR(INDEX(Clienți!$C$5:$C$504,MATCH(C32,Clienți!$B$5:$B$504,0)),""))</f>
        <v/>
      </c>
      <c r="E32" s="20"/>
      <c r="F32" s="27"/>
      <c r="G32" s="22"/>
      <c r="H32" s="28" t="str">
        <f t="shared" si="0"/>
        <v/>
      </c>
      <c r="I32" s="29" t="str">
        <f t="shared" si="1"/>
        <v/>
      </c>
      <c r="J32" s="15"/>
      <c r="K32" s="22"/>
      <c r="L32" s="20"/>
      <c r="M32" s="19" t="str">
        <f t="shared" si="2"/>
        <v/>
      </c>
    </row>
    <row r="33" spans="2:13" x14ac:dyDescent="0.2">
      <c r="B33" s="25" t="str">
        <f>IF(C33="","",COUNTA($C$5:C33))</f>
        <v/>
      </c>
      <c r="C33" s="22"/>
      <c r="D33" s="26" t="str">
        <f>IF(C33="","",IFERROR(INDEX(Clienți!$C$5:$C$504,MATCH(C33,Clienți!$B$5:$B$504,0)),""))</f>
        <v/>
      </c>
      <c r="E33" s="20"/>
      <c r="F33" s="27"/>
      <c r="G33" s="22"/>
      <c r="H33" s="28" t="str">
        <f t="shared" si="0"/>
        <v/>
      </c>
      <c r="I33" s="29" t="str">
        <f t="shared" si="1"/>
        <v/>
      </c>
      <c r="J33" s="15"/>
      <c r="K33" s="22"/>
      <c r="L33" s="20"/>
      <c r="M33" s="19" t="str">
        <f t="shared" si="2"/>
        <v/>
      </c>
    </row>
    <row r="34" spans="2:13" x14ac:dyDescent="0.2">
      <c r="B34" s="25" t="str">
        <f>IF(C34="","",COUNTA($C$5:C34))</f>
        <v/>
      </c>
      <c r="C34" s="22"/>
      <c r="D34" s="26" t="str">
        <f>IF(C34="","",IFERROR(INDEX(Clienți!$C$5:$C$504,MATCH(C34,Clienți!$B$5:$B$504,0)),""))</f>
        <v/>
      </c>
      <c r="E34" s="20"/>
      <c r="F34" s="27"/>
      <c r="G34" s="22"/>
      <c r="H34" s="28" t="str">
        <f t="shared" si="0"/>
        <v/>
      </c>
      <c r="I34" s="29" t="str">
        <f t="shared" si="1"/>
        <v/>
      </c>
      <c r="J34" s="15"/>
      <c r="K34" s="22"/>
      <c r="L34" s="20"/>
      <c r="M34" s="19" t="str">
        <f t="shared" si="2"/>
        <v/>
      </c>
    </row>
    <row r="35" spans="2:13" x14ac:dyDescent="0.2">
      <c r="B35" s="25" t="str">
        <f>IF(C35="","",COUNTA($C$5:C35))</f>
        <v/>
      </c>
      <c r="C35" s="22"/>
      <c r="D35" s="26" t="str">
        <f>IF(C35="","",IFERROR(INDEX(Clienți!$C$5:$C$504,MATCH(C35,Clienți!$B$5:$B$504,0)),""))</f>
        <v/>
      </c>
      <c r="E35" s="20"/>
      <c r="F35" s="27"/>
      <c r="G35" s="22"/>
      <c r="H35" s="28" t="str">
        <f t="shared" si="0"/>
        <v/>
      </c>
      <c r="I35" s="29" t="str">
        <f t="shared" si="1"/>
        <v/>
      </c>
      <c r="J35" s="15"/>
      <c r="K35" s="22"/>
      <c r="L35" s="20"/>
      <c r="M35" s="19" t="str">
        <f t="shared" si="2"/>
        <v/>
      </c>
    </row>
    <row r="36" spans="2:13" x14ac:dyDescent="0.2">
      <c r="B36" s="25" t="str">
        <f>IF(C36="","",COUNTA($C$5:C36))</f>
        <v/>
      </c>
      <c r="C36" s="22"/>
      <c r="D36" s="26" t="str">
        <f>IF(C36="","",IFERROR(INDEX(Clienți!$C$5:$C$504,MATCH(C36,Clienți!$B$5:$B$504,0)),""))</f>
        <v/>
      </c>
      <c r="E36" s="20"/>
      <c r="F36" s="27"/>
      <c r="G36" s="22"/>
      <c r="H36" s="28" t="str">
        <f t="shared" si="0"/>
        <v/>
      </c>
      <c r="I36" s="29" t="str">
        <f t="shared" si="1"/>
        <v/>
      </c>
      <c r="J36" s="15"/>
      <c r="K36" s="22"/>
      <c r="L36" s="20"/>
      <c r="M36" s="19" t="str">
        <f t="shared" si="2"/>
        <v/>
      </c>
    </row>
    <row r="37" spans="2:13" x14ac:dyDescent="0.2">
      <c r="B37" s="25" t="str">
        <f>IF(C37="","",COUNTA($C$5:C37))</f>
        <v/>
      </c>
      <c r="C37" s="22"/>
      <c r="D37" s="26" t="str">
        <f>IF(C37="","",IFERROR(INDEX(Clienți!$C$5:$C$504,MATCH(C37,Clienți!$B$5:$B$504,0)),""))</f>
        <v/>
      </c>
      <c r="E37" s="20"/>
      <c r="F37" s="27"/>
      <c r="G37" s="22"/>
      <c r="H37" s="28" t="str">
        <f t="shared" si="0"/>
        <v/>
      </c>
      <c r="I37" s="29" t="str">
        <f t="shared" si="1"/>
        <v/>
      </c>
      <c r="J37" s="15"/>
      <c r="K37" s="22"/>
      <c r="L37" s="20"/>
      <c r="M37" s="19" t="str">
        <f t="shared" si="2"/>
        <v/>
      </c>
    </row>
    <row r="38" spans="2:13" x14ac:dyDescent="0.2">
      <c r="B38" s="25" t="str">
        <f>IF(C38="","",COUNTA($C$5:C38))</f>
        <v/>
      </c>
      <c r="C38" s="22"/>
      <c r="D38" s="26" t="str">
        <f>IF(C38="","",IFERROR(INDEX(Clienți!$C$5:$C$504,MATCH(C38,Clienți!$B$5:$B$504,0)),""))</f>
        <v/>
      </c>
      <c r="E38" s="20"/>
      <c r="F38" s="27"/>
      <c r="G38" s="22"/>
      <c r="H38" s="28" t="str">
        <f t="shared" si="0"/>
        <v/>
      </c>
      <c r="I38" s="29" t="str">
        <f t="shared" si="1"/>
        <v/>
      </c>
      <c r="J38" s="15"/>
      <c r="K38" s="22"/>
      <c r="L38" s="20"/>
      <c r="M38" s="19" t="str">
        <f t="shared" si="2"/>
        <v/>
      </c>
    </row>
    <row r="39" spans="2:13" x14ac:dyDescent="0.2">
      <c r="B39" s="25" t="str">
        <f>IF(C39="","",COUNTA($C$5:C39))</f>
        <v/>
      </c>
      <c r="C39" s="22"/>
      <c r="D39" s="26" t="str">
        <f>IF(C39="","",IFERROR(INDEX(Clienți!$C$5:$C$504,MATCH(C39,Clienți!$B$5:$B$504,0)),""))</f>
        <v/>
      </c>
      <c r="E39" s="20"/>
      <c r="F39" s="27"/>
      <c r="G39" s="22"/>
      <c r="H39" s="28" t="str">
        <f t="shared" si="0"/>
        <v/>
      </c>
      <c r="I39" s="29" t="str">
        <f t="shared" si="1"/>
        <v/>
      </c>
      <c r="J39" s="15"/>
      <c r="K39" s="22"/>
      <c r="L39" s="20"/>
      <c r="M39" s="19" t="str">
        <f t="shared" si="2"/>
        <v/>
      </c>
    </row>
    <row r="40" spans="2:13" x14ac:dyDescent="0.2">
      <c r="B40" s="25" t="str">
        <f>IF(C40="","",COUNTA($C$5:C40))</f>
        <v/>
      </c>
      <c r="C40" s="22"/>
      <c r="D40" s="26" t="str">
        <f>IF(C40="","",IFERROR(INDEX(Clienți!$C$5:$C$504,MATCH(C40,Clienți!$B$5:$B$504,0)),""))</f>
        <v/>
      </c>
      <c r="E40" s="20"/>
      <c r="F40" s="27"/>
      <c r="G40" s="22"/>
      <c r="H40" s="28" t="str">
        <f t="shared" si="0"/>
        <v/>
      </c>
      <c r="I40" s="29" t="str">
        <f t="shared" si="1"/>
        <v/>
      </c>
      <c r="J40" s="15"/>
      <c r="K40" s="22"/>
      <c r="L40" s="20"/>
      <c r="M40" s="19" t="str">
        <f t="shared" si="2"/>
        <v/>
      </c>
    </row>
    <row r="41" spans="2:13" x14ac:dyDescent="0.2">
      <c r="B41" s="25" t="str">
        <f>IF(C41="","",COUNTA($C$5:C41))</f>
        <v/>
      </c>
      <c r="C41" s="22"/>
      <c r="D41" s="26" t="str">
        <f>IF(C41="","",IFERROR(INDEX(Clienți!$C$5:$C$504,MATCH(C41,Clienți!$B$5:$B$504,0)),""))</f>
        <v/>
      </c>
      <c r="E41" s="20"/>
      <c r="F41" s="27"/>
      <c r="G41" s="22"/>
      <c r="H41" s="28" t="str">
        <f t="shared" si="0"/>
        <v/>
      </c>
      <c r="I41" s="29" t="str">
        <f t="shared" si="1"/>
        <v/>
      </c>
      <c r="J41" s="15"/>
      <c r="K41" s="22"/>
      <c r="L41" s="20"/>
      <c r="M41" s="19" t="str">
        <f t="shared" si="2"/>
        <v/>
      </c>
    </row>
    <row r="42" spans="2:13" x14ac:dyDescent="0.2">
      <c r="B42" s="25" t="str">
        <f>IF(C42="","",COUNTA($C$5:C42))</f>
        <v/>
      </c>
      <c r="C42" s="22"/>
      <c r="D42" s="26" t="str">
        <f>IF(C42="","",IFERROR(INDEX(Clienți!$C$5:$C$504,MATCH(C42,Clienți!$B$5:$B$504,0)),""))</f>
        <v/>
      </c>
      <c r="E42" s="20"/>
      <c r="F42" s="27"/>
      <c r="G42" s="22"/>
      <c r="H42" s="28" t="str">
        <f t="shared" si="0"/>
        <v/>
      </c>
      <c r="I42" s="29" t="str">
        <f t="shared" si="1"/>
        <v/>
      </c>
      <c r="J42" s="15"/>
      <c r="K42" s="22"/>
      <c r="L42" s="20"/>
      <c r="M42" s="19" t="str">
        <f t="shared" si="2"/>
        <v/>
      </c>
    </row>
    <row r="43" spans="2:13" x14ac:dyDescent="0.2">
      <c r="B43" s="25" t="str">
        <f>IF(C43="","",COUNTA($C$5:C43))</f>
        <v/>
      </c>
      <c r="C43" s="22"/>
      <c r="D43" s="26" t="str">
        <f>IF(C43="","",IFERROR(INDEX(Clienți!$C$5:$C$504,MATCH(C43,Clienți!$B$5:$B$504,0)),""))</f>
        <v/>
      </c>
      <c r="E43" s="20"/>
      <c r="F43" s="27"/>
      <c r="G43" s="22"/>
      <c r="H43" s="28" t="str">
        <f t="shared" si="0"/>
        <v/>
      </c>
      <c r="I43" s="29" t="str">
        <f t="shared" si="1"/>
        <v/>
      </c>
      <c r="J43" s="15"/>
      <c r="K43" s="22"/>
      <c r="L43" s="20"/>
      <c r="M43" s="19" t="str">
        <f t="shared" si="2"/>
        <v/>
      </c>
    </row>
    <row r="44" spans="2:13" x14ac:dyDescent="0.2">
      <c r="B44" s="25" t="str">
        <f>IF(C44="","",COUNTA($C$5:C44))</f>
        <v/>
      </c>
      <c r="C44" s="22"/>
      <c r="D44" s="26" t="str">
        <f>IF(C44="","",IFERROR(INDEX(Clienți!$C$5:$C$504,MATCH(C44,Clienți!$B$5:$B$504,0)),""))</f>
        <v/>
      </c>
      <c r="E44" s="20"/>
      <c r="F44" s="27"/>
      <c r="G44" s="22"/>
      <c r="H44" s="28" t="str">
        <f t="shared" si="0"/>
        <v/>
      </c>
      <c r="I44" s="29" t="str">
        <f t="shared" si="1"/>
        <v/>
      </c>
      <c r="J44" s="15"/>
      <c r="K44" s="22"/>
      <c r="L44" s="20"/>
      <c r="M44" s="19" t="str">
        <f t="shared" si="2"/>
        <v/>
      </c>
    </row>
    <row r="45" spans="2:13" x14ac:dyDescent="0.2">
      <c r="B45" s="25" t="str">
        <f>IF(C45="","",COUNTA($C$5:C45))</f>
        <v/>
      </c>
      <c r="C45" s="22"/>
      <c r="D45" s="26" t="str">
        <f>IF(C45="","",IFERROR(INDEX(Clienți!$C$5:$C$504,MATCH(C45,Clienți!$B$5:$B$504,0)),""))</f>
        <v/>
      </c>
      <c r="E45" s="20"/>
      <c r="F45" s="27"/>
      <c r="G45" s="22"/>
      <c r="H45" s="28" t="str">
        <f t="shared" si="0"/>
        <v/>
      </c>
      <c r="I45" s="29" t="str">
        <f t="shared" si="1"/>
        <v/>
      </c>
      <c r="J45" s="15"/>
      <c r="K45" s="22"/>
      <c r="L45" s="20"/>
      <c r="M45" s="19" t="str">
        <f t="shared" si="2"/>
        <v/>
      </c>
    </row>
    <row r="46" spans="2:13" x14ac:dyDescent="0.2">
      <c r="B46" s="25" t="str">
        <f>IF(C46="","",COUNTA($C$5:C46))</f>
        <v/>
      </c>
      <c r="C46" s="22"/>
      <c r="D46" s="26" t="str">
        <f>IF(C46="","",IFERROR(INDEX(Clienți!$C$5:$C$504,MATCH(C46,Clienți!$B$5:$B$504,0)),""))</f>
        <v/>
      </c>
      <c r="E46" s="20"/>
      <c r="F46" s="27"/>
      <c r="G46" s="22"/>
      <c r="H46" s="28" t="str">
        <f t="shared" si="0"/>
        <v/>
      </c>
      <c r="I46" s="29" t="str">
        <f t="shared" si="1"/>
        <v/>
      </c>
      <c r="J46" s="15"/>
      <c r="K46" s="22"/>
      <c r="L46" s="20"/>
      <c r="M46" s="19" t="str">
        <f t="shared" si="2"/>
        <v/>
      </c>
    </row>
    <row r="47" spans="2:13" x14ac:dyDescent="0.2">
      <c r="B47" s="25" t="str">
        <f>IF(C47="","",COUNTA($C$5:C47))</f>
        <v/>
      </c>
      <c r="C47" s="22"/>
      <c r="D47" s="26" t="str">
        <f>IF(C47="","",IFERROR(INDEX(Clienți!$C$5:$C$504,MATCH(C47,Clienți!$B$5:$B$504,0)),""))</f>
        <v/>
      </c>
      <c r="E47" s="20"/>
      <c r="F47" s="27"/>
      <c r="G47" s="22"/>
      <c r="H47" s="28" t="str">
        <f t="shared" si="0"/>
        <v/>
      </c>
      <c r="I47" s="29" t="str">
        <f t="shared" si="1"/>
        <v/>
      </c>
      <c r="J47" s="15"/>
      <c r="K47" s="22"/>
      <c r="L47" s="20"/>
      <c r="M47" s="19" t="str">
        <f t="shared" si="2"/>
        <v/>
      </c>
    </row>
    <row r="48" spans="2:13" x14ac:dyDescent="0.2">
      <c r="B48" s="25" t="str">
        <f>IF(C48="","",COUNTA($C$5:C48))</f>
        <v/>
      </c>
      <c r="C48" s="22"/>
      <c r="D48" s="26" t="str">
        <f>IF(C48="","",IFERROR(INDEX(Clienți!$C$5:$C$504,MATCH(C48,Clienți!$B$5:$B$504,0)),""))</f>
        <v/>
      </c>
      <c r="E48" s="20"/>
      <c r="F48" s="27"/>
      <c r="G48" s="22"/>
      <c r="H48" s="28" t="str">
        <f t="shared" si="0"/>
        <v/>
      </c>
      <c r="I48" s="29" t="str">
        <f t="shared" si="1"/>
        <v/>
      </c>
      <c r="J48" s="15"/>
      <c r="K48" s="22"/>
      <c r="L48" s="20"/>
      <c r="M48" s="19" t="str">
        <f t="shared" si="2"/>
        <v/>
      </c>
    </row>
    <row r="49" spans="2:13" x14ac:dyDescent="0.2">
      <c r="B49" s="25" t="str">
        <f>IF(C49="","",COUNTA($C$5:C49))</f>
        <v/>
      </c>
      <c r="C49" s="22"/>
      <c r="D49" s="26" t="str">
        <f>IF(C49="","",IFERROR(INDEX(Clienți!$C$5:$C$504,MATCH(C49,Clienți!$B$5:$B$504,0)),""))</f>
        <v/>
      </c>
      <c r="E49" s="20"/>
      <c r="F49" s="27"/>
      <c r="G49" s="22"/>
      <c r="H49" s="28" t="str">
        <f t="shared" si="0"/>
        <v/>
      </c>
      <c r="I49" s="29" t="str">
        <f t="shared" si="1"/>
        <v/>
      </c>
      <c r="J49" s="15"/>
      <c r="K49" s="22"/>
      <c r="L49" s="20"/>
      <c r="M49" s="19" t="str">
        <f t="shared" si="2"/>
        <v/>
      </c>
    </row>
    <row r="50" spans="2:13" x14ac:dyDescent="0.2">
      <c r="B50" s="25" t="str">
        <f>IF(C50="","",COUNTA($C$5:C50))</f>
        <v/>
      </c>
      <c r="C50" s="22"/>
      <c r="D50" s="26" t="str">
        <f>IF(C50="","",IFERROR(INDEX(Clienți!$C$5:$C$504,MATCH(C50,Clienți!$B$5:$B$504,0)),""))</f>
        <v/>
      </c>
      <c r="E50" s="20"/>
      <c r="F50" s="27"/>
      <c r="G50" s="22"/>
      <c r="H50" s="28" t="str">
        <f t="shared" si="0"/>
        <v/>
      </c>
      <c r="I50" s="29" t="str">
        <f t="shared" si="1"/>
        <v/>
      </c>
      <c r="J50" s="15"/>
      <c r="K50" s="22"/>
      <c r="L50" s="20"/>
      <c r="M50" s="19" t="str">
        <f t="shared" si="2"/>
        <v/>
      </c>
    </row>
    <row r="51" spans="2:13" x14ac:dyDescent="0.2">
      <c r="B51" s="25" t="str">
        <f>IF(C51="","",COUNTA($C$5:C51))</f>
        <v/>
      </c>
      <c r="C51" s="22"/>
      <c r="D51" s="26" t="str">
        <f>IF(C51="","",IFERROR(INDEX(Clienți!$C$5:$C$504,MATCH(C51,Clienți!$B$5:$B$504,0)),""))</f>
        <v/>
      </c>
      <c r="E51" s="20"/>
      <c r="F51" s="27"/>
      <c r="G51" s="22"/>
      <c r="H51" s="28" t="str">
        <f t="shared" si="0"/>
        <v/>
      </c>
      <c r="I51" s="29" t="str">
        <f t="shared" si="1"/>
        <v/>
      </c>
      <c r="J51" s="15"/>
      <c r="K51" s="22"/>
      <c r="L51" s="20"/>
      <c r="M51" s="19" t="str">
        <f t="shared" si="2"/>
        <v/>
      </c>
    </row>
    <row r="52" spans="2:13" x14ac:dyDescent="0.2">
      <c r="B52" s="25" t="str">
        <f>IF(C52="","",COUNTA($C$5:C52))</f>
        <v/>
      </c>
      <c r="C52" s="22"/>
      <c r="D52" s="26" t="str">
        <f>IF(C52="","",IFERROR(INDEX(Clienți!$C$5:$C$504,MATCH(C52,Clienți!$B$5:$B$504,0)),""))</f>
        <v/>
      </c>
      <c r="E52" s="20"/>
      <c r="F52" s="27"/>
      <c r="G52" s="22"/>
      <c r="H52" s="28" t="str">
        <f t="shared" si="0"/>
        <v/>
      </c>
      <c r="I52" s="29" t="str">
        <f t="shared" si="1"/>
        <v/>
      </c>
      <c r="J52" s="15"/>
      <c r="K52" s="22"/>
      <c r="L52" s="20"/>
      <c r="M52" s="19" t="str">
        <f t="shared" si="2"/>
        <v/>
      </c>
    </row>
    <row r="53" spans="2:13" x14ac:dyDescent="0.2">
      <c r="B53" s="25" t="str">
        <f>IF(C53="","",COUNTA($C$5:C53))</f>
        <v/>
      </c>
      <c r="C53" s="22"/>
      <c r="D53" s="26" t="str">
        <f>IF(C53="","",IFERROR(INDEX(Clienți!$C$5:$C$504,MATCH(C53,Clienți!$B$5:$B$504,0)),""))</f>
        <v/>
      </c>
      <c r="E53" s="20"/>
      <c r="F53" s="27"/>
      <c r="G53" s="22"/>
      <c r="H53" s="28" t="str">
        <f t="shared" si="0"/>
        <v/>
      </c>
      <c r="I53" s="29" t="str">
        <f t="shared" si="1"/>
        <v/>
      </c>
      <c r="J53" s="15"/>
      <c r="K53" s="22"/>
      <c r="L53" s="20"/>
      <c r="M53" s="19" t="str">
        <f t="shared" si="2"/>
        <v/>
      </c>
    </row>
    <row r="54" spans="2:13" x14ac:dyDescent="0.2">
      <c r="B54" s="25" t="str">
        <f>IF(C54="","",COUNTA($C$5:C54))</f>
        <v/>
      </c>
      <c r="C54" s="22"/>
      <c r="D54" s="26" t="str">
        <f>IF(C54="","",IFERROR(INDEX(Clienți!$C$5:$C$504,MATCH(C54,Clienți!$B$5:$B$504,0)),""))</f>
        <v/>
      </c>
      <c r="E54" s="20"/>
      <c r="F54" s="27"/>
      <c r="G54" s="22"/>
      <c r="H54" s="28" t="str">
        <f t="shared" si="0"/>
        <v/>
      </c>
      <c r="I54" s="29" t="str">
        <f t="shared" si="1"/>
        <v/>
      </c>
      <c r="J54" s="15"/>
      <c r="K54" s="22"/>
      <c r="L54" s="20"/>
      <c r="M54" s="19" t="str">
        <f t="shared" si="2"/>
        <v/>
      </c>
    </row>
    <row r="55" spans="2:13" x14ac:dyDescent="0.2">
      <c r="B55" s="25" t="str">
        <f>IF(C55="","",COUNTA($C$5:C55))</f>
        <v/>
      </c>
      <c r="C55" s="22"/>
      <c r="D55" s="26" t="str">
        <f>IF(C55="","",IFERROR(INDEX(Clienți!$C$5:$C$504,MATCH(C55,Clienți!$B$5:$B$504,0)),""))</f>
        <v/>
      </c>
      <c r="E55" s="20"/>
      <c r="F55" s="27"/>
      <c r="G55" s="22"/>
      <c r="H55" s="28" t="str">
        <f t="shared" si="0"/>
        <v/>
      </c>
      <c r="I55" s="29" t="str">
        <f t="shared" si="1"/>
        <v/>
      </c>
      <c r="J55" s="15"/>
      <c r="K55" s="22"/>
      <c r="L55" s="20"/>
      <c r="M55" s="19" t="str">
        <f t="shared" si="2"/>
        <v/>
      </c>
    </row>
    <row r="56" spans="2:13" x14ac:dyDescent="0.2">
      <c r="B56" s="25" t="str">
        <f>IF(C56="","",COUNTA($C$5:C56))</f>
        <v/>
      </c>
      <c r="C56" s="22"/>
      <c r="D56" s="26" t="str">
        <f>IF(C56="","",IFERROR(INDEX(Clienți!$C$5:$C$504,MATCH(C56,Clienți!$B$5:$B$504,0)),""))</f>
        <v/>
      </c>
      <c r="E56" s="20"/>
      <c r="F56" s="27"/>
      <c r="G56" s="22"/>
      <c r="H56" s="28" t="str">
        <f t="shared" si="0"/>
        <v/>
      </c>
      <c r="I56" s="29" t="str">
        <f t="shared" si="1"/>
        <v/>
      </c>
      <c r="J56" s="15"/>
      <c r="K56" s="22"/>
      <c r="L56" s="20"/>
      <c r="M56" s="19" t="str">
        <f t="shared" si="2"/>
        <v/>
      </c>
    </row>
    <row r="57" spans="2:13" x14ac:dyDescent="0.2">
      <c r="B57" s="25" t="str">
        <f>IF(C57="","",COUNTA($C$5:C57))</f>
        <v/>
      </c>
      <c r="C57" s="22"/>
      <c r="D57" s="26" t="str">
        <f>IF(C57="","",IFERROR(INDEX(Clienți!$C$5:$C$504,MATCH(C57,Clienți!$B$5:$B$504,0)),""))</f>
        <v/>
      </c>
      <c r="E57" s="20"/>
      <c r="F57" s="27"/>
      <c r="G57" s="22"/>
      <c r="H57" s="28" t="str">
        <f t="shared" si="0"/>
        <v/>
      </c>
      <c r="I57" s="29" t="str">
        <f t="shared" si="1"/>
        <v/>
      </c>
      <c r="J57" s="15"/>
      <c r="K57" s="22"/>
      <c r="L57" s="20"/>
      <c r="M57" s="19" t="str">
        <f t="shared" si="2"/>
        <v/>
      </c>
    </row>
    <row r="58" spans="2:13" x14ac:dyDescent="0.2">
      <c r="B58" s="25" t="str">
        <f>IF(C58="","",COUNTA($C$5:C58))</f>
        <v/>
      </c>
      <c r="C58" s="22"/>
      <c r="D58" s="26" t="str">
        <f>IF(C58="","",IFERROR(INDEX(Clienți!$C$5:$C$504,MATCH(C58,Clienți!$B$5:$B$504,0)),""))</f>
        <v/>
      </c>
      <c r="E58" s="20"/>
      <c r="F58" s="27"/>
      <c r="G58" s="22"/>
      <c r="H58" s="28" t="str">
        <f t="shared" si="0"/>
        <v/>
      </c>
      <c r="I58" s="29" t="str">
        <f t="shared" si="1"/>
        <v/>
      </c>
      <c r="J58" s="15"/>
      <c r="K58" s="22"/>
      <c r="L58" s="20"/>
      <c r="M58" s="19" t="str">
        <f t="shared" si="2"/>
        <v/>
      </c>
    </row>
    <row r="59" spans="2:13" x14ac:dyDescent="0.2">
      <c r="B59" s="25" t="str">
        <f>IF(C59="","",COUNTA($C$5:C59))</f>
        <v/>
      </c>
      <c r="C59" s="22"/>
      <c r="D59" s="26" t="str">
        <f>IF(C59="","",IFERROR(INDEX(Clienți!$C$5:$C$504,MATCH(C59,Clienți!$B$5:$B$504,0)),""))</f>
        <v/>
      </c>
      <c r="E59" s="20"/>
      <c r="F59" s="27"/>
      <c r="G59" s="22"/>
      <c r="H59" s="28" t="str">
        <f t="shared" si="0"/>
        <v/>
      </c>
      <c r="I59" s="29" t="str">
        <f t="shared" si="1"/>
        <v/>
      </c>
      <c r="J59" s="15"/>
      <c r="K59" s="22"/>
      <c r="L59" s="20"/>
      <c r="M59" s="19" t="str">
        <f t="shared" si="2"/>
        <v/>
      </c>
    </row>
    <row r="60" spans="2:13" x14ac:dyDescent="0.2">
      <c r="B60" s="25" t="str">
        <f>IF(C60="","",COUNTA($C$5:C60))</f>
        <v/>
      </c>
      <c r="C60" s="22"/>
      <c r="D60" s="26" t="str">
        <f>IF(C60="","",IFERROR(INDEX(Clienți!$C$5:$C$504,MATCH(C60,Clienți!$B$5:$B$504,0)),""))</f>
        <v/>
      </c>
      <c r="E60" s="20"/>
      <c r="F60" s="27"/>
      <c r="G60" s="22"/>
      <c r="H60" s="28" t="str">
        <f t="shared" si="0"/>
        <v/>
      </c>
      <c r="I60" s="29" t="str">
        <f t="shared" si="1"/>
        <v/>
      </c>
      <c r="J60" s="15"/>
      <c r="K60" s="22"/>
      <c r="L60" s="20"/>
      <c r="M60" s="19" t="str">
        <f t="shared" si="2"/>
        <v/>
      </c>
    </row>
    <row r="61" spans="2:13" x14ac:dyDescent="0.2">
      <c r="B61" s="25" t="str">
        <f>IF(C61="","",COUNTA($C$5:C61))</f>
        <v/>
      </c>
      <c r="C61" s="22"/>
      <c r="D61" s="26" t="str">
        <f>IF(C61="","",IFERROR(INDEX(Clienți!$C$5:$C$504,MATCH(C61,Clienți!$B$5:$B$504,0)),""))</f>
        <v/>
      </c>
      <c r="E61" s="20"/>
      <c r="F61" s="27"/>
      <c r="G61" s="22"/>
      <c r="H61" s="28" t="str">
        <f t="shared" si="0"/>
        <v/>
      </c>
      <c r="I61" s="29" t="str">
        <f t="shared" si="1"/>
        <v/>
      </c>
      <c r="J61" s="15"/>
      <c r="K61" s="22"/>
      <c r="L61" s="20"/>
      <c r="M61" s="19" t="str">
        <f t="shared" si="2"/>
        <v/>
      </c>
    </row>
    <row r="62" spans="2:13" x14ac:dyDescent="0.2">
      <c r="B62" s="25" t="str">
        <f>IF(C62="","",COUNTA($C$5:C62))</f>
        <v/>
      </c>
      <c r="C62" s="22"/>
      <c r="D62" s="26" t="str">
        <f>IF(C62="","",IFERROR(INDEX(Clienți!$C$5:$C$504,MATCH(C62,Clienți!$B$5:$B$504,0)),""))</f>
        <v/>
      </c>
      <c r="E62" s="20"/>
      <c r="F62" s="27"/>
      <c r="G62" s="22"/>
      <c r="H62" s="28" t="str">
        <f t="shared" si="0"/>
        <v/>
      </c>
      <c r="I62" s="29" t="str">
        <f t="shared" si="1"/>
        <v/>
      </c>
      <c r="J62" s="15"/>
      <c r="K62" s="22"/>
      <c r="L62" s="20"/>
      <c r="M62" s="19" t="str">
        <f t="shared" si="2"/>
        <v/>
      </c>
    </row>
    <row r="63" spans="2:13" x14ac:dyDescent="0.2">
      <c r="B63" s="25" t="str">
        <f>IF(C63="","",COUNTA($C$5:C63))</f>
        <v/>
      </c>
      <c r="C63" s="22"/>
      <c r="D63" s="26" t="str">
        <f>IF(C63="","",IFERROR(INDEX(Clienți!$C$5:$C$504,MATCH(C63,Clienți!$B$5:$B$504,0)),""))</f>
        <v/>
      </c>
      <c r="E63" s="20"/>
      <c r="F63" s="27"/>
      <c r="G63" s="22"/>
      <c r="H63" s="28" t="str">
        <f t="shared" si="0"/>
        <v/>
      </c>
      <c r="I63" s="29" t="str">
        <f t="shared" si="1"/>
        <v/>
      </c>
      <c r="J63" s="15"/>
      <c r="K63" s="22"/>
      <c r="L63" s="20"/>
      <c r="M63" s="19" t="str">
        <f t="shared" si="2"/>
        <v/>
      </c>
    </row>
    <row r="64" spans="2:13" x14ac:dyDescent="0.2">
      <c r="B64" s="25" t="str">
        <f>IF(C64="","",COUNTA($C$5:C64))</f>
        <v/>
      </c>
      <c r="C64" s="22"/>
      <c r="D64" s="26" t="str">
        <f>IF(C64="","",IFERROR(INDEX(Clienți!$C$5:$C$504,MATCH(C64,Clienți!$B$5:$B$504,0)),""))</f>
        <v/>
      </c>
      <c r="E64" s="20"/>
      <c r="F64" s="27"/>
      <c r="G64" s="22"/>
      <c r="H64" s="28" t="str">
        <f t="shared" si="0"/>
        <v/>
      </c>
      <c r="I64" s="29" t="str">
        <f t="shared" si="1"/>
        <v/>
      </c>
      <c r="J64" s="15"/>
      <c r="K64" s="22"/>
      <c r="L64" s="20"/>
      <c r="M64" s="19" t="str">
        <f t="shared" si="2"/>
        <v/>
      </c>
    </row>
    <row r="65" spans="2:13" x14ac:dyDescent="0.2">
      <c r="B65" s="25" t="str">
        <f>IF(C65="","",COUNTA($C$5:C65))</f>
        <v/>
      </c>
      <c r="C65" s="22"/>
      <c r="D65" s="26" t="str">
        <f>IF(C65="","",IFERROR(INDEX(Clienți!$C$5:$C$504,MATCH(C65,Clienți!$B$5:$B$504,0)),""))</f>
        <v/>
      </c>
      <c r="E65" s="20"/>
      <c r="F65" s="27"/>
      <c r="G65" s="22"/>
      <c r="H65" s="28" t="str">
        <f t="shared" si="0"/>
        <v/>
      </c>
      <c r="I65" s="29" t="str">
        <f t="shared" si="1"/>
        <v/>
      </c>
      <c r="J65" s="15"/>
      <c r="K65" s="22"/>
      <c r="L65" s="20"/>
      <c r="M65" s="19" t="str">
        <f t="shared" si="2"/>
        <v/>
      </c>
    </row>
    <row r="66" spans="2:13" x14ac:dyDescent="0.2">
      <c r="B66" s="25" t="str">
        <f>IF(C66="","",COUNTA($C$5:C66))</f>
        <v/>
      </c>
      <c r="C66" s="22"/>
      <c r="D66" s="26" t="str">
        <f>IF(C66="","",IFERROR(INDEX(Clienți!$C$5:$C$504,MATCH(C66,Clienți!$B$5:$B$504,0)),""))</f>
        <v/>
      </c>
      <c r="E66" s="20"/>
      <c r="F66" s="27"/>
      <c r="G66" s="22"/>
      <c r="H66" s="28" t="str">
        <f t="shared" si="0"/>
        <v/>
      </c>
      <c r="I66" s="29" t="str">
        <f t="shared" si="1"/>
        <v/>
      </c>
      <c r="J66" s="15"/>
      <c r="K66" s="22"/>
      <c r="L66" s="20"/>
      <c r="M66" s="19" t="str">
        <f t="shared" si="2"/>
        <v/>
      </c>
    </row>
    <row r="67" spans="2:13" x14ac:dyDescent="0.2">
      <c r="B67" s="25" t="str">
        <f>IF(C67="","",COUNTA($C$5:C67))</f>
        <v/>
      </c>
      <c r="C67" s="22"/>
      <c r="D67" s="26" t="str">
        <f>IF(C67="","",IFERROR(INDEX(Clienți!$C$5:$C$504,MATCH(C67,Clienți!$B$5:$B$504,0)),""))</f>
        <v/>
      </c>
      <c r="E67" s="20"/>
      <c r="F67" s="27"/>
      <c r="G67" s="22"/>
      <c r="H67" s="28" t="str">
        <f t="shared" si="0"/>
        <v/>
      </c>
      <c r="I67" s="29" t="str">
        <f t="shared" si="1"/>
        <v/>
      </c>
      <c r="J67" s="15"/>
      <c r="K67" s="22"/>
      <c r="L67" s="20"/>
      <c r="M67" s="19" t="str">
        <f t="shared" si="2"/>
        <v/>
      </c>
    </row>
    <row r="68" spans="2:13" x14ac:dyDescent="0.2">
      <c r="B68" s="25" t="str">
        <f>IF(C68="","",COUNTA($C$5:C68))</f>
        <v/>
      </c>
      <c r="C68" s="22"/>
      <c r="D68" s="26" t="str">
        <f>IF(C68="","",IFERROR(INDEX(Clienți!$C$5:$C$504,MATCH(C68,Clienți!$B$5:$B$504,0)),""))</f>
        <v/>
      </c>
      <c r="E68" s="20"/>
      <c r="F68" s="27"/>
      <c r="G68" s="22"/>
      <c r="H68" s="28" t="str">
        <f t="shared" si="0"/>
        <v/>
      </c>
      <c r="I68" s="29" t="str">
        <f t="shared" si="1"/>
        <v/>
      </c>
      <c r="J68" s="15"/>
      <c r="K68" s="22"/>
      <c r="L68" s="20"/>
      <c r="M68" s="19" t="str">
        <f t="shared" si="2"/>
        <v/>
      </c>
    </row>
    <row r="69" spans="2:13" x14ac:dyDescent="0.2">
      <c r="B69" s="25" t="str">
        <f>IF(C69="","",COUNTA($C$5:C69))</f>
        <v/>
      </c>
      <c r="C69" s="22"/>
      <c r="D69" s="26" t="str">
        <f>IF(C69="","",IFERROR(INDEX(Clienți!$C$5:$C$504,MATCH(C69,Clienți!$B$5:$B$504,0)),""))</f>
        <v/>
      </c>
      <c r="E69" s="20"/>
      <c r="F69" s="27"/>
      <c r="G69" s="22"/>
      <c r="H69" s="28" t="str">
        <f t="shared" ref="H69:H132" si="3">IF(G69="","",IFERROR(VLOOKUP(G69,TabelEtape,2,FALSE),""))</f>
        <v/>
      </c>
      <c r="I69" s="29" t="str">
        <f t="shared" ref="I69:I132" si="4">IF(OR(N(F69)=0,H69=""),"",ROUND(F69*H69,2))</f>
        <v/>
      </c>
      <c r="J69" s="15"/>
      <c r="K69" s="22"/>
      <c r="L69" s="20"/>
      <c r="M69" s="19" t="str">
        <f t="shared" ref="M69:M132" si="5">IF(C69="","",TRIM(IF(D69="","Cod de client inexistent. ","")&amp;IF(AND(G69&lt;&gt;"Câștigată",G69&lt;&gt;"Pierdută",ISNUMBER(J69),J69&lt;AziC),"Data de închidere a trecut: actualizează etapa. ","")&amp;IF(AND(G69="Pierdută",L69=""),"Notează motivul pierderii. ","")&amp;IF(AND(OR(G69="Ofertă trimisă",G69="Negociere"),K69=""),"Lipsește numărul ofertei. ","")))</f>
        <v/>
      </c>
    </row>
    <row r="70" spans="2:13" x14ac:dyDescent="0.2">
      <c r="B70" s="25" t="str">
        <f>IF(C70="","",COUNTA($C$5:C70))</f>
        <v/>
      </c>
      <c r="C70" s="22"/>
      <c r="D70" s="26" t="str">
        <f>IF(C70="","",IFERROR(INDEX(Clienți!$C$5:$C$504,MATCH(C70,Clienți!$B$5:$B$504,0)),""))</f>
        <v/>
      </c>
      <c r="E70" s="20"/>
      <c r="F70" s="27"/>
      <c r="G70" s="22"/>
      <c r="H70" s="28" t="str">
        <f t="shared" si="3"/>
        <v/>
      </c>
      <c r="I70" s="29" t="str">
        <f t="shared" si="4"/>
        <v/>
      </c>
      <c r="J70" s="15"/>
      <c r="K70" s="22"/>
      <c r="L70" s="20"/>
      <c r="M70" s="19" t="str">
        <f t="shared" si="5"/>
        <v/>
      </c>
    </row>
    <row r="71" spans="2:13" x14ac:dyDescent="0.2">
      <c r="B71" s="25" t="str">
        <f>IF(C71="","",COUNTA($C$5:C71))</f>
        <v/>
      </c>
      <c r="C71" s="22"/>
      <c r="D71" s="26" t="str">
        <f>IF(C71="","",IFERROR(INDEX(Clienți!$C$5:$C$504,MATCH(C71,Clienți!$B$5:$B$504,0)),""))</f>
        <v/>
      </c>
      <c r="E71" s="20"/>
      <c r="F71" s="27"/>
      <c r="G71" s="22"/>
      <c r="H71" s="28" t="str">
        <f t="shared" si="3"/>
        <v/>
      </c>
      <c r="I71" s="29" t="str">
        <f t="shared" si="4"/>
        <v/>
      </c>
      <c r="J71" s="15"/>
      <c r="K71" s="22"/>
      <c r="L71" s="20"/>
      <c r="M71" s="19" t="str">
        <f t="shared" si="5"/>
        <v/>
      </c>
    </row>
    <row r="72" spans="2:13" x14ac:dyDescent="0.2">
      <c r="B72" s="25" t="str">
        <f>IF(C72="","",COUNTA($C$5:C72))</f>
        <v/>
      </c>
      <c r="C72" s="22"/>
      <c r="D72" s="26" t="str">
        <f>IF(C72="","",IFERROR(INDEX(Clienți!$C$5:$C$504,MATCH(C72,Clienți!$B$5:$B$504,0)),""))</f>
        <v/>
      </c>
      <c r="E72" s="20"/>
      <c r="F72" s="27"/>
      <c r="G72" s="22"/>
      <c r="H72" s="28" t="str">
        <f t="shared" si="3"/>
        <v/>
      </c>
      <c r="I72" s="29" t="str">
        <f t="shared" si="4"/>
        <v/>
      </c>
      <c r="J72" s="15"/>
      <c r="K72" s="22"/>
      <c r="L72" s="20"/>
      <c r="M72" s="19" t="str">
        <f t="shared" si="5"/>
        <v/>
      </c>
    </row>
    <row r="73" spans="2:13" x14ac:dyDescent="0.2">
      <c r="B73" s="25" t="str">
        <f>IF(C73="","",COUNTA($C$5:C73))</f>
        <v/>
      </c>
      <c r="C73" s="22"/>
      <c r="D73" s="26" t="str">
        <f>IF(C73="","",IFERROR(INDEX(Clienți!$C$5:$C$504,MATCH(C73,Clienți!$B$5:$B$504,0)),""))</f>
        <v/>
      </c>
      <c r="E73" s="20"/>
      <c r="F73" s="27"/>
      <c r="G73" s="22"/>
      <c r="H73" s="28" t="str">
        <f t="shared" si="3"/>
        <v/>
      </c>
      <c r="I73" s="29" t="str">
        <f t="shared" si="4"/>
        <v/>
      </c>
      <c r="J73" s="15"/>
      <c r="K73" s="22"/>
      <c r="L73" s="20"/>
      <c r="M73" s="19" t="str">
        <f t="shared" si="5"/>
        <v/>
      </c>
    </row>
    <row r="74" spans="2:13" x14ac:dyDescent="0.2">
      <c r="B74" s="25" t="str">
        <f>IF(C74="","",COUNTA($C$5:C74))</f>
        <v/>
      </c>
      <c r="C74" s="22"/>
      <c r="D74" s="26" t="str">
        <f>IF(C74="","",IFERROR(INDEX(Clienți!$C$5:$C$504,MATCH(C74,Clienți!$B$5:$B$504,0)),""))</f>
        <v/>
      </c>
      <c r="E74" s="20"/>
      <c r="F74" s="27"/>
      <c r="G74" s="22"/>
      <c r="H74" s="28" t="str">
        <f t="shared" si="3"/>
        <v/>
      </c>
      <c r="I74" s="29" t="str">
        <f t="shared" si="4"/>
        <v/>
      </c>
      <c r="J74" s="15"/>
      <c r="K74" s="22"/>
      <c r="L74" s="20"/>
      <c r="M74" s="19" t="str">
        <f t="shared" si="5"/>
        <v/>
      </c>
    </row>
    <row r="75" spans="2:13" x14ac:dyDescent="0.2">
      <c r="B75" s="25" t="str">
        <f>IF(C75="","",COUNTA($C$5:C75))</f>
        <v/>
      </c>
      <c r="C75" s="22"/>
      <c r="D75" s="26" t="str">
        <f>IF(C75="","",IFERROR(INDEX(Clienți!$C$5:$C$504,MATCH(C75,Clienți!$B$5:$B$504,0)),""))</f>
        <v/>
      </c>
      <c r="E75" s="20"/>
      <c r="F75" s="27"/>
      <c r="G75" s="22"/>
      <c r="H75" s="28" t="str">
        <f t="shared" si="3"/>
        <v/>
      </c>
      <c r="I75" s="29" t="str">
        <f t="shared" si="4"/>
        <v/>
      </c>
      <c r="J75" s="15"/>
      <c r="K75" s="22"/>
      <c r="L75" s="20"/>
      <c r="M75" s="19" t="str">
        <f t="shared" si="5"/>
        <v/>
      </c>
    </row>
    <row r="76" spans="2:13" x14ac:dyDescent="0.2">
      <c r="B76" s="25" t="str">
        <f>IF(C76="","",COUNTA($C$5:C76))</f>
        <v/>
      </c>
      <c r="C76" s="22"/>
      <c r="D76" s="26" t="str">
        <f>IF(C76="","",IFERROR(INDEX(Clienți!$C$5:$C$504,MATCH(C76,Clienți!$B$5:$B$504,0)),""))</f>
        <v/>
      </c>
      <c r="E76" s="20"/>
      <c r="F76" s="27"/>
      <c r="G76" s="22"/>
      <c r="H76" s="28" t="str">
        <f t="shared" si="3"/>
        <v/>
      </c>
      <c r="I76" s="29" t="str">
        <f t="shared" si="4"/>
        <v/>
      </c>
      <c r="J76" s="15"/>
      <c r="K76" s="22"/>
      <c r="L76" s="20"/>
      <c r="M76" s="19" t="str">
        <f t="shared" si="5"/>
        <v/>
      </c>
    </row>
    <row r="77" spans="2:13" x14ac:dyDescent="0.2">
      <c r="B77" s="25" t="str">
        <f>IF(C77="","",COUNTA($C$5:C77))</f>
        <v/>
      </c>
      <c r="C77" s="22"/>
      <c r="D77" s="26" t="str">
        <f>IF(C77="","",IFERROR(INDEX(Clienți!$C$5:$C$504,MATCH(C77,Clienți!$B$5:$B$504,0)),""))</f>
        <v/>
      </c>
      <c r="E77" s="20"/>
      <c r="F77" s="27"/>
      <c r="G77" s="22"/>
      <c r="H77" s="28" t="str">
        <f t="shared" si="3"/>
        <v/>
      </c>
      <c r="I77" s="29" t="str">
        <f t="shared" si="4"/>
        <v/>
      </c>
      <c r="J77" s="15"/>
      <c r="K77" s="22"/>
      <c r="L77" s="20"/>
      <c r="M77" s="19" t="str">
        <f t="shared" si="5"/>
        <v/>
      </c>
    </row>
    <row r="78" spans="2:13" x14ac:dyDescent="0.2">
      <c r="B78" s="25" t="str">
        <f>IF(C78="","",COUNTA($C$5:C78))</f>
        <v/>
      </c>
      <c r="C78" s="22"/>
      <c r="D78" s="26" t="str">
        <f>IF(C78="","",IFERROR(INDEX(Clienți!$C$5:$C$504,MATCH(C78,Clienți!$B$5:$B$504,0)),""))</f>
        <v/>
      </c>
      <c r="E78" s="20"/>
      <c r="F78" s="27"/>
      <c r="G78" s="22"/>
      <c r="H78" s="28" t="str">
        <f t="shared" si="3"/>
        <v/>
      </c>
      <c r="I78" s="29" t="str">
        <f t="shared" si="4"/>
        <v/>
      </c>
      <c r="J78" s="15"/>
      <c r="K78" s="22"/>
      <c r="L78" s="20"/>
      <c r="M78" s="19" t="str">
        <f t="shared" si="5"/>
        <v/>
      </c>
    </row>
    <row r="79" spans="2:13" x14ac:dyDescent="0.2">
      <c r="B79" s="25" t="str">
        <f>IF(C79="","",COUNTA($C$5:C79))</f>
        <v/>
      </c>
      <c r="C79" s="22"/>
      <c r="D79" s="26" t="str">
        <f>IF(C79="","",IFERROR(INDEX(Clienți!$C$5:$C$504,MATCH(C79,Clienți!$B$5:$B$504,0)),""))</f>
        <v/>
      </c>
      <c r="E79" s="20"/>
      <c r="F79" s="27"/>
      <c r="G79" s="22"/>
      <c r="H79" s="28" t="str">
        <f t="shared" si="3"/>
        <v/>
      </c>
      <c r="I79" s="29" t="str">
        <f t="shared" si="4"/>
        <v/>
      </c>
      <c r="J79" s="15"/>
      <c r="K79" s="22"/>
      <c r="L79" s="20"/>
      <c r="M79" s="19" t="str">
        <f t="shared" si="5"/>
        <v/>
      </c>
    </row>
    <row r="80" spans="2:13" x14ac:dyDescent="0.2">
      <c r="B80" s="25" t="str">
        <f>IF(C80="","",COUNTA($C$5:C80))</f>
        <v/>
      </c>
      <c r="C80" s="22"/>
      <c r="D80" s="26" t="str">
        <f>IF(C80="","",IFERROR(INDEX(Clienți!$C$5:$C$504,MATCH(C80,Clienți!$B$5:$B$504,0)),""))</f>
        <v/>
      </c>
      <c r="E80" s="20"/>
      <c r="F80" s="27"/>
      <c r="G80" s="22"/>
      <c r="H80" s="28" t="str">
        <f t="shared" si="3"/>
        <v/>
      </c>
      <c r="I80" s="29" t="str">
        <f t="shared" si="4"/>
        <v/>
      </c>
      <c r="J80" s="15"/>
      <c r="K80" s="22"/>
      <c r="L80" s="20"/>
      <c r="M80" s="19" t="str">
        <f t="shared" si="5"/>
        <v/>
      </c>
    </row>
    <row r="81" spans="2:13" x14ac:dyDescent="0.2">
      <c r="B81" s="25" t="str">
        <f>IF(C81="","",COUNTA($C$5:C81))</f>
        <v/>
      </c>
      <c r="C81" s="22"/>
      <c r="D81" s="26" t="str">
        <f>IF(C81="","",IFERROR(INDEX(Clienți!$C$5:$C$504,MATCH(C81,Clienți!$B$5:$B$504,0)),""))</f>
        <v/>
      </c>
      <c r="E81" s="20"/>
      <c r="F81" s="27"/>
      <c r="G81" s="22"/>
      <c r="H81" s="28" t="str">
        <f t="shared" si="3"/>
        <v/>
      </c>
      <c r="I81" s="29" t="str">
        <f t="shared" si="4"/>
        <v/>
      </c>
      <c r="J81" s="15"/>
      <c r="K81" s="22"/>
      <c r="L81" s="20"/>
      <c r="M81" s="19" t="str">
        <f t="shared" si="5"/>
        <v/>
      </c>
    </row>
    <row r="82" spans="2:13" x14ac:dyDescent="0.2">
      <c r="B82" s="25" t="str">
        <f>IF(C82="","",COUNTA($C$5:C82))</f>
        <v/>
      </c>
      <c r="C82" s="22"/>
      <c r="D82" s="26" t="str">
        <f>IF(C82="","",IFERROR(INDEX(Clienți!$C$5:$C$504,MATCH(C82,Clienți!$B$5:$B$504,0)),""))</f>
        <v/>
      </c>
      <c r="E82" s="20"/>
      <c r="F82" s="27"/>
      <c r="G82" s="22"/>
      <c r="H82" s="28" t="str">
        <f t="shared" si="3"/>
        <v/>
      </c>
      <c r="I82" s="29" t="str">
        <f t="shared" si="4"/>
        <v/>
      </c>
      <c r="J82" s="15"/>
      <c r="K82" s="22"/>
      <c r="L82" s="20"/>
      <c r="M82" s="19" t="str">
        <f t="shared" si="5"/>
        <v/>
      </c>
    </row>
    <row r="83" spans="2:13" x14ac:dyDescent="0.2">
      <c r="B83" s="25" t="str">
        <f>IF(C83="","",COUNTA($C$5:C83))</f>
        <v/>
      </c>
      <c r="C83" s="22"/>
      <c r="D83" s="26" t="str">
        <f>IF(C83="","",IFERROR(INDEX(Clienți!$C$5:$C$504,MATCH(C83,Clienți!$B$5:$B$504,0)),""))</f>
        <v/>
      </c>
      <c r="E83" s="20"/>
      <c r="F83" s="27"/>
      <c r="G83" s="22"/>
      <c r="H83" s="28" t="str">
        <f t="shared" si="3"/>
        <v/>
      </c>
      <c r="I83" s="29" t="str">
        <f t="shared" si="4"/>
        <v/>
      </c>
      <c r="J83" s="15"/>
      <c r="K83" s="22"/>
      <c r="L83" s="20"/>
      <c r="M83" s="19" t="str">
        <f t="shared" si="5"/>
        <v/>
      </c>
    </row>
    <row r="84" spans="2:13" x14ac:dyDescent="0.2">
      <c r="B84" s="25" t="str">
        <f>IF(C84="","",COUNTA($C$5:C84))</f>
        <v/>
      </c>
      <c r="C84" s="22"/>
      <c r="D84" s="26" t="str">
        <f>IF(C84="","",IFERROR(INDEX(Clienți!$C$5:$C$504,MATCH(C84,Clienți!$B$5:$B$504,0)),""))</f>
        <v/>
      </c>
      <c r="E84" s="20"/>
      <c r="F84" s="27"/>
      <c r="G84" s="22"/>
      <c r="H84" s="28" t="str">
        <f t="shared" si="3"/>
        <v/>
      </c>
      <c r="I84" s="29" t="str">
        <f t="shared" si="4"/>
        <v/>
      </c>
      <c r="J84" s="15"/>
      <c r="K84" s="22"/>
      <c r="L84" s="20"/>
      <c r="M84" s="19" t="str">
        <f t="shared" si="5"/>
        <v/>
      </c>
    </row>
    <row r="85" spans="2:13" x14ac:dyDescent="0.2">
      <c r="B85" s="25" t="str">
        <f>IF(C85="","",COUNTA($C$5:C85))</f>
        <v/>
      </c>
      <c r="C85" s="22"/>
      <c r="D85" s="26" t="str">
        <f>IF(C85="","",IFERROR(INDEX(Clienți!$C$5:$C$504,MATCH(C85,Clienți!$B$5:$B$504,0)),""))</f>
        <v/>
      </c>
      <c r="E85" s="20"/>
      <c r="F85" s="27"/>
      <c r="G85" s="22"/>
      <c r="H85" s="28" t="str">
        <f t="shared" si="3"/>
        <v/>
      </c>
      <c r="I85" s="29" t="str">
        <f t="shared" si="4"/>
        <v/>
      </c>
      <c r="J85" s="15"/>
      <c r="K85" s="22"/>
      <c r="L85" s="20"/>
      <c r="M85" s="19" t="str">
        <f t="shared" si="5"/>
        <v/>
      </c>
    </row>
    <row r="86" spans="2:13" x14ac:dyDescent="0.2">
      <c r="B86" s="25" t="str">
        <f>IF(C86="","",COUNTA($C$5:C86))</f>
        <v/>
      </c>
      <c r="C86" s="22"/>
      <c r="D86" s="26" t="str">
        <f>IF(C86="","",IFERROR(INDEX(Clienți!$C$5:$C$504,MATCH(C86,Clienți!$B$5:$B$504,0)),""))</f>
        <v/>
      </c>
      <c r="E86" s="20"/>
      <c r="F86" s="27"/>
      <c r="G86" s="22"/>
      <c r="H86" s="28" t="str">
        <f t="shared" si="3"/>
        <v/>
      </c>
      <c r="I86" s="29" t="str">
        <f t="shared" si="4"/>
        <v/>
      </c>
      <c r="J86" s="15"/>
      <c r="K86" s="22"/>
      <c r="L86" s="20"/>
      <c r="M86" s="19" t="str">
        <f t="shared" si="5"/>
        <v/>
      </c>
    </row>
    <row r="87" spans="2:13" x14ac:dyDescent="0.2">
      <c r="B87" s="25" t="str">
        <f>IF(C87="","",COUNTA($C$5:C87))</f>
        <v/>
      </c>
      <c r="C87" s="22"/>
      <c r="D87" s="26" t="str">
        <f>IF(C87="","",IFERROR(INDEX(Clienți!$C$5:$C$504,MATCH(C87,Clienți!$B$5:$B$504,0)),""))</f>
        <v/>
      </c>
      <c r="E87" s="20"/>
      <c r="F87" s="27"/>
      <c r="G87" s="22"/>
      <c r="H87" s="28" t="str">
        <f t="shared" si="3"/>
        <v/>
      </c>
      <c r="I87" s="29" t="str">
        <f t="shared" si="4"/>
        <v/>
      </c>
      <c r="J87" s="15"/>
      <c r="K87" s="22"/>
      <c r="L87" s="20"/>
      <c r="M87" s="19" t="str">
        <f t="shared" si="5"/>
        <v/>
      </c>
    </row>
    <row r="88" spans="2:13" x14ac:dyDescent="0.2">
      <c r="B88" s="25" t="str">
        <f>IF(C88="","",COUNTA($C$5:C88))</f>
        <v/>
      </c>
      <c r="C88" s="22"/>
      <c r="D88" s="26" t="str">
        <f>IF(C88="","",IFERROR(INDEX(Clienți!$C$5:$C$504,MATCH(C88,Clienți!$B$5:$B$504,0)),""))</f>
        <v/>
      </c>
      <c r="E88" s="20"/>
      <c r="F88" s="27"/>
      <c r="G88" s="22"/>
      <c r="H88" s="28" t="str">
        <f t="shared" si="3"/>
        <v/>
      </c>
      <c r="I88" s="29" t="str">
        <f t="shared" si="4"/>
        <v/>
      </c>
      <c r="J88" s="15"/>
      <c r="K88" s="22"/>
      <c r="L88" s="20"/>
      <c r="M88" s="19" t="str">
        <f t="shared" si="5"/>
        <v/>
      </c>
    </row>
    <row r="89" spans="2:13" x14ac:dyDescent="0.2">
      <c r="B89" s="25" t="str">
        <f>IF(C89="","",COUNTA($C$5:C89))</f>
        <v/>
      </c>
      <c r="C89" s="22"/>
      <c r="D89" s="26" t="str">
        <f>IF(C89="","",IFERROR(INDEX(Clienți!$C$5:$C$504,MATCH(C89,Clienți!$B$5:$B$504,0)),""))</f>
        <v/>
      </c>
      <c r="E89" s="20"/>
      <c r="F89" s="27"/>
      <c r="G89" s="22"/>
      <c r="H89" s="28" t="str">
        <f t="shared" si="3"/>
        <v/>
      </c>
      <c r="I89" s="29" t="str">
        <f t="shared" si="4"/>
        <v/>
      </c>
      <c r="J89" s="15"/>
      <c r="K89" s="22"/>
      <c r="L89" s="20"/>
      <c r="M89" s="19" t="str">
        <f t="shared" si="5"/>
        <v/>
      </c>
    </row>
    <row r="90" spans="2:13" x14ac:dyDescent="0.2">
      <c r="B90" s="25" t="str">
        <f>IF(C90="","",COUNTA($C$5:C90))</f>
        <v/>
      </c>
      <c r="C90" s="22"/>
      <c r="D90" s="26" t="str">
        <f>IF(C90="","",IFERROR(INDEX(Clienți!$C$5:$C$504,MATCH(C90,Clienți!$B$5:$B$504,0)),""))</f>
        <v/>
      </c>
      <c r="E90" s="20"/>
      <c r="F90" s="27"/>
      <c r="G90" s="22"/>
      <c r="H90" s="28" t="str">
        <f t="shared" si="3"/>
        <v/>
      </c>
      <c r="I90" s="29" t="str">
        <f t="shared" si="4"/>
        <v/>
      </c>
      <c r="J90" s="15"/>
      <c r="K90" s="22"/>
      <c r="L90" s="20"/>
      <c r="M90" s="19" t="str">
        <f t="shared" si="5"/>
        <v/>
      </c>
    </row>
    <row r="91" spans="2:13" x14ac:dyDescent="0.2">
      <c r="B91" s="25" t="str">
        <f>IF(C91="","",COUNTA($C$5:C91))</f>
        <v/>
      </c>
      <c r="C91" s="22"/>
      <c r="D91" s="26" t="str">
        <f>IF(C91="","",IFERROR(INDEX(Clienți!$C$5:$C$504,MATCH(C91,Clienți!$B$5:$B$504,0)),""))</f>
        <v/>
      </c>
      <c r="E91" s="20"/>
      <c r="F91" s="27"/>
      <c r="G91" s="22"/>
      <c r="H91" s="28" t="str">
        <f t="shared" si="3"/>
        <v/>
      </c>
      <c r="I91" s="29" t="str">
        <f t="shared" si="4"/>
        <v/>
      </c>
      <c r="J91" s="15"/>
      <c r="K91" s="22"/>
      <c r="L91" s="20"/>
      <c r="M91" s="19" t="str">
        <f t="shared" si="5"/>
        <v/>
      </c>
    </row>
    <row r="92" spans="2:13" x14ac:dyDescent="0.2">
      <c r="B92" s="25" t="str">
        <f>IF(C92="","",COUNTA($C$5:C92))</f>
        <v/>
      </c>
      <c r="C92" s="22"/>
      <c r="D92" s="26" t="str">
        <f>IF(C92="","",IFERROR(INDEX(Clienți!$C$5:$C$504,MATCH(C92,Clienți!$B$5:$B$504,0)),""))</f>
        <v/>
      </c>
      <c r="E92" s="20"/>
      <c r="F92" s="27"/>
      <c r="G92" s="22"/>
      <c r="H92" s="28" t="str">
        <f t="shared" si="3"/>
        <v/>
      </c>
      <c r="I92" s="29" t="str">
        <f t="shared" si="4"/>
        <v/>
      </c>
      <c r="J92" s="15"/>
      <c r="K92" s="22"/>
      <c r="L92" s="20"/>
      <c r="M92" s="19" t="str">
        <f t="shared" si="5"/>
        <v/>
      </c>
    </row>
    <row r="93" spans="2:13" x14ac:dyDescent="0.2">
      <c r="B93" s="25" t="str">
        <f>IF(C93="","",COUNTA($C$5:C93))</f>
        <v/>
      </c>
      <c r="C93" s="22"/>
      <c r="D93" s="26" t="str">
        <f>IF(C93="","",IFERROR(INDEX(Clienți!$C$5:$C$504,MATCH(C93,Clienți!$B$5:$B$504,0)),""))</f>
        <v/>
      </c>
      <c r="E93" s="20"/>
      <c r="F93" s="27"/>
      <c r="G93" s="22"/>
      <c r="H93" s="28" t="str">
        <f t="shared" si="3"/>
        <v/>
      </c>
      <c r="I93" s="29" t="str">
        <f t="shared" si="4"/>
        <v/>
      </c>
      <c r="J93" s="15"/>
      <c r="K93" s="22"/>
      <c r="L93" s="20"/>
      <c r="M93" s="19" t="str">
        <f t="shared" si="5"/>
        <v/>
      </c>
    </row>
    <row r="94" spans="2:13" x14ac:dyDescent="0.2">
      <c r="B94" s="25" t="str">
        <f>IF(C94="","",COUNTA($C$5:C94))</f>
        <v/>
      </c>
      <c r="C94" s="22"/>
      <c r="D94" s="26" t="str">
        <f>IF(C94="","",IFERROR(INDEX(Clienți!$C$5:$C$504,MATCH(C94,Clienți!$B$5:$B$504,0)),""))</f>
        <v/>
      </c>
      <c r="E94" s="20"/>
      <c r="F94" s="27"/>
      <c r="G94" s="22"/>
      <c r="H94" s="28" t="str">
        <f t="shared" si="3"/>
        <v/>
      </c>
      <c r="I94" s="29" t="str">
        <f t="shared" si="4"/>
        <v/>
      </c>
      <c r="J94" s="15"/>
      <c r="K94" s="22"/>
      <c r="L94" s="20"/>
      <c r="M94" s="19" t="str">
        <f t="shared" si="5"/>
        <v/>
      </c>
    </row>
    <row r="95" spans="2:13" x14ac:dyDescent="0.2">
      <c r="B95" s="25" t="str">
        <f>IF(C95="","",COUNTA($C$5:C95))</f>
        <v/>
      </c>
      <c r="C95" s="22"/>
      <c r="D95" s="26" t="str">
        <f>IF(C95="","",IFERROR(INDEX(Clienți!$C$5:$C$504,MATCH(C95,Clienți!$B$5:$B$504,0)),""))</f>
        <v/>
      </c>
      <c r="E95" s="20"/>
      <c r="F95" s="27"/>
      <c r="G95" s="22"/>
      <c r="H95" s="28" t="str">
        <f t="shared" si="3"/>
        <v/>
      </c>
      <c r="I95" s="29" t="str">
        <f t="shared" si="4"/>
        <v/>
      </c>
      <c r="J95" s="15"/>
      <c r="K95" s="22"/>
      <c r="L95" s="20"/>
      <c r="M95" s="19" t="str">
        <f t="shared" si="5"/>
        <v/>
      </c>
    </row>
    <row r="96" spans="2:13" x14ac:dyDescent="0.2">
      <c r="B96" s="25" t="str">
        <f>IF(C96="","",COUNTA($C$5:C96))</f>
        <v/>
      </c>
      <c r="C96" s="22"/>
      <c r="D96" s="26" t="str">
        <f>IF(C96="","",IFERROR(INDEX(Clienți!$C$5:$C$504,MATCH(C96,Clienți!$B$5:$B$504,0)),""))</f>
        <v/>
      </c>
      <c r="E96" s="20"/>
      <c r="F96" s="27"/>
      <c r="G96" s="22"/>
      <c r="H96" s="28" t="str">
        <f t="shared" si="3"/>
        <v/>
      </c>
      <c r="I96" s="29" t="str">
        <f t="shared" si="4"/>
        <v/>
      </c>
      <c r="J96" s="15"/>
      <c r="K96" s="22"/>
      <c r="L96" s="20"/>
      <c r="M96" s="19" t="str">
        <f t="shared" si="5"/>
        <v/>
      </c>
    </row>
    <row r="97" spans="2:13" x14ac:dyDescent="0.2">
      <c r="B97" s="25" t="str">
        <f>IF(C97="","",COUNTA($C$5:C97))</f>
        <v/>
      </c>
      <c r="C97" s="22"/>
      <c r="D97" s="26" t="str">
        <f>IF(C97="","",IFERROR(INDEX(Clienți!$C$5:$C$504,MATCH(C97,Clienți!$B$5:$B$504,0)),""))</f>
        <v/>
      </c>
      <c r="E97" s="20"/>
      <c r="F97" s="27"/>
      <c r="G97" s="22"/>
      <c r="H97" s="28" t="str">
        <f t="shared" si="3"/>
        <v/>
      </c>
      <c r="I97" s="29" t="str">
        <f t="shared" si="4"/>
        <v/>
      </c>
      <c r="J97" s="15"/>
      <c r="K97" s="22"/>
      <c r="L97" s="20"/>
      <c r="M97" s="19" t="str">
        <f t="shared" si="5"/>
        <v/>
      </c>
    </row>
    <row r="98" spans="2:13" x14ac:dyDescent="0.2">
      <c r="B98" s="25" t="str">
        <f>IF(C98="","",COUNTA($C$5:C98))</f>
        <v/>
      </c>
      <c r="C98" s="22"/>
      <c r="D98" s="26" t="str">
        <f>IF(C98="","",IFERROR(INDEX(Clienți!$C$5:$C$504,MATCH(C98,Clienți!$B$5:$B$504,0)),""))</f>
        <v/>
      </c>
      <c r="E98" s="20"/>
      <c r="F98" s="27"/>
      <c r="G98" s="22"/>
      <c r="H98" s="28" t="str">
        <f t="shared" si="3"/>
        <v/>
      </c>
      <c r="I98" s="29" t="str">
        <f t="shared" si="4"/>
        <v/>
      </c>
      <c r="J98" s="15"/>
      <c r="K98" s="22"/>
      <c r="L98" s="20"/>
      <c r="M98" s="19" t="str">
        <f t="shared" si="5"/>
        <v/>
      </c>
    </row>
    <row r="99" spans="2:13" x14ac:dyDescent="0.2">
      <c r="B99" s="25" t="str">
        <f>IF(C99="","",COUNTA($C$5:C99))</f>
        <v/>
      </c>
      <c r="C99" s="22"/>
      <c r="D99" s="26" t="str">
        <f>IF(C99="","",IFERROR(INDEX(Clienți!$C$5:$C$504,MATCH(C99,Clienți!$B$5:$B$504,0)),""))</f>
        <v/>
      </c>
      <c r="E99" s="20"/>
      <c r="F99" s="27"/>
      <c r="G99" s="22"/>
      <c r="H99" s="28" t="str">
        <f t="shared" si="3"/>
        <v/>
      </c>
      <c r="I99" s="29" t="str">
        <f t="shared" si="4"/>
        <v/>
      </c>
      <c r="J99" s="15"/>
      <c r="K99" s="22"/>
      <c r="L99" s="20"/>
      <c r="M99" s="19" t="str">
        <f t="shared" si="5"/>
        <v/>
      </c>
    </row>
    <row r="100" spans="2:13" x14ac:dyDescent="0.2">
      <c r="B100" s="25" t="str">
        <f>IF(C100="","",COUNTA($C$5:C100))</f>
        <v/>
      </c>
      <c r="C100" s="22"/>
      <c r="D100" s="26" t="str">
        <f>IF(C100="","",IFERROR(INDEX(Clienți!$C$5:$C$504,MATCH(C100,Clienți!$B$5:$B$504,0)),""))</f>
        <v/>
      </c>
      <c r="E100" s="20"/>
      <c r="F100" s="27"/>
      <c r="G100" s="22"/>
      <c r="H100" s="28" t="str">
        <f t="shared" si="3"/>
        <v/>
      </c>
      <c r="I100" s="29" t="str">
        <f t="shared" si="4"/>
        <v/>
      </c>
      <c r="J100" s="15"/>
      <c r="K100" s="22"/>
      <c r="L100" s="20"/>
      <c r="M100" s="19" t="str">
        <f t="shared" si="5"/>
        <v/>
      </c>
    </row>
    <row r="101" spans="2:13" x14ac:dyDescent="0.2">
      <c r="B101" s="25" t="str">
        <f>IF(C101="","",COUNTA($C$5:C101))</f>
        <v/>
      </c>
      <c r="C101" s="22"/>
      <c r="D101" s="26" t="str">
        <f>IF(C101="","",IFERROR(INDEX(Clienți!$C$5:$C$504,MATCH(C101,Clienți!$B$5:$B$504,0)),""))</f>
        <v/>
      </c>
      <c r="E101" s="20"/>
      <c r="F101" s="27"/>
      <c r="G101" s="22"/>
      <c r="H101" s="28" t="str">
        <f t="shared" si="3"/>
        <v/>
      </c>
      <c r="I101" s="29" t="str">
        <f t="shared" si="4"/>
        <v/>
      </c>
      <c r="J101" s="15"/>
      <c r="K101" s="22"/>
      <c r="L101" s="20"/>
      <c r="M101" s="19" t="str">
        <f t="shared" si="5"/>
        <v/>
      </c>
    </row>
    <row r="102" spans="2:13" x14ac:dyDescent="0.2">
      <c r="B102" s="25" t="str">
        <f>IF(C102="","",COUNTA($C$5:C102))</f>
        <v/>
      </c>
      <c r="C102" s="22"/>
      <c r="D102" s="26" t="str">
        <f>IF(C102="","",IFERROR(INDEX(Clienți!$C$5:$C$504,MATCH(C102,Clienți!$B$5:$B$504,0)),""))</f>
        <v/>
      </c>
      <c r="E102" s="20"/>
      <c r="F102" s="27"/>
      <c r="G102" s="22"/>
      <c r="H102" s="28" t="str">
        <f t="shared" si="3"/>
        <v/>
      </c>
      <c r="I102" s="29" t="str">
        <f t="shared" si="4"/>
        <v/>
      </c>
      <c r="J102" s="15"/>
      <c r="K102" s="22"/>
      <c r="L102" s="20"/>
      <c r="M102" s="19" t="str">
        <f t="shared" si="5"/>
        <v/>
      </c>
    </row>
    <row r="103" spans="2:13" x14ac:dyDescent="0.2">
      <c r="B103" s="25" t="str">
        <f>IF(C103="","",COUNTA($C$5:C103))</f>
        <v/>
      </c>
      <c r="C103" s="22"/>
      <c r="D103" s="26" t="str">
        <f>IF(C103="","",IFERROR(INDEX(Clienți!$C$5:$C$504,MATCH(C103,Clienți!$B$5:$B$504,0)),""))</f>
        <v/>
      </c>
      <c r="E103" s="20"/>
      <c r="F103" s="27"/>
      <c r="G103" s="22"/>
      <c r="H103" s="28" t="str">
        <f t="shared" si="3"/>
        <v/>
      </c>
      <c r="I103" s="29" t="str">
        <f t="shared" si="4"/>
        <v/>
      </c>
      <c r="J103" s="15"/>
      <c r="K103" s="22"/>
      <c r="L103" s="20"/>
      <c r="M103" s="19" t="str">
        <f t="shared" si="5"/>
        <v/>
      </c>
    </row>
    <row r="104" spans="2:13" x14ac:dyDescent="0.2">
      <c r="B104" s="25" t="str">
        <f>IF(C104="","",COUNTA($C$5:C104))</f>
        <v/>
      </c>
      <c r="C104" s="22"/>
      <c r="D104" s="26" t="str">
        <f>IF(C104="","",IFERROR(INDEX(Clienți!$C$5:$C$504,MATCH(C104,Clienți!$B$5:$B$504,0)),""))</f>
        <v/>
      </c>
      <c r="E104" s="20"/>
      <c r="F104" s="27"/>
      <c r="G104" s="22"/>
      <c r="H104" s="28" t="str">
        <f t="shared" si="3"/>
        <v/>
      </c>
      <c r="I104" s="29" t="str">
        <f t="shared" si="4"/>
        <v/>
      </c>
      <c r="J104" s="15"/>
      <c r="K104" s="22"/>
      <c r="L104" s="20"/>
      <c r="M104" s="19" t="str">
        <f t="shared" si="5"/>
        <v/>
      </c>
    </row>
    <row r="105" spans="2:13" x14ac:dyDescent="0.2">
      <c r="B105" s="25" t="str">
        <f>IF(C105="","",COUNTA($C$5:C105))</f>
        <v/>
      </c>
      <c r="C105" s="22"/>
      <c r="D105" s="26" t="str">
        <f>IF(C105="","",IFERROR(INDEX(Clienți!$C$5:$C$504,MATCH(C105,Clienți!$B$5:$B$504,0)),""))</f>
        <v/>
      </c>
      <c r="E105" s="20"/>
      <c r="F105" s="27"/>
      <c r="G105" s="22"/>
      <c r="H105" s="28" t="str">
        <f t="shared" si="3"/>
        <v/>
      </c>
      <c r="I105" s="29" t="str">
        <f t="shared" si="4"/>
        <v/>
      </c>
      <c r="J105" s="15"/>
      <c r="K105" s="22"/>
      <c r="L105" s="20"/>
      <c r="M105" s="19" t="str">
        <f t="shared" si="5"/>
        <v/>
      </c>
    </row>
    <row r="106" spans="2:13" x14ac:dyDescent="0.2">
      <c r="B106" s="25" t="str">
        <f>IF(C106="","",COUNTA($C$5:C106))</f>
        <v/>
      </c>
      <c r="C106" s="22"/>
      <c r="D106" s="26" t="str">
        <f>IF(C106="","",IFERROR(INDEX(Clienți!$C$5:$C$504,MATCH(C106,Clienți!$B$5:$B$504,0)),""))</f>
        <v/>
      </c>
      <c r="E106" s="20"/>
      <c r="F106" s="27"/>
      <c r="G106" s="22"/>
      <c r="H106" s="28" t="str">
        <f t="shared" si="3"/>
        <v/>
      </c>
      <c r="I106" s="29" t="str">
        <f t="shared" si="4"/>
        <v/>
      </c>
      <c r="J106" s="15"/>
      <c r="K106" s="22"/>
      <c r="L106" s="20"/>
      <c r="M106" s="19" t="str">
        <f t="shared" si="5"/>
        <v/>
      </c>
    </row>
    <row r="107" spans="2:13" x14ac:dyDescent="0.2">
      <c r="B107" s="25" t="str">
        <f>IF(C107="","",COUNTA($C$5:C107))</f>
        <v/>
      </c>
      <c r="C107" s="22"/>
      <c r="D107" s="26" t="str">
        <f>IF(C107="","",IFERROR(INDEX(Clienți!$C$5:$C$504,MATCH(C107,Clienți!$B$5:$B$504,0)),""))</f>
        <v/>
      </c>
      <c r="E107" s="20"/>
      <c r="F107" s="27"/>
      <c r="G107" s="22"/>
      <c r="H107" s="28" t="str">
        <f t="shared" si="3"/>
        <v/>
      </c>
      <c r="I107" s="29" t="str">
        <f t="shared" si="4"/>
        <v/>
      </c>
      <c r="J107" s="15"/>
      <c r="K107" s="22"/>
      <c r="L107" s="20"/>
      <c r="M107" s="19" t="str">
        <f t="shared" si="5"/>
        <v/>
      </c>
    </row>
    <row r="108" spans="2:13" x14ac:dyDescent="0.2">
      <c r="B108" s="25" t="str">
        <f>IF(C108="","",COUNTA($C$5:C108))</f>
        <v/>
      </c>
      <c r="C108" s="22"/>
      <c r="D108" s="26" t="str">
        <f>IF(C108="","",IFERROR(INDEX(Clienți!$C$5:$C$504,MATCH(C108,Clienți!$B$5:$B$504,0)),""))</f>
        <v/>
      </c>
      <c r="E108" s="20"/>
      <c r="F108" s="27"/>
      <c r="G108" s="22"/>
      <c r="H108" s="28" t="str">
        <f t="shared" si="3"/>
        <v/>
      </c>
      <c r="I108" s="29" t="str">
        <f t="shared" si="4"/>
        <v/>
      </c>
      <c r="J108" s="15"/>
      <c r="K108" s="22"/>
      <c r="L108" s="20"/>
      <c r="M108" s="19" t="str">
        <f t="shared" si="5"/>
        <v/>
      </c>
    </row>
    <row r="109" spans="2:13" x14ac:dyDescent="0.2">
      <c r="B109" s="25" t="str">
        <f>IF(C109="","",COUNTA($C$5:C109))</f>
        <v/>
      </c>
      <c r="C109" s="22"/>
      <c r="D109" s="26" t="str">
        <f>IF(C109="","",IFERROR(INDEX(Clienți!$C$5:$C$504,MATCH(C109,Clienți!$B$5:$B$504,0)),""))</f>
        <v/>
      </c>
      <c r="E109" s="20"/>
      <c r="F109" s="27"/>
      <c r="G109" s="22"/>
      <c r="H109" s="28" t="str">
        <f t="shared" si="3"/>
        <v/>
      </c>
      <c r="I109" s="29" t="str">
        <f t="shared" si="4"/>
        <v/>
      </c>
      <c r="J109" s="15"/>
      <c r="K109" s="22"/>
      <c r="L109" s="20"/>
      <c r="M109" s="19" t="str">
        <f t="shared" si="5"/>
        <v/>
      </c>
    </row>
    <row r="110" spans="2:13" x14ac:dyDescent="0.2">
      <c r="B110" s="25" t="str">
        <f>IF(C110="","",COUNTA($C$5:C110))</f>
        <v/>
      </c>
      <c r="C110" s="22"/>
      <c r="D110" s="26" t="str">
        <f>IF(C110="","",IFERROR(INDEX(Clienți!$C$5:$C$504,MATCH(C110,Clienți!$B$5:$B$504,0)),""))</f>
        <v/>
      </c>
      <c r="E110" s="20"/>
      <c r="F110" s="27"/>
      <c r="G110" s="22"/>
      <c r="H110" s="28" t="str">
        <f t="shared" si="3"/>
        <v/>
      </c>
      <c r="I110" s="29" t="str">
        <f t="shared" si="4"/>
        <v/>
      </c>
      <c r="J110" s="15"/>
      <c r="K110" s="22"/>
      <c r="L110" s="20"/>
      <c r="M110" s="19" t="str">
        <f t="shared" si="5"/>
        <v/>
      </c>
    </row>
    <row r="111" spans="2:13" x14ac:dyDescent="0.2">
      <c r="B111" s="25" t="str">
        <f>IF(C111="","",COUNTA($C$5:C111))</f>
        <v/>
      </c>
      <c r="C111" s="22"/>
      <c r="D111" s="26" t="str">
        <f>IF(C111="","",IFERROR(INDEX(Clienți!$C$5:$C$504,MATCH(C111,Clienți!$B$5:$B$504,0)),""))</f>
        <v/>
      </c>
      <c r="E111" s="20"/>
      <c r="F111" s="27"/>
      <c r="G111" s="22"/>
      <c r="H111" s="28" t="str">
        <f t="shared" si="3"/>
        <v/>
      </c>
      <c r="I111" s="29" t="str">
        <f t="shared" si="4"/>
        <v/>
      </c>
      <c r="J111" s="15"/>
      <c r="K111" s="22"/>
      <c r="L111" s="20"/>
      <c r="M111" s="19" t="str">
        <f t="shared" si="5"/>
        <v/>
      </c>
    </row>
    <row r="112" spans="2:13" x14ac:dyDescent="0.2">
      <c r="B112" s="25" t="str">
        <f>IF(C112="","",COUNTA($C$5:C112))</f>
        <v/>
      </c>
      <c r="C112" s="22"/>
      <c r="D112" s="26" t="str">
        <f>IF(C112="","",IFERROR(INDEX(Clienți!$C$5:$C$504,MATCH(C112,Clienți!$B$5:$B$504,0)),""))</f>
        <v/>
      </c>
      <c r="E112" s="20"/>
      <c r="F112" s="27"/>
      <c r="G112" s="22"/>
      <c r="H112" s="28" t="str">
        <f t="shared" si="3"/>
        <v/>
      </c>
      <c r="I112" s="29" t="str">
        <f t="shared" si="4"/>
        <v/>
      </c>
      <c r="J112" s="15"/>
      <c r="K112" s="22"/>
      <c r="L112" s="20"/>
      <c r="M112" s="19" t="str">
        <f t="shared" si="5"/>
        <v/>
      </c>
    </row>
    <row r="113" spans="2:13" x14ac:dyDescent="0.2">
      <c r="B113" s="25" t="str">
        <f>IF(C113="","",COUNTA($C$5:C113))</f>
        <v/>
      </c>
      <c r="C113" s="22"/>
      <c r="D113" s="26" t="str">
        <f>IF(C113="","",IFERROR(INDEX(Clienți!$C$5:$C$504,MATCH(C113,Clienți!$B$5:$B$504,0)),""))</f>
        <v/>
      </c>
      <c r="E113" s="20"/>
      <c r="F113" s="27"/>
      <c r="G113" s="22"/>
      <c r="H113" s="28" t="str">
        <f t="shared" si="3"/>
        <v/>
      </c>
      <c r="I113" s="29" t="str">
        <f t="shared" si="4"/>
        <v/>
      </c>
      <c r="J113" s="15"/>
      <c r="K113" s="22"/>
      <c r="L113" s="20"/>
      <c r="M113" s="19" t="str">
        <f t="shared" si="5"/>
        <v/>
      </c>
    </row>
    <row r="114" spans="2:13" x14ac:dyDescent="0.2">
      <c r="B114" s="25" t="str">
        <f>IF(C114="","",COUNTA($C$5:C114))</f>
        <v/>
      </c>
      <c r="C114" s="22"/>
      <c r="D114" s="26" t="str">
        <f>IF(C114="","",IFERROR(INDEX(Clienți!$C$5:$C$504,MATCH(C114,Clienți!$B$5:$B$504,0)),""))</f>
        <v/>
      </c>
      <c r="E114" s="20"/>
      <c r="F114" s="27"/>
      <c r="G114" s="22"/>
      <c r="H114" s="28" t="str">
        <f t="shared" si="3"/>
        <v/>
      </c>
      <c r="I114" s="29" t="str">
        <f t="shared" si="4"/>
        <v/>
      </c>
      <c r="J114" s="15"/>
      <c r="K114" s="22"/>
      <c r="L114" s="20"/>
      <c r="M114" s="19" t="str">
        <f t="shared" si="5"/>
        <v/>
      </c>
    </row>
    <row r="115" spans="2:13" x14ac:dyDescent="0.2">
      <c r="B115" s="25" t="str">
        <f>IF(C115="","",COUNTA($C$5:C115))</f>
        <v/>
      </c>
      <c r="C115" s="22"/>
      <c r="D115" s="26" t="str">
        <f>IF(C115="","",IFERROR(INDEX(Clienți!$C$5:$C$504,MATCH(C115,Clienți!$B$5:$B$504,0)),""))</f>
        <v/>
      </c>
      <c r="E115" s="20"/>
      <c r="F115" s="27"/>
      <c r="G115" s="22"/>
      <c r="H115" s="28" t="str">
        <f t="shared" si="3"/>
        <v/>
      </c>
      <c r="I115" s="29" t="str">
        <f t="shared" si="4"/>
        <v/>
      </c>
      <c r="J115" s="15"/>
      <c r="K115" s="22"/>
      <c r="L115" s="20"/>
      <c r="M115" s="19" t="str">
        <f t="shared" si="5"/>
        <v/>
      </c>
    </row>
    <row r="116" spans="2:13" x14ac:dyDescent="0.2">
      <c r="B116" s="25" t="str">
        <f>IF(C116="","",COUNTA($C$5:C116))</f>
        <v/>
      </c>
      <c r="C116" s="22"/>
      <c r="D116" s="26" t="str">
        <f>IF(C116="","",IFERROR(INDEX(Clienți!$C$5:$C$504,MATCH(C116,Clienți!$B$5:$B$504,0)),""))</f>
        <v/>
      </c>
      <c r="E116" s="20"/>
      <c r="F116" s="27"/>
      <c r="G116" s="22"/>
      <c r="H116" s="28" t="str">
        <f t="shared" si="3"/>
        <v/>
      </c>
      <c r="I116" s="29" t="str">
        <f t="shared" si="4"/>
        <v/>
      </c>
      <c r="J116" s="15"/>
      <c r="K116" s="22"/>
      <c r="L116" s="20"/>
      <c r="M116" s="19" t="str">
        <f t="shared" si="5"/>
        <v/>
      </c>
    </row>
    <row r="117" spans="2:13" x14ac:dyDescent="0.2">
      <c r="B117" s="25" t="str">
        <f>IF(C117="","",COUNTA($C$5:C117))</f>
        <v/>
      </c>
      <c r="C117" s="22"/>
      <c r="D117" s="26" t="str">
        <f>IF(C117="","",IFERROR(INDEX(Clienți!$C$5:$C$504,MATCH(C117,Clienți!$B$5:$B$504,0)),""))</f>
        <v/>
      </c>
      <c r="E117" s="20"/>
      <c r="F117" s="27"/>
      <c r="G117" s="22"/>
      <c r="H117" s="28" t="str">
        <f t="shared" si="3"/>
        <v/>
      </c>
      <c r="I117" s="29" t="str">
        <f t="shared" si="4"/>
        <v/>
      </c>
      <c r="J117" s="15"/>
      <c r="K117" s="22"/>
      <c r="L117" s="20"/>
      <c r="M117" s="19" t="str">
        <f t="shared" si="5"/>
        <v/>
      </c>
    </row>
    <row r="118" spans="2:13" x14ac:dyDescent="0.2">
      <c r="B118" s="25" t="str">
        <f>IF(C118="","",COUNTA($C$5:C118))</f>
        <v/>
      </c>
      <c r="C118" s="22"/>
      <c r="D118" s="26" t="str">
        <f>IF(C118="","",IFERROR(INDEX(Clienți!$C$5:$C$504,MATCH(C118,Clienți!$B$5:$B$504,0)),""))</f>
        <v/>
      </c>
      <c r="E118" s="20"/>
      <c r="F118" s="27"/>
      <c r="G118" s="22"/>
      <c r="H118" s="28" t="str">
        <f t="shared" si="3"/>
        <v/>
      </c>
      <c r="I118" s="29" t="str">
        <f t="shared" si="4"/>
        <v/>
      </c>
      <c r="J118" s="15"/>
      <c r="K118" s="22"/>
      <c r="L118" s="20"/>
      <c r="M118" s="19" t="str">
        <f t="shared" si="5"/>
        <v/>
      </c>
    </row>
    <row r="119" spans="2:13" x14ac:dyDescent="0.2">
      <c r="B119" s="25" t="str">
        <f>IF(C119="","",COUNTA($C$5:C119))</f>
        <v/>
      </c>
      <c r="C119" s="22"/>
      <c r="D119" s="26" t="str">
        <f>IF(C119="","",IFERROR(INDEX(Clienți!$C$5:$C$504,MATCH(C119,Clienți!$B$5:$B$504,0)),""))</f>
        <v/>
      </c>
      <c r="E119" s="20"/>
      <c r="F119" s="27"/>
      <c r="G119" s="22"/>
      <c r="H119" s="28" t="str">
        <f t="shared" si="3"/>
        <v/>
      </c>
      <c r="I119" s="29" t="str">
        <f t="shared" si="4"/>
        <v/>
      </c>
      <c r="J119" s="15"/>
      <c r="K119" s="22"/>
      <c r="L119" s="20"/>
      <c r="M119" s="19" t="str">
        <f t="shared" si="5"/>
        <v/>
      </c>
    </row>
    <row r="120" spans="2:13" x14ac:dyDescent="0.2">
      <c r="B120" s="25" t="str">
        <f>IF(C120="","",COUNTA($C$5:C120))</f>
        <v/>
      </c>
      <c r="C120" s="22"/>
      <c r="D120" s="26" t="str">
        <f>IF(C120="","",IFERROR(INDEX(Clienți!$C$5:$C$504,MATCH(C120,Clienți!$B$5:$B$504,0)),""))</f>
        <v/>
      </c>
      <c r="E120" s="20"/>
      <c r="F120" s="27"/>
      <c r="G120" s="22"/>
      <c r="H120" s="28" t="str">
        <f t="shared" si="3"/>
        <v/>
      </c>
      <c r="I120" s="29" t="str">
        <f t="shared" si="4"/>
        <v/>
      </c>
      <c r="J120" s="15"/>
      <c r="K120" s="22"/>
      <c r="L120" s="20"/>
      <c r="M120" s="19" t="str">
        <f t="shared" si="5"/>
        <v/>
      </c>
    </row>
    <row r="121" spans="2:13" x14ac:dyDescent="0.2">
      <c r="B121" s="25" t="str">
        <f>IF(C121="","",COUNTA($C$5:C121))</f>
        <v/>
      </c>
      <c r="C121" s="22"/>
      <c r="D121" s="26" t="str">
        <f>IF(C121="","",IFERROR(INDEX(Clienți!$C$5:$C$504,MATCH(C121,Clienți!$B$5:$B$504,0)),""))</f>
        <v/>
      </c>
      <c r="E121" s="20"/>
      <c r="F121" s="27"/>
      <c r="G121" s="22"/>
      <c r="H121" s="28" t="str">
        <f t="shared" si="3"/>
        <v/>
      </c>
      <c r="I121" s="29" t="str">
        <f t="shared" si="4"/>
        <v/>
      </c>
      <c r="J121" s="15"/>
      <c r="K121" s="22"/>
      <c r="L121" s="20"/>
      <c r="M121" s="19" t="str">
        <f t="shared" si="5"/>
        <v/>
      </c>
    </row>
    <row r="122" spans="2:13" x14ac:dyDescent="0.2">
      <c r="B122" s="25" t="str">
        <f>IF(C122="","",COUNTA($C$5:C122))</f>
        <v/>
      </c>
      <c r="C122" s="22"/>
      <c r="D122" s="26" t="str">
        <f>IF(C122="","",IFERROR(INDEX(Clienți!$C$5:$C$504,MATCH(C122,Clienți!$B$5:$B$504,0)),""))</f>
        <v/>
      </c>
      <c r="E122" s="20"/>
      <c r="F122" s="27"/>
      <c r="G122" s="22"/>
      <c r="H122" s="28" t="str">
        <f t="shared" si="3"/>
        <v/>
      </c>
      <c r="I122" s="29" t="str">
        <f t="shared" si="4"/>
        <v/>
      </c>
      <c r="J122" s="15"/>
      <c r="K122" s="22"/>
      <c r="L122" s="20"/>
      <c r="M122" s="19" t="str">
        <f t="shared" si="5"/>
        <v/>
      </c>
    </row>
    <row r="123" spans="2:13" x14ac:dyDescent="0.2">
      <c r="B123" s="25" t="str">
        <f>IF(C123="","",COUNTA($C$5:C123))</f>
        <v/>
      </c>
      <c r="C123" s="22"/>
      <c r="D123" s="26" t="str">
        <f>IF(C123="","",IFERROR(INDEX(Clienți!$C$5:$C$504,MATCH(C123,Clienți!$B$5:$B$504,0)),""))</f>
        <v/>
      </c>
      <c r="E123" s="20"/>
      <c r="F123" s="27"/>
      <c r="G123" s="22"/>
      <c r="H123" s="28" t="str">
        <f t="shared" si="3"/>
        <v/>
      </c>
      <c r="I123" s="29" t="str">
        <f t="shared" si="4"/>
        <v/>
      </c>
      <c r="J123" s="15"/>
      <c r="K123" s="22"/>
      <c r="L123" s="20"/>
      <c r="M123" s="19" t="str">
        <f t="shared" si="5"/>
        <v/>
      </c>
    </row>
    <row r="124" spans="2:13" x14ac:dyDescent="0.2">
      <c r="B124" s="25" t="str">
        <f>IF(C124="","",COUNTA($C$5:C124))</f>
        <v/>
      </c>
      <c r="C124" s="22"/>
      <c r="D124" s="26" t="str">
        <f>IF(C124="","",IFERROR(INDEX(Clienți!$C$5:$C$504,MATCH(C124,Clienți!$B$5:$B$504,0)),""))</f>
        <v/>
      </c>
      <c r="E124" s="20"/>
      <c r="F124" s="27"/>
      <c r="G124" s="22"/>
      <c r="H124" s="28" t="str">
        <f t="shared" si="3"/>
        <v/>
      </c>
      <c r="I124" s="29" t="str">
        <f t="shared" si="4"/>
        <v/>
      </c>
      <c r="J124" s="15"/>
      <c r="K124" s="22"/>
      <c r="L124" s="20"/>
      <c r="M124" s="19" t="str">
        <f t="shared" si="5"/>
        <v/>
      </c>
    </row>
    <row r="125" spans="2:13" x14ac:dyDescent="0.2">
      <c r="B125" s="25" t="str">
        <f>IF(C125="","",COUNTA($C$5:C125))</f>
        <v/>
      </c>
      <c r="C125" s="22"/>
      <c r="D125" s="26" t="str">
        <f>IF(C125="","",IFERROR(INDEX(Clienți!$C$5:$C$504,MATCH(C125,Clienți!$B$5:$B$504,0)),""))</f>
        <v/>
      </c>
      <c r="E125" s="20"/>
      <c r="F125" s="27"/>
      <c r="G125" s="22"/>
      <c r="H125" s="28" t="str">
        <f t="shared" si="3"/>
        <v/>
      </c>
      <c r="I125" s="29" t="str">
        <f t="shared" si="4"/>
        <v/>
      </c>
      <c r="J125" s="15"/>
      <c r="K125" s="22"/>
      <c r="L125" s="20"/>
      <c r="M125" s="19" t="str">
        <f t="shared" si="5"/>
        <v/>
      </c>
    </row>
    <row r="126" spans="2:13" x14ac:dyDescent="0.2">
      <c r="B126" s="25" t="str">
        <f>IF(C126="","",COUNTA($C$5:C126))</f>
        <v/>
      </c>
      <c r="C126" s="22"/>
      <c r="D126" s="26" t="str">
        <f>IF(C126="","",IFERROR(INDEX(Clienți!$C$5:$C$504,MATCH(C126,Clienți!$B$5:$B$504,0)),""))</f>
        <v/>
      </c>
      <c r="E126" s="20"/>
      <c r="F126" s="27"/>
      <c r="G126" s="22"/>
      <c r="H126" s="28" t="str">
        <f t="shared" si="3"/>
        <v/>
      </c>
      <c r="I126" s="29" t="str">
        <f t="shared" si="4"/>
        <v/>
      </c>
      <c r="J126" s="15"/>
      <c r="K126" s="22"/>
      <c r="L126" s="20"/>
      <c r="M126" s="19" t="str">
        <f t="shared" si="5"/>
        <v/>
      </c>
    </row>
    <row r="127" spans="2:13" x14ac:dyDescent="0.2">
      <c r="B127" s="25" t="str">
        <f>IF(C127="","",COUNTA($C$5:C127))</f>
        <v/>
      </c>
      <c r="C127" s="22"/>
      <c r="D127" s="26" t="str">
        <f>IF(C127="","",IFERROR(INDEX(Clienți!$C$5:$C$504,MATCH(C127,Clienți!$B$5:$B$504,0)),""))</f>
        <v/>
      </c>
      <c r="E127" s="20"/>
      <c r="F127" s="27"/>
      <c r="G127" s="22"/>
      <c r="H127" s="28" t="str">
        <f t="shared" si="3"/>
        <v/>
      </c>
      <c r="I127" s="29" t="str">
        <f t="shared" si="4"/>
        <v/>
      </c>
      <c r="J127" s="15"/>
      <c r="K127" s="22"/>
      <c r="L127" s="20"/>
      <c r="M127" s="19" t="str">
        <f t="shared" si="5"/>
        <v/>
      </c>
    </row>
    <row r="128" spans="2:13" x14ac:dyDescent="0.2">
      <c r="B128" s="25" t="str">
        <f>IF(C128="","",COUNTA($C$5:C128))</f>
        <v/>
      </c>
      <c r="C128" s="22"/>
      <c r="D128" s="26" t="str">
        <f>IF(C128="","",IFERROR(INDEX(Clienți!$C$5:$C$504,MATCH(C128,Clienți!$B$5:$B$504,0)),""))</f>
        <v/>
      </c>
      <c r="E128" s="20"/>
      <c r="F128" s="27"/>
      <c r="G128" s="22"/>
      <c r="H128" s="28" t="str">
        <f t="shared" si="3"/>
        <v/>
      </c>
      <c r="I128" s="29" t="str">
        <f t="shared" si="4"/>
        <v/>
      </c>
      <c r="J128" s="15"/>
      <c r="K128" s="22"/>
      <c r="L128" s="20"/>
      <c r="M128" s="19" t="str">
        <f t="shared" si="5"/>
        <v/>
      </c>
    </row>
    <row r="129" spans="2:13" x14ac:dyDescent="0.2">
      <c r="B129" s="25" t="str">
        <f>IF(C129="","",COUNTA($C$5:C129))</f>
        <v/>
      </c>
      <c r="C129" s="22"/>
      <c r="D129" s="26" t="str">
        <f>IF(C129="","",IFERROR(INDEX(Clienți!$C$5:$C$504,MATCH(C129,Clienți!$B$5:$B$504,0)),""))</f>
        <v/>
      </c>
      <c r="E129" s="20"/>
      <c r="F129" s="27"/>
      <c r="G129" s="22"/>
      <c r="H129" s="28" t="str">
        <f t="shared" si="3"/>
        <v/>
      </c>
      <c r="I129" s="29" t="str">
        <f t="shared" si="4"/>
        <v/>
      </c>
      <c r="J129" s="15"/>
      <c r="K129" s="22"/>
      <c r="L129" s="20"/>
      <c r="M129" s="19" t="str">
        <f t="shared" si="5"/>
        <v/>
      </c>
    </row>
    <row r="130" spans="2:13" x14ac:dyDescent="0.2">
      <c r="B130" s="25" t="str">
        <f>IF(C130="","",COUNTA($C$5:C130))</f>
        <v/>
      </c>
      <c r="C130" s="22"/>
      <c r="D130" s="26" t="str">
        <f>IF(C130="","",IFERROR(INDEX(Clienți!$C$5:$C$504,MATCH(C130,Clienți!$B$5:$B$504,0)),""))</f>
        <v/>
      </c>
      <c r="E130" s="20"/>
      <c r="F130" s="27"/>
      <c r="G130" s="22"/>
      <c r="H130" s="28" t="str">
        <f t="shared" si="3"/>
        <v/>
      </c>
      <c r="I130" s="29" t="str">
        <f t="shared" si="4"/>
        <v/>
      </c>
      <c r="J130" s="15"/>
      <c r="K130" s="22"/>
      <c r="L130" s="20"/>
      <c r="M130" s="19" t="str">
        <f t="shared" si="5"/>
        <v/>
      </c>
    </row>
    <row r="131" spans="2:13" x14ac:dyDescent="0.2">
      <c r="B131" s="25" t="str">
        <f>IF(C131="","",COUNTA($C$5:C131))</f>
        <v/>
      </c>
      <c r="C131" s="22"/>
      <c r="D131" s="26" t="str">
        <f>IF(C131="","",IFERROR(INDEX(Clienți!$C$5:$C$504,MATCH(C131,Clienți!$B$5:$B$504,0)),""))</f>
        <v/>
      </c>
      <c r="E131" s="20"/>
      <c r="F131" s="27"/>
      <c r="G131" s="22"/>
      <c r="H131" s="28" t="str">
        <f t="shared" si="3"/>
        <v/>
      </c>
      <c r="I131" s="29" t="str">
        <f t="shared" si="4"/>
        <v/>
      </c>
      <c r="J131" s="15"/>
      <c r="K131" s="22"/>
      <c r="L131" s="20"/>
      <c r="M131" s="19" t="str">
        <f t="shared" si="5"/>
        <v/>
      </c>
    </row>
    <row r="132" spans="2:13" x14ac:dyDescent="0.2">
      <c r="B132" s="25" t="str">
        <f>IF(C132="","",COUNTA($C$5:C132))</f>
        <v/>
      </c>
      <c r="C132" s="22"/>
      <c r="D132" s="26" t="str">
        <f>IF(C132="","",IFERROR(INDEX(Clienți!$C$5:$C$504,MATCH(C132,Clienți!$B$5:$B$504,0)),""))</f>
        <v/>
      </c>
      <c r="E132" s="20"/>
      <c r="F132" s="27"/>
      <c r="G132" s="22"/>
      <c r="H132" s="28" t="str">
        <f t="shared" si="3"/>
        <v/>
      </c>
      <c r="I132" s="29" t="str">
        <f t="shared" si="4"/>
        <v/>
      </c>
      <c r="J132" s="15"/>
      <c r="K132" s="22"/>
      <c r="L132" s="20"/>
      <c r="M132" s="19" t="str">
        <f t="shared" si="5"/>
        <v/>
      </c>
    </row>
    <row r="133" spans="2:13" x14ac:dyDescent="0.2">
      <c r="B133" s="25" t="str">
        <f>IF(C133="","",COUNTA($C$5:C133))</f>
        <v/>
      </c>
      <c r="C133" s="22"/>
      <c r="D133" s="26" t="str">
        <f>IF(C133="","",IFERROR(INDEX(Clienți!$C$5:$C$504,MATCH(C133,Clienți!$B$5:$B$504,0)),""))</f>
        <v/>
      </c>
      <c r="E133" s="20"/>
      <c r="F133" s="27"/>
      <c r="G133" s="22"/>
      <c r="H133" s="28" t="str">
        <f t="shared" ref="H133:H196" si="6">IF(G133="","",IFERROR(VLOOKUP(G133,TabelEtape,2,FALSE),""))</f>
        <v/>
      </c>
      <c r="I133" s="29" t="str">
        <f t="shared" ref="I133:I196" si="7">IF(OR(N(F133)=0,H133=""),"",ROUND(F133*H133,2))</f>
        <v/>
      </c>
      <c r="J133" s="15"/>
      <c r="K133" s="22"/>
      <c r="L133" s="20"/>
      <c r="M133" s="19" t="str">
        <f t="shared" ref="M133:M196" si="8">IF(C133="","",TRIM(IF(D133="","Cod de client inexistent. ","")&amp;IF(AND(G133&lt;&gt;"Câștigată",G133&lt;&gt;"Pierdută",ISNUMBER(J133),J133&lt;AziC),"Data de închidere a trecut: actualizează etapa. ","")&amp;IF(AND(G133="Pierdută",L133=""),"Notează motivul pierderii. ","")&amp;IF(AND(OR(G133="Ofertă trimisă",G133="Negociere"),K133=""),"Lipsește numărul ofertei. ","")))</f>
        <v/>
      </c>
    </row>
    <row r="134" spans="2:13" x14ac:dyDescent="0.2">
      <c r="B134" s="25" t="str">
        <f>IF(C134="","",COUNTA($C$5:C134))</f>
        <v/>
      </c>
      <c r="C134" s="22"/>
      <c r="D134" s="26" t="str">
        <f>IF(C134="","",IFERROR(INDEX(Clienți!$C$5:$C$504,MATCH(C134,Clienți!$B$5:$B$504,0)),""))</f>
        <v/>
      </c>
      <c r="E134" s="20"/>
      <c r="F134" s="27"/>
      <c r="G134" s="22"/>
      <c r="H134" s="28" t="str">
        <f t="shared" si="6"/>
        <v/>
      </c>
      <c r="I134" s="29" t="str">
        <f t="shared" si="7"/>
        <v/>
      </c>
      <c r="J134" s="15"/>
      <c r="K134" s="22"/>
      <c r="L134" s="20"/>
      <c r="M134" s="19" t="str">
        <f t="shared" si="8"/>
        <v/>
      </c>
    </row>
    <row r="135" spans="2:13" x14ac:dyDescent="0.2">
      <c r="B135" s="25" t="str">
        <f>IF(C135="","",COUNTA($C$5:C135))</f>
        <v/>
      </c>
      <c r="C135" s="22"/>
      <c r="D135" s="26" t="str">
        <f>IF(C135="","",IFERROR(INDEX(Clienți!$C$5:$C$504,MATCH(C135,Clienți!$B$5:$B$504,0)),""))</f>
        <v/>
      </c>
      <c r="E135" s="20"/>
      <c r="F135" s="27"/>
      <c r="G135" s="22"/>
      <c r="H135" s="28" t="str">
        <f t="shared" si="6"/>
        <v/>
      </c>
      <c r="I135" s="29" t="str">
        <f t="shared" si="7"/>
        <v/>
      </c>
      <c r="J135" s="15"/>
      <c r="K135" s="22"/>
      <c r="L135" s="20"/>
      <c r="M135" s="19" t="str">
        <f t="shared" si="8"/>
        <v/>
      </c>
    </row>
    <row r="136" spans="2:13" x14ac:dyDescent="0.2">
      <c r="B136" s="25" t="str">
        <f>IF(C136="","",COUNTA($C$5:C136))</f>
        <v/>
      </c>
      <c r="C136" s="22"/>
      <c r="D136" s="26" t="str">
        <f>IF(C136="","",IFERROR(INDEX(Clienți!$C$5:$C$504,MATCH(C136,Clienți!$B$5:$B$504,0)),""))</f>
        <v/>
      </c>
      <c r="E136" s="20"/>
      <c r="F136" s="27"/>
      <c r="G136" s="22"/>
      <c r="H136" s="28" t="str">
        <f t="shared" si="6"/>
        <v/>
      </c>
      <c r="I136" s="29" t="str">
        <f t="shared" si="7"/>
        <v/>
      </c>
      <c r="J136" s="15"/>
      <c r="K136" s="22"/>
      <c r="L136" s="20"/>
      <c r="M136" s="19" t="str">
        <f t="shared" si="8"/>
        <v/>
      </c>
    </row>
    <row r="137" spans="2:13" x14ac:dyDescent="0.2">
      <c r="B137" s="25" t="str">
        <f>IF(C137="","",COUNTA($C$5:C137))</f>
        <v/>
      </c>
      <c r="C137" s="22"/>
      <c r="D137" s="26" t="str">
        <f>IF(C137="","",IFERROR(INDEX(Clienți!$C$5:$C$504,MATCH(C137,Clienți!$B$5:$B$504,0)),""))</f>
        <v/>
      </c>
      <c r="E137" s="20"/>
      <c r="F137" s="27"/>
      <c r="G137" s="22"/>
      <c r="H137" s="28" t="str">
        <f t="shared" si="6"/>
        <v/>
      </c>
      <c r="I137" s="29" t="str">
        <f t="shared" si="7"/>
        <v/>
      </c>
      <c r="J137" s="15"/>
      <c r="K137" s="22"/>
      <c r="L137" s="20"/>
      <c r="M137" s="19" t="str">
        <f t="shared" si="8"/>
        <v/>
      </c>
    </row>
    <row r="138" spans="2:13" x14ac:dyDescent="0.2">
      <c r="B138" s="25" t="str">
        <f>IF(C138="","",COUNTA($C$5:C138))</f>
        <v/>
      </c>
      <c r="C138" s="22"/>
      <c r="D138" s="26" t="str">
        <f>IF(C138="","",IFERROR(INDEX(Clienți!$C$5:$C$504,MATCH(C138,Clienți!$B$5:$B$504,0)),""))</f>
        <v/>
      </c>
      <c r="E138" s="20"/>
      <c r="F138" s="27"/>
      <c r="G138" s="22"/>
      <c r="H138" s="28" t="str">
        <f t="shared" si="6"/>
        <v/>
      </c>
      <c r="I138" s="29" t="str">
        <f t="shared" si="7"/>
        <v/>
      </c>
      <c r="J138" s="15"/>
      <c r="K138" s="22"/>
      <c r="L138" s="20"/>
      <c r="M138" s="19" t="str">
        <f t="shared" si="8"/>
        <v/>
      </c>
    </row>
    <row r="139" spans="2:13" x14ac:dyDescent="0.2">
      <c r="B139" s="25" t="str">
        <f>IF(C139="","",COUNTA($C$5:C139))</f>
        <v/>
      </c>
      <c r="C139" s="22"/>
      <c r="D139" s="26" t="str">
        <f>IF(C139="","",IFERROR(INDEX(Clienți!$C$5:$C$504,MATCH(C139,Clienți!$B$5:$B$504,0)),""))</f>
        <v/>
      </c>
      <c r="E139" s="20"/>
      <c r="F139" s="27"/>
      <c r="G139" s="22"/>
      <c r="H139" s="28" t="str">
        <f t="shared" si="6"/>
        <v/>
      </c>
      <c r="I139" s="29" t="str">
        <f t="shared" si="7"/>
        <v/>
      </c>
      <c r="J139" s="15"/>
      <c r="K139" s="22"/>
      <c r="L139" s="20"/>
      <c r="M139" s="19" t="str">
        <f t="shared" si="8"/>
        <v/>
      </c>
    </row>
    <row r="140" spans="2:13" x14ac:dyDescent="0.2">
      <c r="B140" s="25" t="str">
        <f>IF(C140="","",COUNTA($C$5:C140))</f>
        <v/>
      </c>
      <c r="C140" s="22"/>
      <c r="D140" s="26" t="str">
        <f>IF(C140="","",IFERROR(INDEX(Clienți!$C$5:$C$504,MATCH(C140,Clienți!$B$5:$B$504,0)),""))</f>
        <v/>
      </c>
      <c r="E140" s="20"/>
      <c r="F140" s="27"/>
      <c r="G140" s="22"/>
      <c r="H140" s="28" t="str">
        <f t="shared" si="6"/>
        <v/>
      </c>
      <c r="I140" s="29" t="str">
        <f t="shared" si="7"/>
        <v/>
      </c>
      <c r="J140" s="15"/>
      <c r="K140" s="22"/>
      <c r="L140" s="20"/>
      <c r="M140" s="19" t="str">
        <f t="shared" si="8"/>
        <v/>
      </c>
    </row>
    <row r="141" spans="2:13" x14ac:dyDescent="0.2">
      <c r="B141" s="25" t="str">
        <f>IF(C141="","",COUNTA($C$5:C141))</f>
        <v/>
      </c>
      <c r="C141" s="22"/>
      <c r="D141" s="26" t="str">
        <f>IF(C141="","",IFERROR(INDEX(Clienți!$C$5:$C$504,MATCH(C141,Clienți!$B$5:$B$504,0)),""))</f>
        <v/>
      </c>
      <c r="E141" s="20"/>
      <c r="F141" s="27"/>
      <c r="G141" s="22"/>
      <c r="H141" s="28" t="str">
        <f t="shared" si="6"/>
        <v/>
      </c>
      <c r="I141" s="29" t="str">
        <f t="shared" si="7"/>
        <v/>
      </c>
      <c r="J141" s="15"/>
      <c r="K141" s="22"/>
      <c r="L141" s="20"/>
      <c r="M141" s="19" t="str">
        <f t="shared" si="8"/>
        <v/>
      </c>
    </row>
    <row r="142" spans="2:13" x14ac:dyDescent="0.2">
      <c r="B142" s="25" t="str">
        <f>IF(C142="","",COUNTA($C$5:C142))</f>
        <v/>
      </c>
      <c r="C142" s="22"/>
      <c r="D142" s="26" t="str">
        <f>IF(C142="","",IFERROR(INDEX(Clienți!$C$5:$C$504,MATCH(C142,Clienți!$B$5:$B$504,0)),""))</f>
        <v/>
      </c>
      <c r="E142" s="20"/>
      <c r="F142" s="27"/>
      <c r="G142" s="22"/>
      <c r="H142" s="28" t="str">
        <f t="shared" si="6"/>
        <v/>
      </c>
      <c r="I142" s="29" t="str">
        <f t="shared" si="7"/>
        <v/>
      </c>
      <c r="J142" s="15"/>
      <c r="K142" s="22"/>
      <c r="L142" s="20"/>
      <c r="M142" s="19" t="str">
        <f t="shared" si="8"/>
        <v/>
      </c>
    </row>
    <row r="143" spans="2:13" x14ac:dyDescent="0.2">
      <c r="B143" s="25" t="str">
        <f>IF(C143="","",COUNTA($C$5:C143))</f>
        <v/>
      </c>
      <c r="C143" s="22"/>
      <c r="D143" s="26" t="str">
        <f>IF(C143="","",IFERROR(INDEX(Clienți!$C$5:$C$504,MATCH(C143,Clienți!$B$5:$B$504,0)),""))</f>
        <v/>
      </c>
      <c r="E143" s="20"/>
      <c r="F143" s="27"/>
      <c r="G143" s="22"/>
      <c r="H143" s="28" t="str">
        <f t="shared" si="6"/>
        <v/>
      </c>
      <c r="I143" s="29" t="str">
        <f t="shared" si="7"/>
        <v/>
      </c>
      <c r="J143" s="15"/>
      <c r="K143" s="22"/>
      <c r="L143" s="20"/>
      <c r="M143" s="19" t="str">
        <f t="shared" si="8"/>
        <v/>
      </c>
    </row>
    <row r="144" spans="2:13" x14ac:dyDescent="0.2">
      <c r="B144" s="25" t="str">
        <f>IF(C144="","",COUNTA($C$5:C144))</f>
        <v/>
      </c>
      <c r="C144" s="22"/>
      <c r="D144" s="26" t="str">
        <f>IF(C144="","",IFERROR(INDEX(Clienți!$C$5:$C$504,MATCH(C144,Clienți!$B$5:$B$504,0)),""))</f>
        <v/>
      </c>
      <c r="E144" s="20"/>
      <c r="F144" s="27"/>
      <c r="G144" s="22"/>
      <c r="H144" s="28" t="str">
        <f t="shared" si="6"/>
        <v/>
      </c>
      <c r="I144" s="29" t="str">
        <f t="shared" si="7"/>
        <v/>
      </c>
      <c r="J144" s="15"/>
      <c r="K144" s="22"/>
      <c r="L144" s="20"/>
      <c r="M144" s="19" t="str">
        <f t="shared" si="8"/>
        <v/>
      </c>
    </row>
    <row r="145" spans="2:13" x14ac:dyDescent="0.2">
      <c r="B145" s="25" t="str">
        <f>IF(C145="","",COUNTA($C$5:C145))</f>
        <v/>
      </c>
      <c r="C145" s="22"/>
      <c r="D145" s="26" t="str">
        <f>IF(C145="","",IFERROR(INDEX(Clienți!$C$5:$C$504,MATCH(C145,Clienți!$B$5:$B$504,0)),""))</f>
        <v/>
      </c>
      <c r="E145" s="20"/>
      <c r="F145" s="27"/>
      <c r="G145" s="22"/>
      <c r="H145" s="28" t="str">
        <f t="shared" si="6"/>
        <v/>
      </c>
      <c r="I145" s="29" t="str">
        <f t="shared" si="7"/>
        <v/>
      </c>
      <c r="J145" s="15"/>
      <c r="K145" s="22"/>
      <c r="L145" s="20"/>
      <c r="M145" s="19" t="str">
        <f t="shared" si="8"/>
        <v/>
      </c>
    </row>
    <row r="146" spans="2:13" x14ac:dyDescent="0.2">
      <c r="B146" s="25" t="str">
        <f>IF(C146="","",COUNTA($C$5:C146))</f>
        <v/>
      </c>
      <c r="C146" s="22"/>
      <c r="D146" s="26" t="str">
        <f>IF(C146="","",IFERROR(INDEX(Clienți!$C$5:$C$504,MATCH(C146,Clienți!$B$5:$B$504,0)),""))</f>
        <v/>
      </c>
      <c r="E146" s="20"/>
      <c r="F146" s="27"/>
      <c r="G146" s="22"/>
      <c r="H146" s="28" t="str">
        <f t="shared" si="6"/>
        <v/>
      </c>
      <c r="I146" s="29" t="str">
        <f t="shared" si="7"/>
        <v/>
      </c>
      <c r="J146" s="15"/>
      <c r="K146" s="22"/>
      <c r="L146" s="20"/>
      <c r="M146" s="19" t="str">
        <f t="shared" si="8"/>
        <v/>
      </c>
    </row>
    <row r="147" spans="2:13" x14ac:dyDescent="0.2">
      <c r="B147" s="25" t="str">
        <f>IF(C147="","",COUNTA($C$5:C147))</f>
        <v/>
      </c>
      <c r="C147" s="22"/>
      <c r="D147" s="26" t="str">
        <f>IF(C147="","",IFERROR(INDEX(Clienți!$C$5:$C$504,MATCH(C147,Clienți!$B$5:$B$504,0)),""))</f>
        <v/>
      </c>
      <c r="E147" s="20"/>
      <c r="F147" s="27"/>
      <c r="G147" s="22"/>
      <c r="H147" s="28" t="str">
        <f t="shared" si="6"/>
        <v/>
      </c>
      <c r="I147" s="29" t="str">
        <f t="shared" si="7"/>
        <v/>
      </c>
      <c r="J147" s="15"/>
      <c r="K147" s="22"/>
      <c r="L147" s="20"/>
      <c r="M147" s="19" t="str">
        <f t="shared" si="8"/>
        <v/>
      </c>
    </row>
    <row r="148" spans="2:13" x14ac:dyDescent="0.2">
      <c r="B148" s="25" t="str">
        <f>IF(C148="","",COUNTA($C$5:C148))</f>
        <v/>
      </c>
      <c r="C148" s="22"/>
      <c r="D148" s="26" t="str">
        <f>IF(C148="","",IFERROR(INDEX(Clienți!$C$5:$C$504,MATCH(C148,Clienți!$B$5:$B$504,0)),""))</f>
        <v/>
      </c>
      <c r="E148" s="20"/>
      <c r="F148" s="27"/>
      <c r="G148" s="22"/>
      <c r="H148" s="28" t="str">
        <f t="shared" si="6"/>
        <v/>
      </c>
      <c r="I148" s="29" t="str">
        <f t="shared" si="7"/>
        <v/>
      </c>
      <c r="J148" s="15"/>
      <c r="K148" s="22"/>
      <c r="L148" s="20"/>
      <c r="M148" s="19" t="str">
        <f t="shared" si="8"/>
        <v/>
      </c>
    </row>
    <row r="149" spans="2:13" x14ac:dyDescent="0.2">
      <c r="B149" s="25" t="str">
        <f>IF(C149="","",COUNTA($C$5:C149))</f>
        <v/>
      </c>
      <c r="C149" s="22"/>
      <c r="D149" s="26" t="str">
        <f>IF(C149="","",IFERROR(INDEX(Clienți!$C$5:$C$504,MATCH(C149,Clienți!$B$5:$B$504,0)),""))</f>
        <v/>
      </c>
      <c r="E149" s="20"/>
      <c r="F149" s="27"/>
      <c r="G149" s="22"/>
      <c r="H149" s="28" t="str">
        <f t="shared" si="6"/>
        <v/>
      </c>
      <c r="I149" s="29" t="str">
        <f t="shared" si="7"/>
        <v/>
      </c>
      <c r="J149" s="15"/>
      <c r="K149" s="22"/>
      <c r="L149" s="20"/>
      <c r="M149" s="19" t="str">
        <f t="shared" si="8"/>
        <v/>
      </c>
    </row>
    <row r="150" spans="2:13" x14ac:dyDescent="0.2">
      <c r="B150" s="25" t="str">
        <f>IF(C150="","",COUNTA($C$5:C150))</f>
        <v/>
      </c>
      <c r="C150" s="22"/>
      <c r="D150" s="26" t="str">
        <f>IF(C150="","",IFERROR(INDEX(Clienți!$C$5:$C$504,MATCH(C150,Clienți!$B$5:$B$504,0)),""))</f>
        <v/>
      </c>
      <c r="E150" s="20"/>
      <c r="F150" s="27"/>
      <c r="G150" s="22"/>
      <c r="H150" s="28" t="str">
        <f t="shared" si="6"/>
        <v/>
      </c>
      <c r="I150" s="29" t="str">
        <f t="shared" si="7"/>
        <v/>
      </c>
      <c r="J150" s="15"/>
      <c r="K150" s="22"/>
      <c r="L150" s="20"/>
      <c r="M150" s="19" t="str">
        <f t="shared" si="8"/>
        <v/>
      </c>
    </row>
    <row r="151" spans="2:13" x14ac:dyDescent="0.2">
      <c r="B151" s="25" t="str">
        <f>IF(C151="","",COUNTA($C$5:C151))</f>
        <v/>
      </c>
      <c r="C151" s="22"/>
      <c r="D151" s="26" t="str">
        <f>IF(C151="","",IFERROR(INDEX(Clienți!$C$5:$C$504,MATCH(C151,Clienți!$B$5:$B$504,0)),""))</f>
        <v/>
      </c>
      <c r="E151" s="20"/>
      <c r="F151" s="27"/>
      <c r="G151" s="22"/>
      <c r="H151" s="28" t="str">
        <f t="shared" si="6"/>
        <v/>
      </c>
      <c r="I151" s="29" t="str">
        <f t="shared" si="7"/>
        <v/>
      </c>
      <c r="J151" s="15"/>
      <c r="K151" s="22"/>
      <c r="L151" s="20"/>
      <c r="M151" s="19" t="str">
        <f t="shared" si="8"/>
        <v/>
      </c>
    </row>
    <row r="152" spans="2:13" x14ac:dyDescent="0.2">
      <c r="B152" s="25" t="str">
        <f>IF(C152="","",COUNTA($C$5:C152))</f>
        <v/>
      </c>
      <c r="C152" s="22"/>
      <c r="D152" s="26" t="str">
        <f>IF(C152="","",IFERROR(INDEX(Clienți!$C$5:$C$504,MATCH(C152,Clienți!$B$5:$B$504,0)),""))</f>
        <v/>
      </c>
      <c r="E152" s="20"/>
      <c r="F152" s="27"/>
      <c r="G152" s="22"/>
      <c r="H152" s="28" t="str">
        <f t="shared" si="6"/>
        <v/>
      </c>
      <c r="I152" s="29" t="str">
        <f t="shared" si="7"/>
        <v/>
      </c>
      <c r="J152" s="15"/>
      <c r="K152" s="22"/>
      <c r="L152" s="20"/>
      <c r="M152" s="19" t="str">
        <f t="shared" si="8"/>
        <v/>
      </c>
    </row>
    <row r="153" spans="2:13" x14ac:dyDescent="0.2">
      <c r="B153" s="25" t="str">
        <f>IF(C153="","",COUNTA($C$5:C153))</f>
        <v/>
      </c>
      <c r="C153" s="22"/>
      <c r="D153" s="26" t="str">
        <f>IF(C153="","",IFERROR(INDEX(Clienți!$C$5:$C$504,MATCH(C153,Clienți!$B$5:$B$504,0)),""))</f>
        <v/>
      </c>
      <c r="E153" s="20"/>
      <c r="F153" s="27"/>
      <c r="G153" s="22"/>
      <c r="H153" s="28" t="str">
        <f t="shared" si="6"/>
        <v/>
      </c>
      <c r="I153" s="29" t="str">
        <f t="shared" si="7"/>
        <v/>
      </c>
      <c r="J153" s="15"/>
      <c r="K153" s="22"/>
      <c r="L153" s="20"/>
      <c r="M153" s="19" t="str">
        <f t="shared" si="8"/>
        <v/>
      </c>
    </row>
    <row r="154" spans="2:13" x14ac:dyDescent="0.2">
      <c r="B154" s="25" t="str">
        <f>IF(C154="","",COUNTA($C$5:C154))</f>
        <v/>
      </c>
      <c r="C154" s="22"/>
      <c r="D154" s="26" t="str">
        <f>IF(C154="","",IFERROR(INDEX(Clienți!$C$5:$C$504,MATCH(C154,Clienți!$B$5:$B$504,0)),""))</f>
        <v/>
      </c>
      <c r="E154" s="20"/>
      <c r="F154" s="27"/>
      <c r="G154" s="22"/>
      <c r="H154" s="28" t="str">
        <f t="shared" si="6"/>
        <v/>
      </c>
      <c r="I154" s="29" t="str">
        <f t="shared" si="7"/>
        <v/>
      </c>
      <c r="J154" s="15"/>
      <c r="K154" s="22"/>
      <c r="L154" s="20"/>
      <c r="M154" s="19" t="str">
        <f t="shared" si="8"/>
        <v/>
      </c>
    </row>
    <row r="155" spans="2:13" x14ac:dyDescent="0.2">
      <c r="B155" s="25" t="str">
        <f>IF(C155="","",COUNTA($C$5:C155))</f>
        <v/>
      </c>
      <c r="C155" s="22"/>
      <c r="D155" s="26" t="str">
        <f>IF(C155="","",IFERROR(INDEX(Clienți!$C$5:$C$504,MATCH(C155,Clienți!$B$5:$B$504,0)),""))</f>
        <v/>
      </c>
      <c r="E155" s="20"/>
      <c r="F155" s="27"/>
      <c r="G155" s="22"/>
      <c r="H155" s="28" t="str">
        <f t="shared" si="6"/>
        <v/>
      </c>
      <c r="I155" s="29" t="str">
        <f t="shared" si="7"/>
        <v/>
      </c>
      <c r="J155" s="15"/>
      <c r="K155" s="22"/>
      <c r="L155" s="20"/>
      <c r="M155" s="19" t="str">
        <f t="shared" si="8"/>
        <v/>
      </c>
    </row>
    <row r="156" spans="2:13" x14ac:dyDescent="0.2">
      <c r="B156" s="25" t="str">
        <f>IF(C156="","",COUNTA($C$5:C156))</f>
        <v/>
      </c>
      <c r="C156" s="22"/>
      <c r="D156" s="26" t="str">
        <f>IF(C156="","",IFERROR(INDEX(Clienți!$C$5:$C$504,MATCH(C156,Clienți!$B$5:$B$504,0)),""))</f>
        <v/>
      </c>
      <c r="E156" s="20"/>
      <c r="F156" s="27"/>
      <c r="G156" s="22"/>
      <c r="H156" s="28" t="str">
        <f t="shared" si="6"/>
        <v/>
      </c>
      <c r="I156" s="29" t="str">
        <f t="shared" si="7"/>
        <v/>
      </c>
      <c r="J156" s="15"/>
      <c r="K156" s="22"/>
      <c r="L156" s="20"/>
      <c r="M156" s="19" t="str">
        <f t="shared" si="8"/>
        <v/>
      </c>
    </row>
    <row r="157" spans="2:13" x14ac:dyDescent="0.2">
      <c r="B157" s="25" t="str">
        <f>IF(C157="","",COUNTA($C$5:C157))</f>
        <v/>
      </c>
      <c r="C157" s="22"/>
      <c r="D157" s="26" t="str">
        <f>IF(C157="","",IFERROR(INDEX(Clienți!$C$5:$C$504,MATCH(C157,Clienți!$B$5:$B$504,0)),""))</f>
        <v/>
      </c>
      <c r="E157" s="20"/>
      <c r="F157" s="27"/>
      <c r="G157" s="22"/>
      <c r="H157" s="28" t="str">
        <f t="shared" si="6"/>
        <v/>
      </c>
      <c r="I157" s="29" t="str">
        <f t="shared" si="7"/>
        <v/>
      </c>
      <c r="J157" s="15"/>
      <c r="K157" s="22"/>
      <c r="L157" s="20"/>
      <c r="M157" s="19" t="str">
        <f t="shared" si="8"/>
        <v/>
      </c>
    </row>
    <row r="158" spans="2:13" x14ac:dyDescent="0.2">
      <c r="B158" s="25" t="str">
        <f>IF(C158="","",COUNTA($C$5:C158))</f>
        <v/>
      </c>
      <c r="C158" s="22"/>
      <c r="D158" s="26" t="str">
        <f>IF(C158="","",IFERROR(INDEX(Clienți!$C$5:$C$504,MATCH(C158,Clienți!$B$5:$B$504,0)),""))</f>
        <v/>
      </c>
      <c r="E158" s="20"/>
      <c r="F158" s="27"/>
      <c r="G158" s="22"/>
      <c r="H158" s="28" t="str">
        <f t="shared" si="6"/>
        <v/>
      </c>
      <c r="I158" s="29" t="str">
        <f t="shared" si="7"/>
        <v/>
      </c>
      <c r="J158" s="15"/>
      <c r="K158" s="22"/>
      <c r="L158" s="20"/>
      <c r="M158" s="19" t="str">
        <f t="shared" si="8"/>
        <v/>
      </c>
    </row>
    <row r="159" spans="2:13" x14ac:dyDescent="0.2">
      <c r="B159" s="25" t="str">
        <f>IF(C159="","",COUNTA($C$5:C159))</f>
        <v/>
      </c>
      <c r="C159" s="22"/>
      <c r="D159" s="26" t="str">
        <f>IF(C159="","",IFERROR(INDEX(Clienți!$C$5:$C$504,MATCH(C159,Clienți!$B$5:$B$504,0)),""))</f>
        <v/>
      </c>
      <c r="E159" s="20"/>
      <c r="F159" s="27"/>
      <c r="G159" s="22"/>
      <c r="H159" s="28" t="str">
        <f t="shared" si="6"/>
        <v/>
      </c>
      <c r="I159" s="29" t="str">
        <f t="shared" si="7"/>
        <v/>
      </c>
      <c r="J159" s="15"/>
      <c r="K159" s="22"/>
      <c r="L159" s="20"/>
      <c r="M159" s="19" t="str">
        <f t="shared" si="8"/>
        <v/>
      </c>
    </row>
    <row r="160" spans="2:13" x14ac:dyDescent="0.2">
      <c r="B160" s="25" t="str">
        <f>IF(C160="","",COUNTA($C$5:C160))</f>
        <v/>
      </c>
      <c r="C160" s="22"/>
      <c r="D160" s="26" t="str">
        <f>IF(C160="","",IFERROR(INDEX(Clienți!$C$5:$C$504,MATCH(C160,Clienți!$B$5:$B$504,0)),""))</f>
        <v/>
      </c>
      <c r="E160" s="20"/>
      <c r="F160" s="27"/>
      <c r="G160" s="22"/>
      <c r="H160" s="28" t="str">
        <f t="shared" si="6"/>
        <v/>
      </c>
      <c r="I160" s="29" t="str">
        <f t="shared" si="7"/>
        <v/>
      </c>
      <c r="J160" s="15"/>
      <c r="K160" s="22"/>
      <c r="L160" s="20"/>
      <c r="M160" s="19" t="str">
        <f t="shared" si="8"/>
        <v/>
      </c>
    </row>
    <row r="161" spans="2:13" x14ac:dyDescent="0.2">
      <c r="B161" s="25" t="str">
        <f>IF(C161="","",COUNTA($C$5:C161))</f>
        <v/>
      </c>
      <c r="C161" s="22"/>
      <c r="D161" s="26" t="str">
        <f>IF(C161="","",IFERROR(INDEX(Clienți!$C$5:$C$504,MATCH(C161,Clienți!$B$5:$B$504,0)),""))</f>
        <v/>
      </c>
      <c r="E161" s="20"/>
      <c r="F161" s="27"/>
      <c r="G161" s="22"/>
      <c r="H161" s="28" t="str">
        <f t="shared" si="6"/>
        <v/>
      </c>
      <c r="I161" s="29" t="str">
        <f t="shared" si="7"/>
        <v/>
      </c>
      <c r="J161" s="15"/>
      <c r="K161" s="22"/>
      <c r="L161" s="20"/>
      <c r="M161" s="19" t="str">
        <f t="shared" si="8"/>
        <v/>
      </c>
    </row>
    <row r="162" spans="2:13" x14ac:dyDescent="0.2">
      <c r="B162" s="25" t="str">
        <f>IF(C162="","",COUNTA($C$5:C162))</f>
        <v/>
      </c>
      <c r="C162" s="22"/>
      <c r="D162" s="26" t="str">
        <f>IF(C162="","",IFERROR(INDEX(Clienți!$C$5:$C$504,MATCH(C162,Clienți!$B$5:$B$504,0)),""))</f>
        <v/>
      </c>
      <c r="E162" s="20"/>
      <c r="F162" s="27"/>
      <c r="G162" s="22"/>
      <c r="H162" s="28" t="str">
        <f t="shared" si="6"/>
        <v/>
      </c>
      <c r="I162" s="29" t="str">
        <f t="shared" si="7"/>
        <v/>
      </c>
      <c r="J162" s="15"/>
      <c r="K162" s="22"/>
      <c r="L162" s="20"/>
      <c r="M162" s="19" t="str">
        <f t="shared" si="8"/>
        <v/>
      </c>
    </row>
    <row r="163" spans="2:13" x14ac:dyDescent="0.2">
      <c r="B163" s="25" t="str">
        <f>IF(C163="","",COUNTA($C$5:C163))</f>
        <v/>
      </c>
      <c r="C163" s="22"/>
      <c r="D163" s="26" t="str">
        <f>IF(C163="","",IFERROR(INDEX(Clienți!$C$5:$C$504,MATCH(C163,Clienți!$B$5:$B$504,0)),""))</f>
        <v/>
      </c>
      <c r="E163" s="20"/>
      <c r="F163" s="27"/>
      <c r="G163" s="22"/>
      <c r="H163" s="28" t="str">
        <f t="shared" si="6"/>
        <v/>
      </c>
      <c r="I163" s="29" t="str">
        <f t="shared" si="7"/>
        <v/>
      </c>
      <c r="J163" s="15"/>
      <c r="K163" s="22"/>
      <c r="L163" s="20"/>
      <c r="M163" s="19" t="str">
        <f t="shared" si="8"/>
        <v/>
      </c>
    </row>
    <row r="164" spans="2:13" x14ac:dyDescent="0.2">
      <c r="B164" s="25" t="str">
        <f>IF(C164="","",COUNTA($C$5:C164))</f>
        <v/>
      </c>
      <c r="C164" s="22"/>
      <c r="D164" s="26" t="str">
        <f>IF(C164="","",IFERROR(INDEX(Clienți!$C$5:$C$504,MATCH(C164,Clienți!$B$5:$B$504,0)),""))</f>
        <v/>
      </c>
      <c r="E164" s="20"/>
      <c r="F164" s="27"/>
      <c r="G164" s="22"/>
      <c r="H164" s="28" t="str">
        <f t="shared" si="6"/>
        <v/>
      </c>
      <c r="I164" s="29" t="str">
        <f t="shared" si="7"/>
        <v/>
      </c>
      <c r="J164" s="15"/>
      <c r="K164" s="22"/>
      <c r="L164" s="20"/>
      <c r="M164" s="19" t="str">
        <f t="shared" si="8"/>
        <v/>
      </c>
    </row>
    <row r="165" spans="2:13" x14ac:dyDescent="0.2">
      <c r="B165" s="25" t="str">
        <f>IF(C165="","",COUNTA($C$5:C165))</f>
        <v/>
      </c>
      <c r="C165" s="22"/>
      <c r="D165" s="26" t="str">
        <f>IF(C165="","",IFERROR(INDEX(Clienți!$C$5:$C$504,MATCH(C165,Clienți!$B$5:$B$504,0)),""))</f>
        <v/>
      </c>
      <c r="E165" s="20"/>
      <c r="F165" s="27"/>
      <c r="G165" s="22"/>
      <c r="H165" s="28" t="str">
        <f t="shared" si="6"/>
        <v/>
      </c>
      <c r="I165" s="29" t="str">
        <f t="shared" si="7"/>
        <v/>
      </c>
      <c r="J165" s="15"/>
      <c r="K165" s="22"/>
      <c r="L165" s="20"/>
      <c r="M165" s="19" t="str">
        <f t="shared" si="8"/>
        <v/>
      </c>
    </row>
    <row r="166" spans="2:13" x14ac:dyDescent="0.2">
      <c r="B166" s="25" t="str">
        <f>IF(C166="","",COUNTA($C$5:C166))</f>
        <v/>
      </c>
      <c r="C166" s="22"/>
      <c r="D166" s="26" t="str">
        <f>IF(C166="","",IFERROR(INDEX(Clienți!$C$5:$C$504,MATCH(C166,Clienți!$B$5:$B$504,0)),""))</f>
        <v/>
      </c>
      <c r="E166" s="20"/>
      <c r="F166" s="27"/>
      <c r="G166" s="22"/>
      <c r="H166" s="28" t="str">
        <f t="shared" si="6"/>
        <v/>
      </c>
      <c r="I166" s="29" t="str">
        <f t="shared" si="7"/>
        <v/>
      </c>
      <c r="J166" s="15"/>
      <c r="K166" s="22"/>
      <c r="L166" s="20"/>
      <c r="M166" s="19" t="str">
        <f t="shared" si="8"/>
        <v/>
      </c>
    </row>
    <row r="167" spans="2:13" x14ac:dyDescent="0.2">
      <c r="B167" s="25" t="str">
        <f>IF(C167="","",COUNTA($C$5:C167))</f>
        <v/>
      </c>
      <c r="C167" s="22"/>
      <c r="D167" s="26" t="str">
        <f>IF(C167="","",IFERROR(INDEX(Clienți!$C$5:$C$504,MATCH(C167,Clienți!$B$5:$B$504,0)),""))</f>
        <v/>
      </c>
      <c r="E167" s="20"/>
      <c r="F167" s="27"/>
      <c r="G167" s="22"/>
      <c r="H167" s="28" t="str">
        <f t="shared" si="6"/>
        <v/>
      </c>
      <c r="I167" s="29" t="str">
        <f t="shared" si="7"/>
        <v/>
      </c>
      <c r="J167" s="15"/>
      <c r="K167" s="22"/>
      <c r="L167" s="20"/>
      <c r="M167" s="19" t="str">
        <f t="shared" si="8"/>
        <v/>
      </c>
    </row>
    <row r="168" spans="2:13" x14ac:dyDescent="0.2">
      <c r="B168" s="25" t="str">
        <f>IF(C168="","",COUNTA($C$5:C168))</f>
        <v/>
      </c>
      <c r="C168" s="22"/>
      <c r="D168" s="26" t="str">
        <f>IF(C168="","",IFERROR(INDEX(Clienți!$C$5:$C$504,MATCH(C168,Clienți!$B$5:$B$504,0)),""))</f>
        <v/>
      </c>
      <c r="E168" s="20"/>
      <c r="F168" s="27"/>
      <c r="G168" s="22"/>
      <c r="H168" s="28" t="str">
        <f t="shared" si="6"/>
        <v/>
      </c>
      <c r="I168" s="29" t="str">
        <f t="shared" si="7"/>
        <v/>
      </c>
      <c r="J168" s="15"/>
      <c r="K168" s="22"/>
      <c r="L168" s="20"/>
      <c r="M168" s="19" t="str">
        <f t="shared" si="8"/>
        <v/>
      </c>
    </row>
    <row r="169" spans="2:13" x14ac:dyDescent="0.2">
      <c r="B169" s="25" t="str">
        <f>IF(C169="","",COUNTA($C$5:C169))</f>
        <v/>
      </c>
      <c r="C169" s="22"/>
      <c r="D169" s="26" t="str">
        <f>IF(C169="","",IFERROR(INDEX(Clienți!$C$5:$C$504,MATCH(C169,Clienți!$B$5:$B$504,0)),""))</f>
        <v/>
      </c>
      <c r="E169" s="20"/>
      <c r="F169" s="27"/>
      <c r="G169" s="22"/>
      <c r="H169" s="28" t="str">
        <f t="shared" si="6"/>
        <v/>
      </c>
      <c r="I169" s="29" t="str">
        <f t="shared" si="7"/>
        <v/>
      </c>
      <c r="J169" s="15"/>
      <c r="K169" s="22"/>
      <c r="L169" s="20"/>
      <c r="M169" s="19" t="str">
        <f t="shared" si="8"/>
        <v/>
      </c>
    </row>
    <row r="170" spans="2:13" x14ac:dyDescent="0.2">
      <c r="B170" s="25" t="str">
        <f>IF(C170="","",COUNTA($C$5:C170))</f>
        <v/>
      </c>
      <c r="C170" s="22"/>
      <c r="D170" s="26" t="str">
        <f>IF(C170="","",IFERROR(INDEX(Clienți!$C$5:$C$504,MATCH(C170,Clienți!$B$5:$B$504,0)),""))</f>
        <v/>
      </c>
      <c r="E170" s="20"/>
      <c r="F170" s="27"/>
      <c r="G170" s="22"/>
      <c r="H170" s="28" t="str">
        <f t="shared" si="6"/>
        <v/>
      </c>
      <c r="I170" s="29" t="str">
        <f t="shared" si="7"/>
        <v/>
      </c>
      <c r="J170" s="15"/>
      <c r="K170" s="22"/>
      <c r="L170" s="20"/>
      <c r="M170" s="19" t="str">
        <f t="shared" si="8"/>
        <v/>
      </c>
    </row>
    <row r="171" spans="2:13" x14ac:dyDescent="0.2">
      <c r="B171" s="25" t="str">
        <f>IF(C171="","",COUNTA($C$5:C171))</f>
        <v/>
      </c>
      <c r="C171" s="22"/>
      <c r="D171" s="26" t="str">
        <f>IF(C171="","",IFERROR(INDEX(Clienți!$C$5:$C$504,MATCH(C171,Clienți!$B$5:$B$504,0)),""))</f>
        <v/>
      </c>
      <c r="E171" s="20"/>
      <c r="F171" s="27"/>
      <c r="G171" s="22"/>
      <c r="H171" s="28" t="str">
        <f t="shared" si="6"/>
        <v/>
      </c>
      <c r="I171" s="29" t="str">
        <f t="shared" si="7"/>
        <v/>
      </c>
      <c r="J171" s="15"/>
      <c r="K171" s="22"/>
      <c r="L171" s="20"/>
      <c r="M171" s="19" t="str">
        <f t="shared" si="8"/>
        <v/>
      </c>
    </row>
    <row r="172" spans="2:13" x14ac:dyDescent="0.2">
      <c r="B172" s="25" t="str">
        <f>IF(C172="","",COUNTA($C$5:C172))</f>
        <v/>
      </c>
      <c r="C172" s="22"/>
      <c r="D172" s="26" t="str">
        <f>IF(C172="","",IFERROR(INDEX(Clienți!$C$5:$C$504,MATCH(C172,Clienți!$B$5:$B$504,0)),""))</f>
        <v/>
      </c>
      <c r="E172" s="20"/>
      <c r="F172" s="27"/>
      <c r="G172" s="22"/>
      <c r="H172" s="28" t="str">
        <f t="shared" si="6"/>
        <v/>
      </c>
      <c r="I172" s="29" t="str">
        <f t="shared" si="7"/>
        <v/>
      </c>
      <c r="J172" s="15"/>
      <c r="K172" s="22"/>
      <c r="L172" s="20"/>
      <c r="M172" s="19" t="str">
        <f t="shared" si="8"/>
        <v/>
      </c>
    </row>
    <row r="173" spans="2:13" x14ac:dyDescent="0.2">
      <c r="B173" s="25" t="str">
        <f>IF(C173="","",COUNTA($C$5:C173))</f>
        <v/>
      </c>
      <c r="C173" s="22"/>
      <c r="D173" s="26" t="str">
        <f>IF(C173="","",IFERROR(INDEX(Clienți!$C$5:$C$504,MATCH(C173,Clienți!$B$5:$B$504,0)),""))</f>
        <v/>
      </c>
      <c r="E173" s="20"/>
      <c r="F173" s="27"/>
      <c r="G173" s="22"/>
      <c r="H173" s="28" t="str">
        <f t="shared" si="6"/>
        <v/>
      </c>
      <c r="I173" s="29" t="str">
        <f t="shared" si="7"/>
        <v/>
      </c>
      <c r="J173" s="15"/>
      <c r="K173" s="22"/>
      <c r="L173" s="20"/>
      <c r="M173" s="19" t="str">
        <f t="shared" si="8"/>
        <v/>
      </c>
    </row>
    <row r="174" spans="2:13" x14ac:dyDescent="0.2">
      <c r="B174" s="25" t="str">
        <f>IF(C174="","",COUNTA($C$5:C174))</f>
        <v/>
      </c>
      <c r="C174" s="22"/>
      <c r="D174" s="26" t="str">
        <f>IF(C174="","",IFERROR(INDEX(Clienți!$C$5:$C$504,MATCH(C174,Clienți!$B$5:$B$504,0)),""))</f>
        <v/>
      </c>
      <c r="E174" s="20"/>
      <c r="F174" s="27"/>
      <c r="G174" s="22"/>
      <c r="H174" s="28" t="str">
        <f t="shared" si="6"/>
        <v/>
      </c>
      <c r="I174" s="29" t="str">
        <f t="shared" si="7"/>
        <v/>
      </c>
      <c r="J174" s="15"/>
      <c r="K174" s="22"/>
      <c r="L174" s="20"/>
      <c r="M174" s="19" t="str">
        <f t="shared" si="8"/>
        <v/>
      </c>
    </row>
    <row r="175" spans="2:13" x14ac:dyDescent="0.2">
      <c r="B175" s="25" t="str">
        <f>IF(C175="","",COUNTA($C$5:C175))</f>
        <v/>
      </c>
      <c r="C175" s="22"/>
      <c r="D175" s="26" t="str">
        <f>IF(C175="","",IFERROR(INDEX(Clienți!$C$5:$C$504,MATCH(C175,Clienți!$B$5:$B$504,0)),""))</f>
        <v/>
      </c>
      <c r="E175" s="20"/>
      <c r="F175" s="27"/>
      <c r="G175" s="22"/>
      <c r="H175" s="28" t="str">
        <f t="shared" si="6"/>
        <v/>
      </c>
      <c r="I175" s="29" t="str">
        <f t="shared" si="7"/>
        <v/>
      </c>
      <c r="J175" s="15"/>
      <c r="K175" s="22"/>
      <c r="L175" s="20"/>
      <c r="M175" s="19" t="str">
        <f t="shared" si="8"/>
        <v/>
      </c>
    </row>
    <row r="176" spans="2:13" x14ac:dyDescent="0.2">
      <c r="B176" s="25" t="str">
        <f>IF(C176="","",COUNTA($C$5:C176))</f>
        <v/>
      </c>
      <c r="C176" s="22"/>
      <c r="D176" s="26" t="str">
        <f>IF(C176="","",IFERROR(INDEX(Clienți!$C$5:$C$504,MATCH(C176,Clienți!$B$5:$B$504,0)),""))</f>
        <v/>
      </c>
      <c r="E176" s="20"/>
      <c r="F176" s="27"/>
      <c r="G176" s="22"/>
      <c r="H176" s="28" t="str">
        <f t="shared" si="6"/>
        <v/>
      </c>
      <c r="I176" s="29" t="str">
        <f t="shared" si="7"/>
        <v/>
      </c>
      <c r="J176" s="15"/>
      <c r="K176" s="22"/>
      <c r="L176" s="20"/>
      <c r="M176" s="19" t="str">
        <f t="shared" si="8"/>
        <v/>
      </c>
    </row>
    <row r="177" spans="2:13" x14ac:dyDescent="0.2">
      <c r="B177" s="25" t="str">
        <f>IF(C177="","",COUNTA($C$5:C177))</f>
        <v/>
      </c>
      <c r="C177" s="22"/>
      <c r="D177" s="26" t="str">
        <f>IF(C177="","",IFERROR(INDEX(Clienți!$C$5:$C$504,MATCH(C177,Clienți!$B$5:$B$504,0)),""))</f>
        <v/>
      </c>
      <c r="E177" s="20"/>
      <c r="F177" s="27"/>
      <c r="G177" s="22"/>
      <c r="H177" s="28" t="str">
        <f t="shared" si="6"/>
        <v/>
      </c>
      <c r="I177" s="29" t="str">
        <f t="shared" si="7"/>
        <v/>
      </c>
      <c r="J177" s="15"/>
      <c r="K177" s="22"/>
      <c r="L177" s="20"/>
      <c r="M177" s="19" t="str">
        <f t="shared" si="8"/>
        <v/>
      </c>
    </row>
    <row r="178" spans="2:13" x14ac:dyDescent="0.2">
      <c r="B178" s="25" t="str">
        <f>IF(C178="","",COUNTA($C$5:C178))</f>
        <v/>
      </c>
      <c r="C178" s="22"/>
      <c r="D178" s="26" t="str">
        <f>IF(C178="","",IFERROR(INDEX(Clienți!$C$5:$C$504,MATCH(C178,Clienți!$B$5:$B$504,0)),""))</f>
        <v/>
      </c>
      <c r="E178" s="20"/>
      <c r="F178" s="27"/>
      <c r="G178" s="22"/>
      <c r="H178" s="28" t="str">
        <f t="shared" si="6"/>
        <v/>
      </c>
      <c r="I178" s="29" t="str">
        <f t="shared" si="7"/>
        <v/>
      </c>
      <c r="J178" s="15"/>
      <c r="K178" s="22"/>
      <c r="L178" s="20"/>
      <c r="M178" s="19" t="str">
        <f t="shared" si="8"/>
        <v/>
      </c>
    </row>
    <row r="179" spans="2:13" x14ac:dyDescent="0.2">
      <c r="B179" s="25" t="str">
        <f>IF(C179="","",COUNTA($C$5:C179))</f>
        <v/>
      </c>
      <c r="C179" s="22"/>
      <c r="D179" s="26" t="str">
        <f>IF(C179="","",IFERROR(INDEX(Clienți!$C$5:$C$504,MATCH(C179,Clienți!$B$5:$B$504,0)),""))</f>
        <v/>
      </c>
      <c r="E179" s="20"/>
      <c r="F179" s="27"/>
      <c r="G179" s="22"/>
      <c r="H179" s="28" t="str">
        <f t="shared" si="6"/>
        <v/>
      </c>
      <c r="I179" s="29" t="str">
        <f t="shared" si="7"/>
        <v/>
      </c>
      <c r="J179" s="15"/>
      <c r="K179" s="22"/>
      <c r="L179" s="20"/>
      <c r="M179" s="19" t="str">
        <f t="shared" si="8"/>
        <v/>
      </c>
    </row>
    <row r="180" spans="2:13" x14ac:dyDescent="0.2">
      <c r="B180" s="25" t="str">
        <f>IF(C180="","",COUNTA($C$5:C180))</f>
        <v/>
      </c>
      <c r="C180" s="22"/>
      <c r="D180" s="26" t="str">
        <f>IF(C180="","",IFERROR(INDEX(Clienți!$C$5:$C$504,MATCH(C180,Clienți!$B$5:$B$504,0)),""))</f>
        <v/>
      </c>
      <c r="E180" s="20"/>
      <c r="F180" s="27"/>
      <c r="G180" s="22"/>
      <c r="H180" s="28" t="str">
        <f t="shared" si="6"/>
        <v/>
      </c>
      <c r="I180" s="29" t="str">
        <f t="shared" si="7"/>
        <v/>
      </c>
      <c r="J180" s="15"/>
      <c r="K180" s="22"/>
      <c r="L180" s="20"/>
      <c r="M180" s="19" t="str">
        <f t="shared" si="8"/>
        <v/>
      </c>
    </row>
    <row r="181" spans="2:13" x14ac:dyDescent="0.2">
      <c r="B181" s="25" t="str">
        <f>IF(C181="","",COUNTA($C$5:C181))</f>
        <v/>
      </c>
      <c r="C181" s="22"/>
      <c r="D181" s="26" t="str">
        <f>IF(C181="","",IFERROR(INDEX(Clienți!$C$5:$C$504,MATCH(C181,Clienți!$B$5:$B$504,0)),""))</f>
        <v/>
      </c>
      <c r="E181" s="20"/>
      <c r="F181" s="27"/>
      <c r="G181" s="22"/>
      <c r="H181" s="28" t="str">
        <f t="shared" si="6"/>
        <v/>
      </c>
      <c r="I181" s="29" t="str">
        <f t="shared" si="7"/>
        <v/>
      </c>
      <c r="J181" s="15"/>
      <c r="K181" s="22"/>
      <c r="L181" s="20"/>
      <c r="M181" s="19" t="str">
        <f t="shared" si="8"/>
        <v/>
      </c>
    </row>
    <row r="182" spans="2:13" x14ac:dyDescent="0.2">
      <c r="B182" s="25" t="str">
        <f>IF(C182="","",COUNTA($C$5:C182))</f>
        <v/>
      </c>
      <c r="C182" s="22"/>
      <c r="D182" s="26" t="str">
        <f>IF(C182="","",IFERROR(INDEX(Clienți!$C$5:$C$504,MATCH(C182,Clienți!$B$5:$B$504,0)),""))</f>
        <v/>
      </c>
      <c r="E182" s="20"/>
      <c r="F182" s="27"/>
      <c r="G182" s="22"/>
      <c r="H182" s="28" t="str">
        <f t="shared" si="6"/>
        <v/>
      </c>
      <c r="I182" s="29" t="str">
        <f t="shared" si="7"/>
        <v/>
      </c>
      <c r="J182" s="15"/>
      <c r="K182" s="22"/>
      <c r="L182" s="20"/>
      <c r="M182" s="19" t="str">
        <f t="shared" si="8"/>
        <v/>
      </c>
    </row>
    <row r="183" spans="2:13" x14ac:dyDescent="0.2">
      <c r="B183" s="25" t="str">
        <f>IF(C183="","",COUNTA($C$5:C183))</f>
        <v/>
      </c>
      <c r="C183" s="22"/>
      <c r="D183" s="26" t="str">
        <f>IF(C183="","",IFERROR(INDEX(Clienți!$C$5:$C$504,MATCH(C183,Clienți!$B$5:$B$504,0)),""))</f>
        <v/>
      </c>
      <c r="E183" s="20"/>
      <c r="F183" s="27"/>
      <c r="G183" s="22"/>
      <c r="H183" s="28" t="str">
        <f t="shared" si="6"/>
        <v/>
      </c>
      <c r="I183" s="29" t="str">
        <f t="shared" si="7"/>
        <v/>
      </c>
      <c r="J183" s="15"/>
      <c r="K183" s="22"/>
      <c r="L183" s="20"/>
      <c r="M183" s="19" t="str">
        <f t="shared" si="8"/>
        <v/>
      </c>
    </row>
    <row r="184" spans="2:13" x14ac:dyDescent="0.2">
      <c r="B184" s="25" t="str">
        <f>IF(C184="","",COUNTA($C$5:C184))</f>
        <v/>
      </c>
      <c r="C184" s="22"/>
      <c r="D184" s="26" t="str">
        <f>IF(C184="","",IFERROR(INDEX(Clienți!$C$5:$C$504,MATCH(C184,Clienți!$B$5:$B$504,0)),""))</f>
        <v/>
      </c>
      <c r="E184" s="20"/>
      <c r="F184" s="27"/>
      <c r="G184" s="22"/>
      <c r="H184" s="28" t="str">
        <f t="shared" si="6"/>
        <v/>
      </c>
      <c r="I184" s="29" t="str">
        <f t="shared" si="7"/>
        <v/>
      </c>
      <c r="J184" s="15"/>
      <c r="K184" s="22"/>
      <c r="L184" s="20"/>
      <c r="M184" s="19" t="str">
        <f t="shared" si="8"/>
        <v/>
      </c>
    </row>
    <row r="185" spans="2:13" x14ac:dyDescent="0.2">
      <c r="B185" s="25" t="str">
        <f>IF(C185="","",COUNTA($C$5:C185))</f>
        <v/>
      </c>
      <c r="C185" s="22"/>
      <c r="D185" s="26" t="str">
        <f>IF(C185="","",IFERROR(INDEX(Clienți!$C$5:$C$504,MATCH(C185,Clienți!$B$5:$B$504,0)),""))</f>
        <v/>
      </c>
      <c r="E185" s="20"/>
      <c r="F185" s="27"/>
      <c r="G185" s="22"/>
      <c r="H185" s="28" t="str">
        <f t="shared" si="6"/>
        <v/>
      </c>
      <c r="I185" s="29" t="str">
        <f t="shared" si="7"/>
        <v/>
      </c>
      <c r="J185" s="15"/>
      <c r="K185" s="22"/>
      <c r="L185" s="20"/>
      <c r="M185" s="19" t="str">
        <f t="shared" si="8"/>
        <v/>
      </c>
    </row>
    <row r="186" spans="2:13" x14ac:dyDescent="0.2">
      <c r="B186" s="25" t="str">
        <f>IF(C186="","",COUNTA($C$5:C186))</f>
        <v/>
      </c>
      <c r="C186" s="22"/>
      <c r="D186" s="26" t="str">
        <f>IF(C186="","",IFERROR(INDEX(Clienți!$C$5:$C$504,MATCH(C186,Clienți!$B$5:$B$504,0)),""))</f>
        <v/>
      </c>
      <c r="E186" s="20"/>
      <c r="F186" s="27"/>
      <c r="G186" s="22"/>
      <c r="H186" s="28" t="str">
        <f t="shared" si="6"/>
        <v/>
      </c>
      <c r="I186" s="29" t="str">
        <f t="shared" si="7"/>
        <v/>
      </c>
      <c r="J186" s="15"/>
      <c r="K186" s="22"/>
      <c r="L186" s="20"/>
      <c r="M186" s="19" t="str">
        <f t="shared" si="8"/>
        <v/>
      </c>
    </row>
    <row r="187" spans="2:13" x14ac:dyDescent="0.2">
      <c r="B187" s="25" t="str">
        <f>IF(C187="","",COUNTA($C$5:C187))</f>
        <v/>
      </c>
      <c r="C187" s="22"/>
      <c r="D187" s="26" t="str">
        <f>IF(C187="","",IFERROR(INDEX(Clienți!$C$5:$C$504,MATCH(C187,Clienți!$B$5:$B$504,0)),""))</f>
        <v/>
      </c>
      <c r="E187" s="20"/>
      <c r="F187" s="27"/>
      <c r="G187" s="22"/>
      <c r="H187" s="28" t="str">
        <f t="shared" si="6"/>
        <v/>
      </c>
      <c r="I187" s="29" t="str">
        <f t="shared" si="7"/>
        <v/>
      </c>
      <c r="J187" s="15"/>
      <c r="K187" s="22"/>
      <c r="L187" s="20"/>
      <c r="M187" s="19" t="str">
        <f t="shared" si="8"/>
        <v/>
      </c>
    </row>
    <row r="188" spans="2:13" x14ac:dyDescent="0.2">
      <c r="B188" s="25" t="str">
        <f>IF(C188="","",COUNTA($C$5:C188))</f>
        <v/>
      </c>
      <c r="C188" s="22"/>
      <c r="D188" s="26" t="str">
        <f>IF(C188="","",IFERROR(INDEX(Clienți!$C$5:$C$504,MATCH(C188,Clienți!$B$5:$B$504,0)),""))</f>
        <v/>
      </c>
      <c r="E188" s="20"/>
      <c r="F188" s="27"/>
      <c r="G188" s="22"/>
      <c r="H188" s="28" t="str">
        <f t="shared" si="6"/>
        <v/>
      </c>
      <c r="I188" s="29" t="str">
        <f t="shared" si="7"/>
        <v/>
      </c>
      <c r="J188" s="15"/>
      <c r="K188" s="22"/>
      <c r="L188" s="20"/>
      <c r="M188" s="19" t="str">
        <f t="shared" si="8"/>
        <v/>
      </c>
    </row>
    <row r="189" spans="2:13" x14ac:dyDescent="0.2">
      <c r="B189" s="25" t="str">
        <f>IF(C189="","",COUNTA($C$5:C189))</f>
        <v/>
      </c>
      <c r="C189" s="22"/>
      <c r="D189" s="26" t="str">
        <f>IF(C189="","",IFERROR(INDEX(Clienți!$C$5:$C$504,MATCH(C189,Clienți!$B$5:$B$504,0)),""))</f>
        <v/>
      </c>
      <c r="E189" s="20"/>
      <c r="F189" s="27"/>
      <c r="G189" s="22"/>
      <c r="H189" s="28" t="str">
        <f t="shared" si="6"/>
        <v/>
      </c>
      <c r="I189" s="29" t="str">
        <f t="shared" si="7"/>
        <v/>
      </c>
      <c r="J189" s="15"/>
      <c r="K189" s="22"/>
      <c r="L189" s="20"/>
      <c r="M189" s="19" t="str">
        <f t="shared" si="8"/>
        <v/>
      </c>
    </row>
    <row r="190" spans="2:13" x14ac:dyDescent="0.2">
      <c r="B190" s="25" t="str">
        <f>IF(C190="","",COUNTA($C$5:C190))</f>
        <v/>
      </c>
      <c r="C190" s="22"/>
      <c r="D190" s="26" t="str">
        <f>IF(C190="","",IFERROR(INDEX(Clienți!$C$5:$C$504,MATCH(C190,Clienți!$B$5:$B$504,0)),""))</f>
        <v/>
      </c>
      <c r="E190" s="20"/>
      <c r="F190" s="27"/>
      <c r="G190" s="22"/>
      <c r="H190" s="28" t="str">
        <f t="shared" si="6"/>
        <v/>
      </c>
      <c r="I190" s="29" t="str">
        <f t="shared" si="7"/>
        <v/>
      </c>
      <c r="J190" s="15"/>
      <c r="K190" s="22"/>
      <c r="L190" s="20"/>
      <c r="M190" s="19" t="str">
        <f t="shared" si="8"/>
        <v/>
      </c>
    </row>
    <row r="191" spans="2:13" x14ac:dyDescent="0.2">
      <c r="B191" s="25" t="str">
        <f>IF(C191="","",COUNTA($C$5:C191))</f>
        <v/>
      </c>
      <c r="C191" s="22"/>
      <c r="D191" s="26" t="str">
        <f>IF(C191="","",IFERROR(INDEX(Clienți!$C$5:$C$504,MATCH(C191,Clienți!$B$5:$B$504,0)),""))</f>
        <v/>
      </c>
      <c r="E191" s="20"/>
      <c r="F191" s="27"/>
      <c r="G191" s="22"/>
      <c r="H191" s="28" t="str">
        <f t="shared" si="6"/>
        <v/>
      </c>
      <c r="I191" s="29" t="str">
        <f t="shared" si="7"/>
        <v/>
      </c>
      <c r="J191" s="15"/>
      <c r="K191" s="22"/>
      <c r="L191" s="20"/>
      <c r="M191" s="19" t="str">
        <f t="shared" si="8"/>
        <v/>
      </c>
    </row>
    <row r="192" spans="2:13" x14ac:dyDescent="0.2">
      <c r="B192" s="25" t="str">
        <f>IF(C192="","",COUNTA($C$5:C192))</f>
        <v/>
      </c>
      <c r="C192" s="22"/>
      <c r="D192" s="26" t="str">
        <f>IF(C192="","",IFERROR(INDEX(Clienți!$C$5:$C$504,MATCH(C192,Clienți!$B$5:$B$504,0)),""))</f>
        <v/>
      </c>
      <c r="E192" s="20"/>
      <c r="F192" s="27"/>
      <c r="G192" s="22"/>
      <c r="H192" s="28" t="str">
        <f t="shared" si="6"/>
        <v/>
      </c>
      <c r="I192" s="29" t="str">
        <f t="shared" si="7"/>
        <v/>
      </c>
      <c r="J192" s="15"/>
      <c r="K192" s="22"/>
      <c r="L192" s="20"/>
      <c r="M192" s="19" t="str">
        <f t="shared" si="8"/>
        <v/>
      </c>
    </row>
    <row r="193" spans="2:13" x14ac:dyDescent="0.2">
      <c r="B193" s="25" t="str">
        <f>IF(C193="","",COUNTA($C$5:C193))</f>
        <v/>
      </c>
      <c r="C193" s="22"/>
      <c r="D193" s="26" t="str">
        <f>IF(C193="","",IFERROR(INDEX(Clienți!$C$5:$C$504,MATCH(C193,Clienți!$B$5:$B$504,0)),""))</f>
        <v/>
      </c>
      <c r="E193" s="20"/>
      <c r="F193" s="27"/>
      <c r="G193" s="22"/>
      <c r="H193" s="28" t="str">
        <f t="shared" si="6"/>
        <v/>
      </c>
      <c r="I193" s="29" t="str">
        <f t="shared" si="7"/>
        <v/>
      </c>
      <c r="J193" s="15"/>
      <c r="K193" s="22"/>
      <c r="L193" s="20"/>
      <c r="M193" s="19" t="str">
        <f t="shared" si="8"/>
        <v/>
      </c>
    </row>
    <row r="194" spans="2:13" x14ac:dyDescent="0.2">
      <c r="B194" s="25" t="str">
        <f>IF(C194="","",COUNTA($C$5:C194))</f>
        <v/>
      </c>
      <c r="C194" s="22"/>
      <c r="D194" s="26" t="str">
        <f>IF(C194="","",IFERROR(INDEX(Clienți!$C$5:$C$504,MATCH(C194,Clienți!$B$5:$B$504,0)),""))</f>
        <v/>
      </c>
      <c r="E194" s="20"/>
      <c r="F194" s="27"/>
      <c r="G194" s="22"/>
      <c r="H194" s="28" t="str">
        <f t="shared" si="6"/>
        <v/>
      </c>
      <c r="I194" s="29" t="str">
        <f t="shared" si="7"/>
        <v/>
      </c>
      <c r="J194" s="15"/>
      <c r="K194" s="22"/>
      <c r="L194" s="20"/>
      <c r="M194" s="19" t="str">
        <f t="shared" si="8"/>
        <v/>
      </c>
    </row>
    <row r="195" spans="2:13" x14ac:dyDescent="0.2">
      <c r="B195" s="25" t="str">
        <f>IF(C195="","",COUNTA($C$5:C195))</f>
        <v/>
      </c>
      <c r="C195" s="22"/>
      <c r="D195" s="26" t="str">
        <f>IF(C195="","",IFERROR(INDEX(Clienți!$C$5:$C$504,MATCH(C195,Clienți!$B$5:$B$504,0)),""))</f>
        <v/>
      </c>
      <c r="E195" s="20"/>
      <c r="F195" s="27"/>
      <c r="G195" s="22"/>
      <c r="H195" s="28" t="str">
        <f t="shared" si="6"/>
        <v/>
      </c>
      <c r="I195" s="29" t="str">
        <f t="shared" si="7"/>
        <v/>
      </c>
      <c r="J195" s="15"/>
      <c r="K195" s="22"/>
      <c r="L195" s="20"/>
      <c r="M195" s="19" t="str">
        <f t="shared" si="8"/>
        <v/>
      </c>
    </row>
    <row r="196" spans="2:13" x14ac:dyDescent="0.2">
      <c r="B196" s="25" t="str">
        <f>IF(C196="","",COUNTA($C$5:C196))</f>
        <v/>
      </c>
      <c r="C196" s="22"/>
      <c r="D196" s="26" t="str">
        <f>IF(C196="","",IFERROR(INDEX(Clienți!$C$5:$C$504,MATCH(C196,Clienți!$B$5:$B$504,0)),""))</f>
        <v/>
      </c>
      <c r="E196" s="20"/>
      <c r="F196" s="27"/>
      <c r="G196" s="22"/>
      <c r="H196" s="28" t="str">
        <f t="shared" si="6"/>
        <v/>
      </c>
      <c r="I196" s="29" t="str">
        <f t="shared" si="7"/>
        <v/>
      </c>
      <c r="J196" s="15"/>
      <c r="K196" s="22"/>
      <c r="L196" s="20"/>
      <c r="M196" s="19" t="str">
        <f t="shared" si="8"/>
        <v/>
      </c>
    </row>
    <row r="197" spans="2:13" x14ac:dyDescent="0.2">
      <c r="B197" s="25" t="str">
        <f>IF(C197="","",COUNTA($C$5:C197))</f>
        <v/>
      </c>
      <c r="C197" s="22"/>
      <c r="D197" s="26" t="str">
        <f>IF(C197="","",IFERROR(INDEX(Clienți!$C$5:$C$504,MATCH(C197,Clienți!$B$5:$B$504,0)),""))</f>
        <v/>
      </c>
      <c r="E197" s="20"/>
      <c r="F197" s="27"/>
      <c r="G197" s="22"/>
      <c r="H197" s="28" t="str">
        <f t="shared" ref="H197:H260" si="9">IF(G197="","",IFERROR(VLOOKUP(G197,TabelEtape,2,FALSE),""))</f>
        <v/>
      </c>
      <c r="I197" s="29" t="str">
        <f t="shared" ref="I197:I260" si="10">IF(OR(N(F197)=0,H197=""),"",ROUND(F197*H197,2))</f>
        <v/>
      </c>
      <c r="J197" s="15"/>
      <c r="K197" s="22"/>
      <c r="L197" s="20"/>
      <c r="M197" s="19" t="str">
        <f t="shared" ref="M197:M260" si="11">IF(C197="","",TRIM(IF(D197="","Cod de client inexistent. ","")&amp;IF(AND(G197&lt;&gt;"Câștigată",G197&lt;&gt;"Pierdută",ISNUMBER(J197),J197&lt;AziC),"Data de închidere a trecut: actualizează etapa. ","")&amp;IF(AND(G197="Pierdută",L197=""),"Notează motivul pierderii. ","")&amp;IF(AND(OR(G197="Ofertă trimisă",G197="Negociere"),K197=""),"Lipsește numărul ofertei. ","")))</f>
        <v/>
      </c>
    </row>
    <row r="198" spans="2:13" x14ac:dyDescent="0.2">
      <c r="B198" s="25" t="str">
        <f>IF(C198="","",COUNTA($C$5:C198))</f>
        <v/>
      </c>
      <c r="C198" s="22"/>
      <c r="D198" s="26" t="str">
        <f>IF(C198="","",IFERROR(INDEX(Clienți!$C$5:$C$504,MATCH(C198,Clienți!$B$5:$B$504,0)),""))</f>
        <v/>
      </c>
      <c r="E198" s="20"/>
      <c r="F198" s="27"/>
      <c r="G198" s="22"/>
      <c r="H198" s="28" t="str">
        <f t="shared" si="9"/>
        <v/>
      </c>
      <c r="I198" s="29" t="str">
        <f t="shared" si="10"/>
        <v/>
      </c>
      <c r="J198" s="15"/>
      <c r="K198" s="22"/>
      <c r="L198" s="20"/>
      <c r="M198" s="19" t="str">
        <f t="shared" si="11"/>
        <v/>
      </c>
    </row>
    <row r="199" spans="2:13" x14ac:dyDescent="0.2">
      <c r="B199" s="25" t="str">
        <f>IF(C199="","",COUNTA($C$5:C199))</f>
        <v/>
      </c>
      <c r="C199" s="22"/>
      <c r="D199" s="26" t="str">
        <f>IF(C199="","",IFERROR(INDEX(Clienți!$C$5:$C$504,MATCH(C199,Clienți!$B$5:$B$504,0)),""))</f>
        <v/>
      </c>
      <c r="E199" s="20"/>
      <c r="F199" s="27"/>
      <c r="G199" s="22"/>
      <c r="H199" s="28" t="str">
        <f t="shared" si="9"/>
        <v/>
      </c>
      <c r="I199" s="29" t="str">
        <f t="shared" si="10"/>
        <v/>
      </c>
      <c r="J199" s="15"/>
      <c r="K199" s="22"/>
      <c r="L199" s="20"/>
      <c r="M199" s="19" t="str">
        <f t="shared" si="11"/>
        <v/>
      </c>
    </row>
    <row r="200" spans="2:13" x14ac:dyDescent="0.2">
      <c r="B200" s="25" t="str">
        <f>IF(C200="","",COUNTA($C$5:C200))</f>
        <v/>
      </c>
      <c r="C200" s="22"/>
      <c r="D200" s="26" t="str">
        <f>IF(C200="","",IFERROR(INDEX(Clienți!$C$5:$C$504,MATCH(C200,Clienți!$B$5:$B$504,0)),""))</f>
        <v/>
      </c>
      <c r="E200" s="20"/>
      <c r="F200" s="27"/>
      <c r="G200" s="22"/>
      <c r="H200" s="28" t="str">
        <f t="shared" si="9"/>
        <v/>
      </c>
      <c r="I200" s="29" t="str">
        <f t="shared" si="10"/>
        <v/>
      </c>
      <c r="J200" s="15"/>
      <c r="K200" s="22"/>
      <c r="L200" s="20"/>
      <c r="M200" s="19" t="str">
        <f t="shared" si="11"/>
        <v/>
      </c>
    </row>
    <row r="201" spans="2:13" x14ac:dyDescent="0.2">
      <c r="B201" s="25" t="str">
        <f>IF(C201="","",COUNTA($C$5:C201))</f>
        <v/>
      </c>
      <c r="C201" s="22"/>
      <c r="D201" s="26" t="str">
        <f>IF(C201="","",IFERROR(INDEX(Clienți!$C$5:$C$504,MATCH(C201,Clienți!$B$5:$B$504,0)),""))</f>
        <v/>
      </c>
      <c r="E201" s="20"/>
      <c r="F201" s="27"/>
      <c r="G201" s="22"/>
      <c r="H201" s="28" t="str">
        <f t="shared" si="9"/>
        <v/>
      </c>
      <c r="I201" s="29" t="str">
        <f t="shared" si="10"/>
        <v/>
      </c>
      <c r="J201" s="15"/>
      <c r="K201" s="22"/>
      <c r="L201" s="20"/>
      <c r="M201" s="19" t="str">
        <f t="shared" si="11"/>
        <v/>
      </c>
    </row>
    <row r="202" spans="2:13" x14ac:dyDescent="0.2">
      <c r="B202" s="25" t="str">
        <f>IF(C202="","",COUNTA($C$5:C202))</f>
        <v/>
      </c>
      <c r="C202" s="22"/>
      <c r="D202" s="26" t="str">
        <f>IF(C202="","",IFERROR(INDEX(Clienți!$C$5:$C$504,MATCH(C202,Clienți!$B$5:$B$504,0)),""))</f>
        <v/>
      </c>
      <c r="E202" s="20"/>
      <c r="F202" s="27"/>
      <c r="G202" s="22"/>
      <c r="H202" s="28" t="str">
        <f t="shared" si="9"/>
        <v/>
      </c>
      <c r="I202" s="29" t="str">
        <f t="shared" si="10"/>
        <v/>
      </c>
      <c r="J202" s="15"/>
      <c r="K202" s="22"/>
      <c r="L202" s="20"/>
      <c r="M202" s="19" t="str">
        <f t="shared" si="11"/>
        <v/>
      </c>
    </row>
    <row r="203" spans="2:13" x14ac:dyDescent="0.2">
      <c r="B203" s="25" t="str">
        <f>IF(C203="","",COUNTA($C$5:C203))</f>
        <v/>
      </c>
      <c r="C203" s="22"/>
      <c r="D203" s="26" t="str">
        <f>IF(C203="","",IFERROR(INDEX(Clienți!$C$5:$C$504,MATCH(C203,Clienți!$B$5:$B$504,0)),""))</f>
        <v/>
      </c>
      <c r="E203" s="20"/>
      <c r="F203" s="27"/>
      <c r="G203" s="22"/>
      <c r="H203" s="28" t="str">
        <f t="shared" si="9"/>
        <v/>
      </c>
      <c r="I203" s="29" t="str">
        <f t="shared" si="10"/>
        <v/>
      </c>
      <c r="J203" s="15"/>
      <c r="K203" s="22"/>
      <c r="L203" s="20"/>
      <c r="M203" s="19" t="str">
        <f t="shared" si="11"/>
        <v/>
      </c>
    </row>
    <row r="204" spans="2:13" x14ac:dyDescent="0.2">
      <c r="B204" s="25" t="str">
        <f>IF(C204="","",COUNTA($C$5:C204))</f>
        <v/>
      </c>
      <c r="C204" s="22"/>
      <c r="D204" s="26" t="str">
        <f>IF(C204="","",IFERROR(INDEX(Clienți!$C$5:$C$504,MATCH(C204,Clienți!$B$5:$B$504,0)),""))</f>
        <v/>
      </c>
      <c r="E204" s="20"/>
      <c r="F204" s="27"/>
      <c r="G204" s="22"/>
      <c r="H204" s="28" t="str">
        <f t="shared" si="9"/>
        <v/>
      </c>
      <c r="I204" s="29" t="str">
        <f t="shared" si="10"/>
        <v/>
      </c>
      <c r="J204" s="15"/>
      <c r="K204" s="22"/>
      <c r="L204" s="20"/>
      <c r="M204" s="19" t="str">
        <f t="shared" si="11"/>
        <v/>
      </c>
    </row>
    <row r="205" spans="2:13" x14ac:dyDescent="0.2">
      <c r="B205" s="25" t="str">
        <f>IF(C205="","",COUNTA($C$5:C205))</f>
        <v/>
      </c>
      <c r="C205" s="22"/>
      <c r="D205" s="26" t="str">
        <f>IF(C205="","",IFERROR(INDEX(Clienți!$C$5:$C$504,MATCH(C205,Clienți!$B$5:$B$504,0)),""))</f>
        <v/>
      </c>
      <c r="E205" s="20"/>
      <c r="F205" s="27"/>
      <c r="G205" s="22"/>
      <c r="H205" s="28" t="str">
        <f t="shared" si="9"/>
        <v/>
      </c>
      <c r="I205" s="29" t="str">
        <f t="shared" si="10"/>
        <v/>
      </c>
      <c r="J205" s="15"/>
      <c r="K205" s="22"/>
      <c r="L205" s="20"/>
      <c r="M205" s="19" t="str">
        <f t="shared" si="11"/>
        <v/>
      </c>
    </row>
    <row r="206" spans="2:13" x14ac:dyDescent="0.2">
      <c r="B206" s="25" t="str">
        <f>IF(C206="","",COUNTA($C$5:C206))</f>
        <v/>
      </c>
      <c r="C206" s="22"/>
      <c r="D206" s="26" t="str">
        <f>IF(C206="","",IFERROR(INDEX(Clienți!$C$5:$C$504,MATCH(C206,Clienți!$B$5:$B$504,0)),""))</f>
        <v/>
      </c>
      <c r="E206" s="20"/>
      <c r="F206" s="27"/>
      <c r="G206" s="22"/>
      <c r="H206" s="28" t="str">
        <f t="shared" si="9"/>
        <v/>
      </c>
      <c r="I206" s="29" t="str">
        <f t="shared" si="10"/>
        <v/>
      </c>
      <c r="J206" s="15"/>
      <c r="K206" s="22"/>
      <c r="L206" s="20"/>
      <c r="M206" s="19" t="str">
        <f t="shared" si="11"/>
        <v/>
      </c>
    </row>
    <row r="207" spans="2:13" x14ac:dyDescent="0.2">
      <c r="B207" s="25" t="str">
        <f>IF(C207="","",COUNTA($C$5:C207))</f>
        <v/>
      </c>
      <c r="C207" s="22"/>
      <c r="D207" s="26" t="str">
        <f>IF(C207="","",IFERROR(INDEX(Clienți!$C$5:$C$504,MATCH(C207,Clienți!$B$5:$B$504,0)),""))</f>
        <v/>
      </c>
      <c r="E207" s="20"/>
      <c r="F207" s="27"/>
      <c r="G207" s="22"/>
      <c r="H207" s="28" t="str">
        <f t="shared" si="9"/>
        <v/>
      </c>
      <c r="I207" s="29" t="str">
        <f t="shared" si="10"/>
        <v/>
      </c>
      <c r="J207" s="15"/>
      <c r="K207" s="22"/>
      <c r="L207" s="20"/>
      <c r="M207" s="19" t="str">
        <f t="shared" si="11"/>
        <v/>
      </c>
    </row>
    <row r="208" spans="2:13" x14ac:dyDescent="0.2">
      <c r="B208" s="25" t="str">
        <f>IF(C208="","",COUNTA($C$5:C208))</f>
        <v/>
      </c>
      <c r="C208" s="22"/>
      <c r="D208" s="26" t="str">
        <f>IF(C208="","",IFERROR(INDEX(Clienți!$C$5:$C$504,MATCH(C208,Clienți!$B$5:$B$504,0)),""))</f>
        <v/>
      </c>
      <c r="E208" s="20"/>
      <c r="F208" s="27"/>
      <c r="G208" s="22"/>
      <c r="H208" s="28" t="str">
        <f t="shared" si="9"/>
        <v/>
      </c>
      <c r="I208" s="29" t="str">
        <f t="shared" si="10"/>
        <v/>
      </c>
      <c r="J208" s="15"/>
      <c r="K208" s="22"/>
      <c r="L208" s="20"/>
      <c r="M208" s="19" t="str">
        <f t="shared" si="11"/>
        <v/>
      </c>
    </row>
    <row r="209" spans="2:13" x14ac:dyDescent="0.2">
      <c r="B209" s="25" t="str">
        <f>IF(C209="","",COUNTA($C$5:C209))</f>
        <v/>
      </c>
      <c r="C209" s="22"/>
      <c r="D209" s="26" t="str">
        <f>IF(C209="","",IFERROR(INDEX(Clienți!$C$5:$C$504,MATCH(C209,Clienți!$B$5:$B$504,0)),""))</f>
        <v/>
      </c>
      <c r="E209" s="20"/>
      <c r="F209" s="27"/>
      <c r="G209" s="22"/>
      <c r="H209" s="28" t="str">
        <f t="shared" si="9"/>
        <v/>
      </c>
      <c r="I209" s="29" t="str">
        <f t="shared" si="10"/>
        <v/>
      </c>
      <c r="J209" s="15"/>
      <c r="K209" s="22"/>
      <c r="L209" s="20"/>
      <c r="M209" s="19" t="str">
        <f t="shared" si="11"/>
        <v/>
      </c>
    </row>
    <row r="210" spans="2:13" x14ac:dyDescent="0.2">
      <c r="B210" s="25" t="str">
        <f>IF(C210="","",COUNTA($C$5:C210))</f>
        <v/>
      </c>
      <c r="C210" s="22"/>
      <c r="D210" s="26" t="str">
        <f>IF(C210="","",IFERROR(INDEX(Clienți!$C$5:$C$504,MATCH(C210,Clienți!$B$5:$B$504,0)),""))</f>
        <v/>
      </c>
      <c r="E210" s="20"/>
      <c r="F210" s="27"/>
      <c r="G210" s="22"/>
      <c r="H210" s="28" t="str">
        <f t="shared" si="9"/>
        <v/>
      </c>
      <c r="I210" s="29" t="str">
        <f t="shared" si="10"/>
        <v/>
      </c>
      <c r="J210" s="15"/>
      <c r="K210" s="22"/>
      <c r="L210" s="20"/>
      <c r="M210" s="19" t="str">
        <f t="shared" si="11"/>
        <v/>
      </c>
    </row>
    <row r="211" spans="2:13" x14ac:dyDescent="0.2">
      <c r="B211" s="25" t="str">
        <f>IF(C211="","",COUNTA($C$5:C211))</f>
        <v/>
      </c>
      <c r="C211" s="22"/>
      <c r="D211" s="26" t="str">
        <f>IF(C211="","",IFERROR(INDEX(Clienți!$C$5:$C$504,MATCH(C211,Clienți!$B$5:$B$504,0)),""))</f>
        <v/>
      </c>
      <c r="E211" s="20"/>
      <c r="F211" s="27"/>
      <c r="G211" s="22"/>
      <c r="H211" s="28" t="str">
        <f t="shared" si="9"/>
        <v/>
      </c>
      <c r="I211" s="29" t="str">
        <f t="shared" si="10"/>
        <v/>
      </c>
      <c r="J211" s="15"/>
      <c r="K211" s="22"/>
      <c r="L211" s="20"/>
      <c r="M211" s="19" t="str">
        <f t="shared" si="11"/>
        <v/>
      </c>
    </row>
    <row r="212" spans="2:13" x14ac:dyDescent="0.2">
      <c r="B212" s="25" t="str">
        <f>IF(C212="","",COUNTA($C$5:C212))</f>
        <v/>
      </c>
      <c r="C212" s="22"/>
      <c r="D212" s="26" t="str">
        <f>IF(C212="","",IFERROR(INDEX(Clienți!$C$5:$C$504,MATCH(C212,Clienți!$B$5:$B$504,0)),""))</f>
        <v/>
      </c>
      <c r="E212" s="20"/>
      <c r="F212" s="27"/>
      <c r="G212" s="22"/>
      <c r="H212" s="28" t="str">
        <f t="shared" si="9"/>
        <v/>
      </c>
      <c r="I212" s="29" t="str">
        <f t="shared" si="10"/>
        <v/>
      </c>
      <c r="J212" s="15"/>
      <c r="K212" s="22"/>
      <c r="L212" s="20"/>
      <c r="M212" s="19" t="str">
        <f t="shared" si="11"/>
        <v/>
      </c>
    </row>
    <row r="213" spans="2:13" x14ac:dyDescent="0.2">
      <c r="B213" s="25" t="str">
        <f>IF(C213="","",COUNTA($C$5:C213))</f>
        <v/>
      </c>
      <c r="C213" s="22"/>
      <c r="D213" s="26" t="str">
        <f>IF(C213="","",IFERROR(INDEX(Clienți!$C$5:$C$504,MATCH(C213,Clienți!$B$5:$B$504,0)),""))</f>
        <v/>
      </c>
      <c r="E213" s="20"/>
      <c r="F213" s="27"/>
      <c r="G213" s="22"/>
      <c r="H213" s="28" t="str">
        <f t="shared" si="9"/>
        <v/>
      </c>
      <c r="I213" s="29" t="str">
        <f t="shared" si="10"/>
        <v/>
      </c>
      <c r="J213" s="15"/>
      <c r="K213" s="22"/>
      <c r="L213" s="20"/>
      <c r="M213" s="19" t="str">
        <f t="shared" si="11"/>
        <v/>
      </c>
    </row>
    <row r="214" spans="2:13" x14ac:dyDescent="0.2">
      <c r="B214" s="25" t="str">
        <f>IF(C214="","",COUNTA($C$5:C214))</f>
        <v/>
      </c>
      <c r="C214" s="22"/>
      <c r="D214" s="26" t="str">
        <f>IF(C214="","",IFERROR(INDEX(Clienți!$C$5:$C$504,MATCH(C214,Clienți!$B$5:$B$504,0)),""))</f>
        <v/>
      </c>
      <c r="E214" s="20"/>
      <c r="F214" s="27"/>
      <c r="G214" s="22"/>
      <c r="H214" s="28" t="str">
        <f t="shared" si="9"/>
        <v/>
      </c>
      <c r="I214" s="29" t="str">
        <f t="shared" si="10"/>
        <v/>
      </c>
      <c r="J214" s="15"/>
      <c r="K214" s="22"/>
      <c r="L214" s="20"/>
      <c r="M214" s="19" t="str">
        <f t="shared" si="11"/>
        <v/>
      </c>
    </row>
    <row r="215" spans="2:13" x14ac:dyDescent="0.2">
      <c r="B215" s="25" t="str">
        <f>IF(C215="","",COUNTA($C$5:C215))</f>
        <v/>
      </c>
      <c r="C215" s="22"/>
      <c r="D215" s="26" t="str">
        <f>IF(C215="","",IFERROR(INDEX(Clienți!$C$5:$C$504,MATCH(C215,Clienți!$B$5:$B$504,0)),""))</f>
        <v/>
      </c>
      <c r="E215" s="20"/>
      <c r="F215" s="27"/>
      <c r="G215" s="22"/>
      <c r="H215" s="28" t="str">
        <f t="shared" si="9"/>
        <v/>
      </c>
      <c r="I215" s="29" t="str">
        <f t="shared" si="10"/>
        <v/>
      </c>
      <c r="J215" s="15"/>
      <c r="K215" s="22"/>
      <c r="L215" s="20"/>
      <c r="M215" s="19" t="str">
        <f t="shared" si="11"/>
        <v/>
      </c>
    </row>
    <row r="216" spans="2:13" x14ac:dyDescent="0.2">
      <c r="B216" s="25" t="str">
        <f>IF(C216="","",COUNTA($C$5:C216))</f>
        <v/>
      </c>
      <c r="C216" s="22"/>
      <c r="D216" s="26" t="str">
        <f>IF(C216="","",IFERROR(INDEX(Clienți!$C$5:$C$504,MATCH(C216,Clienți!$B$5:$B$504,0)),""))</f>
        <v/>
      </c>
      <c r="E216" s="20"/>
      <c r="F216" s="27"/>
      <c r="G216" s="22"/>
      <c r="H216" s="28" t="str">
        <f t="shared" si="9"/>
        <v/>
      </c>
      <c r="I216" s="29" t="str">
        <f t="shared" si="10"/>
        <v/>
      </c>
      <c r="J216" s="15"/>
      <c r="K216" s="22"/>
      <c r="L216" s="20"/>
      <c r="M216" s="19" t="str">
        <f t="shared" si="11"/>
        <v/>
      </c>
    </row>
    <row r="217" spans="2:13" x14ac:dyDescent="0.2">
      <c r="B217" s="25" t="str">
        <f>IF(C217="","",COUNTA($C$5:C217))</f>
        <v/>
      </c>
      <c r="C217" s="22"/>
      <c r="D217" s="26" t="str">
        <f>IF(C217="","",IFERROR(INDEX(Clienți!$C$5:$C$504,MATCH(C217,Clienți!$B$5:$B$504,0)),""))</f>
        <v/>
      </c>
      <c r="E217" s="20"/>
      <c r="F217" s="27"/>
      <c r="G217" s="22"/>
      <c r="H217" s="28" t="str">
        <f t="shared" si="9"/>
        <v/>
      </c>
      <c r="I217" s="29" t="str">
        <f t="shared" si="10"/>
        <v/>
      </c>
      <c r="J217" s="15"/>
      <c r="K217" s="22"/>
      <c r="L217" s="20"/>
      <c r="M217" s="19" t="str">
        <f t="shared" si="11"/>
        <v/>
      </c>
    </row>
    <row r="218" spans="2:13" x14ac:dyDescent="0.2">
      <c r="B218" s="25" t="str">
        <f>IF(C218="","",COUNTA($C$5:C218))</f>
        <v/>
      </c>
      <c r="C218" s="22"/>
      <c r="D218" s="26" t="str">
        <f>IF(C218="","",IFERROR(INDEX(Clienți!$C$5:$C$504,MATCH(C218,Clienți!$B$5:$B$504,0)),""))</f>
        <v/>
      </c>
      <c r="E218" s="20"/>
      <c r="F218" s="27"/>
      <c r="G218" s="22"/>
      <c r="H218" s="28" t="str">
        <f t="shared" si="9"/>
        <v/>
      </c>
      <c r="I218" s="29" t="str">
        <f t="shared" si="10"/>
        <v/>
      </c>
      <c r="J218" s="15"/>
      <c r="K218" s="22"/>
      <c r="L218" s="20"/>
      <c r="M218" s="19" t="str">
        <f t="shared" si="11"/>
        <v/>
      </c>
    </row>
    <row r="219" spans="2:13" x14ac:dyDescent="0.2">
      <c r="B219" s="25" t="str">
        <f>IF(C219="","",COUNTA($C$5:C219))</f>
        <v/>
      </c>
      <c r="C219" s="22"/>
      <c r="D219" s="26" t="str">
        <f>IF(C219="","",IFERROR(INDEX(Clienți!$C$5:$C$504,MATCH(C219,Clienți!$B$5:$B$504,0)),""))</f>
        <v/>
      </c>
      <c r="E219" s="20"/>
      <c r="F219" s="27"/>
      <c r="G219" s="22"/>
      <c r="H219" s="28" t="str">
        <f t="shared" si="9"/>
        <v/>
      </c>
      <c r="I219" s="29" t="str">
        <f t="shared" si="10"/>
        <v/>
      </c>
      <c r="J219" s="15"/>
      <c r="K219" s="22"/>
      <c r="L219" s="20"/>
      <c r="M219" s="19" t="str">
        <f t="shared" si="11"/>
        <v/>
      </c>
    </row>
    <row r="220" spans="2:13" x14ac:dyDescent="0.2">
      <c r="B220" s="25" t="str">
        <f>IF(C220="","",COUNTA($C$5:C220))</f>
        <v/>
      </c>
      <c r="C220" s="22"/>
      <c r="D220" s="26" t="str">
        <f>IF(C220="","",IFERROR(INDEX(Clienți!$C$5:$C$504,MATCH(C220,Clienți!$B$5:$B$504,0)),""))</f>
        <v/>
      </c>
      <c r="E220" s="20"/>
      <c r="F220" s="27"/>
      <c r="G220" s="22"/>
      <c r="H220" s="28" t="str">
        <f t="shared" si="9"/>
        <v/>
      </c>
      <c r="I220" s="29" t="str">
        <f t="shared" si="10"/>
        <v/>
      </c>
      <c r="J220" s="15"/>
      <c r="K220" s="22"/>
      <c r="L220" s="20"/>
      <c r="M220" s="19" t="str">
        <f t="shared" si="11"/>
        <v/>
      </c>
    </row>
    <row r="221" spans="2:13" x14ac:dyDescent="0.2">
      <c r="B221" s="25" t="str">
        <f>IF(C221="","",COUNTA($C$5:C221))</f>
        <v/>
      </c>
      <c r="C221" s="22"/>
      <c r="D221" s="26" t="str">
        <f>IF(C221="","",IFERROR(INDEX(Clienți!$C$5:$C$504,MATCH(C221,Clienți!$B$5:$B$504,0)),""))</f>
        <v/>
      </c>
      <c r="E221" s="20"/>
      <c r="F221" s="27"/>
      <c r="G221" s="22"/>
      <c r="H221" s="28" t="str">
        <f t="shared" si="9"/>
        <v/>
      </c>
      <c r="I221" s="29" t="str">
        <f t="shared" si="10"/>
        <v/>
      </c>
      <c r="J221" s="15"/>
      <c r="K221" s="22"/>
      <c r="L221" s="20"/>
      <c r="M221" s="19" t="str">
        <f t="shared" si="11"/>
        <v/>
      </c>
    </row>
    <row r="222" spans="2:13" x14ac:dyDescent="0.2">
      <c r="B222" s="25" t="str">
        <f>IF(C222="","",COUNTA($C$5:C222))</f>
        <v/>
      </c>
      <c r="C222" s="22"/>
      <c r="D222" s="26" t="str">
        <f>IF(C222="","",IFERROR(INDEX(Clienți!$C$5:$C$504,MATCH(C222,Clienți!$B$5:$B$504,0)),""))</f>
        <v/>
      </c>
      <c r="E222" s="20"/>
      <c r="F222" s="27"/>
      <c r="G222" s="22"/>
      <c r="H222" s="28" t="str">
        <f t="shared" si="9"/>
        <v/>
      </c>
      <c r="I222" s="29" t="str">
        <f t="shared" si="10"/>
        <v/>
      </c>
      <c r="J222" s="15"/>
      <c r="K222" s="22"/>
      <c r="L222" s="20"/>
      <c r="M222" s="19" t="str">
        <f t="shared" si="11"/>
        <v/>
      </c>
    </row>
    <row r="223" spans="2:13" x14ac:dyDescent="0.2">
      <c r="B223" s="25" t="str">
        <f>IF(C223="","",COUNTA($C$5:C223))</f>
        <v/>
      </c>
      <c r="C223" s="22"/>
      <c r="D223" s="26" t="str">
        <f>IF(C223="","",IFERROR(INDEX(Clienți!$C$5:$C$504,MATCH(C223,Clienți!$B$5:$B$504,0)),""))</f>
        <v/>
      </c>
      <c r="E223" s="20"/>
      <c r="F223" s="27"/>
      <c r="G223" s="22"/>
      <c r="H223" s="28" t="str">
        <f t="shared" si="9"/>
        <v/>
      </c>
      <c r="I223" s="29" t="str">
        <f t="shared" si="10"/>
        <v/>
      </c>
      <c r="J223" s="15"/>
      <c r="K223" s="22"/>
      <c r="L223" s="20"/>
      <c r="M223" s="19" t="str">
        <f t="shared" si="11"/>
        <v/>
      </c>
    </row>
    <row r="224" spans="2:13" x14ac:dyDescent="0.2">
      <c r="B224" s="25" t="str">
        <f>IF(C224="","",COUNTA($C$5:C224))</f>
        <v/>
      </c>
      <c r="C224" s="22"/>
      <c r="D224" s="26" t="str">
        <f>IF(C224="","",IFERROR(INDEX(Clienți!$C$5:$C$504,MATCH(C224,Clienți!$B$5:$B$504,0)),""))</f>
        <v/>
      </c>
      <c r="E224" s="20"/>
      <c r="F224" s="27"/>
      <c r="G224" s="22"/>
      <c r="H224" s="28" t="str">
        <f t="shared" si="9"/>
        <v/>
      </c>
      <c r="I224" s="29" t="str">
        <f t="shared" si="10"/>
        <v/>
      </c>
      <c r="J224" s="15"/>
      <c r="K224" s="22"/>
      <c r="L224" s="20"/>
      <c r="M224" s="19" t="str">
        <f t="shared" si="11"/>
        <v/>
      </c>
    </row>
    <row r="225" spans="2:13" x14ac:dyDescent="0.2">
      <c r="B225" s="25" t="str">
        <f>IF(C225="","",COUNTA($C$5:C225))</f>
        <v/>
      </c>
      <c r="C225" s="22"/>
      <c r="D225" s="26" t="str">
        <f>IF(C225="","",IFERROR(INDEX(Clienți!$C$5:$C$504,MATCH(C225,Clienți!$B$5:$B$504,0)),""))</f>
        <v/>
      </c>
      <c r="E225" s="20"/>
      <c r="F225" s="27"/>
      <c r="G225" s="22"/>
      <c r="H225" s="28" t="str">
        <f t="shared" si="9"/>
        <v/>
      </c>
      <c r="I225" s="29" t="str">
        <f t="shared" si="10"/>
        <v/>
      </c>
      <c r="J225" s="15"/>
      <c r="K225" s="22"/>
      <c r="L225" s="20"/>
      <c r="M225" s="19" t="str">
        <f t="shared" si="11"/>
        <v/>
      </c>
    </row>
    <row r="226" spans="2:13" x14ac:dyDescent="0.2">
      <c r="B226" s="25" t="str">
        <f>IF(C226="","",COUNTA($C$5:C226))</f>
        <v/>
      </c>
      <c r="C226" s="22"/>
      <c r="D226" s="26" t="str">
        <f>IF(C226="","",IFERROR(INDEX(Clienți!$C$5:$C$504,MATCH(C226,Clienți!$B$5:$B$504,0)),""))</f>
        <v/>
      </c>
      <c r="E226" s="20"/>
      <c r="F226" s="27"/>
      <c r="G226" s="22"/>
      <c r="H226" s="28" t="str">
        <f t="shared" si="9"/>
        <v/>
      </c>
      <c r="I226" s="29" t="str">
        <f t="shared" si="10"/>
        <v/>
      </c>
      <c r="J226" s="15"/>
      <c r="K226" s="22"/>
      <c r="L226" s="20"/>
      <c r="M226" s="19" t="str">
        <f t="shared" si="11"/>
        <v/>
      </c>
    </row>
    <row r="227" spans="2:13" x14ac:dyDescent="0.2">
      <c r="B227" s="25" t="str">
        <f>IF(C227="","",COUNTA($C$5:C227))</f>
        <v/>
      </c>
      <c r="C227" s="22"/>
      <c r="D227" s="26" t="str">
        <f>IF(C227="","",IFERROR(INDEX(Clienți!$C$5:$C$504,MATCH(C227,Clienți!$B$5:$B$504,0)),""))</f>
        <v/>
      </c>
      <c r="E227" s="20"/>
      <c r="F227" s="27"/>
      <c r="G227" s="22"/>
      <c r="H227" s="28" t="str">
        <f t="shared" si="9"/>
        <v/>
      </c>
      <c r="I227" s="29" t="str">
        <f t="shared" si="10"/>
        <v/>
      </c>
      <c r="J227" s="15"/>
      <c r="K227" s="22"/>
      <c r="L227" s="20"/>
      <c r="M227" s="19" t="str">
        <f t="shared" si="11"/>
        <v/>
      </c>
    </row>
    <row r="228" spans="2:13" x14ac:dyDescent="0.2">
      <c r="B228" s="25" t="str">
        <f>IF(C228="","",COUNTA($C$5:C228))</f>
        <v/>
      </c>
      <c r="C228" s="22"/>
      <c r="D228" s="26" t="str">
        <f>IF(C228="","",IFERROR(INDEX(Clienți!$C$5:$C$504,MATCH(C228,Clienți!$B$5:$B$504,0)),""))</f>
        <v/>
      </c>
      <c r="E228" s="20"/>
      <c r="F228" s="27"/>
      <c r="G228" s="22"/>
      <c r="H228" s="28" t="str">
        <f t="shared" si="9"/>
        <v/>
      </c>
      <c r="I228" s="29" t="str">
        <f t="shared" si="10"/>
        <v/>
      </c>
      <c r="J228" s="15"/>
      <c r="K228" s="22"/>
      <c r="L228" s="20"/>
      <c r="M228" s="19" t="str">
        <f t="shared" si="11"/>
        <v/>
      </c>
    </row>
    <row r="229" spans="2:13" x14ac:dyDescent="0.2">
      <c r="B229" s="25" t="str">
        <f>IF(C229="","",COUNTA($C$5:C229))</f>
        <v/>
      </c>
      <c r="C229" s="22"/>
      <c r="D229" s="26" t="str">
        <f>IF(C229="","",IFERROR(INDEX(Clienți!$C$5:$C$504,MATCH(C229,Clienți!$B$5:$B$504,0)),""))</f>
        <v/>
      </c>
      <c r="E229" s="20"/>
      <c r="F229" s="27"/>
      <c r="G229" s="22"/>
      <c r="H229" s="28" t="str">
        <f t="shared" si="9"/>
        <v/>
      </c>
      <c r="I229" s="29" t="str">
        <f t="shared" si="10"/>
        <v/>
      </c>
      <c r="J229" s="15"/>
      <c r="K229" s="22"/>
      <c r="L229" s="20"/>
      <c r="M229" s="19" t="str">
        <f t="shared" si="11"/>
        <v/>
      </c>
    </row>
    <row r="230" spans="2:13" x14ac:dyDescent="0.2">
      <c r="B230" s="25" t="str">
        <f>IF(C230="","",COUNTA($C$5:C230))</f>
        <v/>
      </c>
      <c r="C230" s="22"/>
      <c r="D230" s="26" t="str">
        <f>IF(C230="","",IFERROR(INDEX(Clienți!$C$5:$C$504,MATCH(C230,Clienți!$B$5:$B$504,0)),""))</f>
        <v/>
      </c>
      <c r="E230" s="20"/>
      <c r="F230" s="27"/>
      <c r="G230" s="22"/>
      <c r="H230" s="28" t="str">
        <f t="shared" si="9"/>
        <v/>
      </c>
      <c r="I230" s="29" t="str">
        <f t="shared" si="10"/>
        <v/>
      </c>
      <c r="J230" s="15"/>
      <c r="K230" s="22"/>
      <c r="L230" s="20"/>
      <c r="M230" s="19" t="str">
        <f t="shared" si="11"/>
        <v/>
      </c>
    </row>
    <row r="231" spans="2:13" x14ac:dyDescent="0.2">
      <c r="B231" s="25" t="str">
        <f>IF(C231="","",COUNTA($C$5:C231))</f>
        <v/>
      </c>
      <c r="C231" s="22"/>
      <c r="D231" s="26" t="str">
        <f>IF(C231="","",IFERROR(INDEX(Clienți!$C$5:$C$504,MATCH(C231,Clienți!$B$5:$B$504,0)),""))</f>
        <v/>
      </c>
      <c r="E231" s="20"/>
      <c r="F231" s="27"/>
      <c r="G231" s="22"/>
      <c r="H231" s="28" t="str">
        <f t="shared" si="9"/>
        <v/>
      </c>
      <c r="I231" s="29" t="str">
        <f t="shared" si="10"/>
        <v/>
      </c>
      <c r="J231" s="15"/>
      <c r="K231" s="22"/>
      <c r="L231" s="20"/>
      <c r="M231" s="19" t="str">
        <f t="shared" si="11"/>
        <v/>
      </c>
    </row>
    <row r="232" spans="2:13" x14ac:dyDescent="0.2">
      <c r="B232" s="25" t="str">
        <f>IF(C232="","",COUNTA($C$5:C232))</f>
        <v/>
      </c>
      <c r="C232" s="22"/>
      <c r="D232" s="26" t="str">
        <f>IF(C232="","",IFERROR(INDEX(Clienți!$C$5:$C$504,MATCH(C232,Clienți!$B$5:$B$504,0)),""))</f>
        <v/>
      </c>
      <c r="E232" s="20"/>
      <c r="F232" s="27"/>
      <c r="G232" s="22"/>
      <c r="H232" s="28" t="str">
        <f t="shared" si="9"/>
        <v/>
      </c>
      <c r="I232" s="29" t="str">
        <f t="shared" si="10"/>
        <v/>
      </c>
      <c r="J232" s="15"/>
      <c r="K232" s="22"/>
      <c r="L232" s="20"/>
      <c r="M232" s="19" t="str">
        <f t="shared" si="11"/>
        <v/>
      </c>
    </row>
    <row r="233" spans="2:13" x14ac:dyDescent="0.2">
      <c r="B233" s="25" t="str">
        <f>IF(C233="","",COUNTA($C$5:C233))</f>
        <v/>
      </c>
      <c r="C233" s="22"/>
      <c r="D233" s="26" t="str">
        <f>IF(C233="","",IFERROR(INDEX(Clienți!$C$5:$C$504,MATCH(C233,Clienți!$B$5:$B$504,0)),""))</f>
        <v/>
      </c>
      <c r="E233" s="20"/>
      <c r="F233" s="27"/>
      <c r="G233" s="22"/>
      <c r="H233" s="28" t="str">
        <f t="shared" si="9"/>
        <v/>
      </c>
      <c r="I233" s="29" t="str">
        <f t="shared" si="10"/>
        <v/>
      </c>
      <c r="J233" s="15"/>
      <c r="K233" s="22"/>
      <c r="L233" s="20"/>
      <c r="M233" s="19" t="str">
        <f t="shared" si="11"/>
        <v/>
      </c>
    </row>
    <row r="234" spans="2:13" x14ac:dyDescent="0.2">
      <c r="B234" s="25" t="str">
        <f>IF(C234="","",COUNTA($C$5:C234))</f>
        <v/>
      </c>
      <c r="C234" s="22"/>
      <c r="D234" s="26" t="str">
        <f>IF(C234="","",IFERROR(INDEX(Clienți!$C$5:$C$504,MATCH(C234,Clienți!$B$5:$B$504,0)),""))</f>
        <v/>
      </c>
      <c r="E234" s="20"/>
      <c r="F234" s="27"/>
      <c r="G234" s="22"/>
      <c r="H234" s="28" t="str">
        <f t="shared" si="9"/>
        <v/>
      </c>
      <c r="I234" s="29" t="str">
        <f t="shared" si="10"/>
        <v/>
      </c>
      <c r="J234" s="15"/>
      <c r="K234" s="22"/>
      <c r="L234" s="20"/>
      <c r="M234" s="19" t="str">
        <f t="shared" si="11"/>
        <v/>
      </c>
    </row>
    <row r="235" spans="2:13" x14ac:dyDescent="0.2">
      <c r="B235" s="25" t="str">
        <f>IF(C235="","",COUNTA($C$5:C235))</f>
        <v/>
      </c>
      <c r="C235" s="22"/>
      <c r="D235" s="26" t="str">
        <f>IF(C235="","",IFERROR(INDEX(Clienți!$C$5:$C$504,MATCH(C235,Clienți!$B$5:$B$504,0)),""))</f>
        <v/>
      </c>
      <c r="E235" s="20"/>
      <c r="F235" s="27"/>
      <c r="G235" s="22"/>
      <c r="H235" s="28" t="str">
        <f t="shared" si="9"/>
        <v/>
      </c>
      <c r="I235" s="29" t="str">
        <f t="shared" si="10"/>
        <v/>
      </c>
      <c r="J235" s="15"/>
      <c r="K235" s="22"/>
      <c r="L235" s="20"/>
      <c r="M235" s="19" t="str">
        <f t="shared" si="11"/>
        <v/>
      </c>
    </row>
    <row r="236" spans="2:13" x14ac:dyDescent="0.2">
      <c r="B236" s="25" t="str">
        <f>IF(C236="","",COUNTA($C$5:C236))</f>
        <v/>
      </c>
      <c r="C236" s="22"/>
      <c r="D236" s="26" t="str">
        <f>IF(C236="","",IFERROR(INDEX(Clienți!$C$5:$C$504,MATCH(C236,Clienți!$B$5:$B$504,0)),""))</f>
        <v/>
      </c>
      <c r="E236" s="20"/>
      <c r="F236" s="27"/>
      <c r="G236" s="22"/>
      <c r="H236" s="28" t="str">
        <f t="shared" si="9"/>
        <v/>
      </c>
      <c r="I236" s="29" t="str">
        <f t="shared" si="10"/>
        <v/>
      </c>
      <c r="J236" s="15"/>
      <c r="K236" s="22"/>
      <c r="L236" s="20"/>
      <c r="M236" s="19" t="str">
        <f t="shared" si="11"/>
        <v/>
      </c>
    </row>
    <row r="237" spans="2:13" x14ac:dyDescent="0.2">
      <c r="B237" s="25" t="str">
        <f>IF(C237="","",COUNTA($C$5:C237))</f>
        <v/>
      </c>
      <c r="C237" s="22"/>
      <c r="D237" s="26" t="str">
        <f>IF(C237="","",IFERROR(INDEX(Clienți!$C$5:$C$504,MATCH(C237,Clienți!$B$5:$B$504,0)),""))</f>
        <v/>
      </c>
      <c r="E237" s="20"/>
      <c r="F237" s="27"/>
      <c r="G237" s="22"/>
      <c r="H237" s="28" t="str">
        <f t="shared" si="9"/>
        <v/>
      </c>
      <c r="I237" s="29" t="str">
        <f t="shared" si="10"/>
        <v/>
      </c>
      <c r="J237" s="15"/>
      <c r="K237" s="22"/>
      <c r="L237" s="20"/>
      <c r="M237" s="19" t="str">
        <f t="shared" si="11"/>
        <v/>
      </c>
    </row>
    <row r="238" spans="2:13" x14ac:dyDescent="0.2">
      <c r="B238" s="25" t="str">
        <f>IF(C238="","",COUNTA($C$5:C238))</f>
        <v/>
      </c>
      <c r="C238" s="22"/>
      <c r="D238" s="26" t="str">
        <f>IF(C238="","",IFERROR(INDEX(Clienți!$C$5:$C$504,MATCH(C238,Clienți!$B$5:$B$504,0)),""))</f>
        <v/>
      </c>
      <c r="E238" s="20"/>
      <c r="F238" s="27"/>
      <c r="G238" s="22"/>
      <c r="H238" s="28" t="str">
        <f t="shared" si="9"/>
        <v/>
      </c>
      <c r="I238" s="29" t="str">
        <f t="shared" si="10"/>
        <v/>
      </c>
      <c r="J238" s="15"/>
      <c r="K238" s="22"/>
      <c r="L238" s="20"/>
      <c r="M238" s="19" t="str">
        <f t="shared" si="11"/>
        <v/>
      </c>
    </row>
    <row r="239" spans="2:13" x14ac:dyDescent="0.2">
      <c r="B239" s="25" t="str">
        <f>IF(C239="","",COUNTA($C$5:C239))</f>
        <v/>
      </c>
      <c r="C239" s="22"/>
      <c r="D239" s="26" t="str">
        <f>IF(C239="","",IFERROR(INDEX(Clienți!$C$5:$C$504,MATCH(C239,Clienți!$B$5:$B$504,0)),""))</f>
        <v/>
      </c>
      <c r="E239" s="20"/>
      <c r="F239" s="27"/>
      <c r="G239" s="22"/>
      <c r="H239" s="28" t="str">
        <f t="shared" si="9"/>
        <v/>
      </c>
      <c r="I239" s="29" t="str">
        <f t="shared" si="10"/>
        <v/>
      </c>
      <c r="J239" s="15"/>
      <c r="K239" s="22"/>
      <c r="L239" s="20"/>
      <c r="M239" s="19" t="str">
        <f t="shared" si="11"/>
        <v/>
      </c>
    </row>
    <row r="240" spans="2:13" x14ac:dyDescent="0.2">
      <c r="B240" s="25" t="str">
        <f>IF(C240="","",COUNTA($C$5:C240))</f>
        <v/>
      </c>
      <c r="C240" s="22"/>
      <c r="D240" s="26" t="str">
        <f>IF(C240="","",IFERROR(INDEX(Clienți!$C$5:$C$504,MATCH(C240,Clienți!$B$5:$B$504,0)),""))</f>
        <v/>
      </c>
      <c r="E240" s="20"/>
      <c r="F240" s="27"/>
      <c r="G240" s="22"/>
      <c r="H240" s="28" t="str">
        <f t="shared" si="9"/>
        <v/>
      </c>
      <c r="I240" s="29" t="str">
        <f t="shared" si="10"/>
        <v/>
      </c>
      <c r="J240" s="15"/>
      <c r="K240" s="22"/>
      <c r="L240" s="20"/>
      <c r="M240" s="19" t="str">
        <f t="shared" si="11"/>
        <v/>
      </c>
    </row>
    <row r="241" spans="2:13" x14ac:dyDescent="0.2">
      <c r="B241" s="25" t="str">
        <f>IF(C241="","",COUNTA($C$5:C241))</f>
        <v/>
      </c>
      <c r="C241" s="22"/>
      <c r="D241" s="26" t="str">
        <f>IF(C241="","",IFERROR(INDEX(Clienți!$C$5:$C$504,MATCH(C241,Clienți!$B$5:$B$504,0)),""))</f>
        <v/>
      </c>
      <c r="E241" s="20"/>
      <c r="F241" s="27"/>
      <c r="G241" s="22"/>
      <c r="H241" s="28" t="str">
        <f t="shared" si="9"/>
        <v/>
      </c>
      <c r="I241" s="29" t="str">
        <f t="shared" si="10"/>
        <v/>
      </c>
      <c r="J241" s="15"/>
      <c r="K241" s="22"/>
      <c r="L241" s="20"/>
      <c r="M241" s="19" t="str">
        <f t="shared" si="11"/>
        <v/>
      </c>
    </row>
    <row r="242" spans="2:13" x14ac:dyDescent="0.2">
      <c r="B242" s="25" t="str">
        <f>IF(C242="","",COUNTA($C$5:C242))</f>
        <v/>
      </c>
      <c r="C242" s="22"/>
      <c r="D242" s="26" t="str">
        <f>IF(C242="","",IFERROR(INDEX(Clienți!$C$5:$C$504,MATCH(C242,Clienți!$B$5:$B$504,0)),""))</f>
        <v/>
      </c>
      <c r="E242" s="20"/>
      <c r="F242" s="27"/>
      <c r="G242" s="22"/>
      <c r="H242" s="28" t="str">
        <f t="shared" si="9"/>
        <v/>
      </c>
      <c r="I242" s="29" t="str">
        <f t="shared" si="10"/>
        <v/>
      </c>
      <c r="J242" s="15"/>
      <c r="K242" s="22"/>
      <c r="L242" s="20"/>
      <c r="M242" s="19" t="str">
        <f t="shared" si="11"/>
        <v/>
      </c>
    </row>
    <row r="243" spans="2:13" x14ac:dyDescent="0.2">
      <c r="B243" s="25" t="str">
        <f>IF(C243="","",COUNTA($C$5:C243))</f>
        <v/>
      </c>
      <c r="C243" s="22"/>
      <c r="D243" s="26" t="str">
        <f>IF(C243="","",IFERROR(INDEX(Clienți!$C$5:$C$504,MATCH(C243,Clienți!$B$5:$B$504,0)),""))</f>
        <v/>
      </c>
      <c r="E243" s="20"/>
      <c r="F243" s="27"/>
      <c r="G243" s="22"/>
      <c r="H243" s="28" t="str">
        <f t="shared" si="9"/>
        <v/>
      </c>
      <c r="I243" s="29" t="str">
        <f t="shared" si="10"/>
        <v/>
      </c>
      <c r="J243" s="15"/>
      <c r="K243" s="22"/>
      <c r="L243" s="20"/>
      <c r="M243" s="19" t="str">
        <f t="shared" si="11"/>
        <v/>
      </c>
    </row>
    <row r="244" spans="2:13" x14ac:dyDescent="0.2">
      <c r="B244" s="25" t="str">
        <f>IF(C244="","",COUNTA($C$5:C244))</f>
        <v/>
      </c>
      <c r="C244" s="22"/>
      <c r="D244" s="26" t="str">
        <f>IF(C244="","",IFERROR(INDEX(Clienți!$C$5:$C$504,MATCH(C244,Clienți!$B$5:$B$504,0)),""))</f>
        <v/>
      </c>
      <c r="E244" s="20"/>
      <c r="F244" s="27"/>
      <c r="G244" s="22"/>
      <c r="H244" s="28" t="str">
        <f t="shared" si="9"/>
        <v/>
      </c>
      <c r="I244" s="29" t="str">
        <f t="shared" si="10"/>
        <v/>
      </c>
      <c r="J244" s="15"/>
      <c r="K244" s="22"/>
      <c r="L244" s="20"/>
      <c r="M244" s="19" t="str">
        <f t="shared" si="11"/>
        <v/>
      </c>
    </row>
    <row r="245" spans="2:13" x14ac:dyDescent="0.2">
      <c r="B245" s="25" t="str">
        <f>IF(C245="","",COUNTA($C$5:C245))</f>
        <v/>
      </c>
      <c r="C245" s="22"/>
      <c r="D245" s="26" t="str">
        <f>IF(C245="","",IFERROR(INDEX(Clienți!$C$5:$C$504,MATCH(C245,Clienți!$B$5:$B$504,0)),""))</f>
        <v/>
      </c>
      <c r="E245" s="20"/>
      <c r="F245" s="27"/>
      <c r="G245" s="22"/>
      <c r="H245" s="28" t="str">
        <f t="shared" si="9"/>
        <v/>
      </c>
      <c r="I245" s="29" t="str">
        <f t="shared" si="10"/>
        <v/>
      </c>
      <c r="J245" s="15"/>
      <c r="K245" s="22"/>
      <c r="L245" s="20"/>
      <c r="M245" s="19" t="str">
        <f t="shared" si="11"/>
        <v/>
      </c>
    </row>
    <row r="246" spans="2:13" x14ac:dyDescent="0.2">
      <c r="B246" s="25" t="str">
        <f>IF(C246="","",COUNTA($C$5:C246))</f>
        <v/>
      </c>
      <c r="C246" s="22"/>
      <c r="D246" s="26" t="str">
        <f>IF(C246="","",IFERROR(INDEX(Clienți!$C$5:$C$504,MATCH(C246,Clienți!$B$5:$B$504,0)),""))</f>
        <v/>
      </c>
      <c r="E246" s="20"/>
      <c r="F246" s="27"/>
      <c r="G246" s="22"/>
      <c r="H246" s="28" t="str">
        <f t="shared" si="9"/>
        <v/>
      </c>
      <c r="I246" s="29" t="str">
        <f t="shared" si="10"/>
        <v/>
      </c>
      <c r="J246" s="15"/>
      <c r="K246" s="22"/>
      <c r="L246" s="20"/>
      <c r="M246" s="19" t="str">
        <f t="shared" si="11"/>
        <v/>
      </c>
    </row>
    <row r="247" spans="2:13" x14ac:dyDescent="0.2">
      <c r="B247" s="25" t="str">
        <f>IF(C247="","",COUNTA($C$5:C247))</f>
        <v/>
      </c>
      <c r="C247" s="22"/>
      <c r="D247" s="26" t="str">
        <f>IF(C247="","",IFERROR(INDEX(Clienți!$C$5:$C$504,MATCH(C247,Clienți!$B$5:$B$504,0)),""))</f>
        <v/>
      </c>
      <c r="E247" s="20"/>
      <c r="F247" s="27"/>
      <c r="G247" s="22"/>
      <c r="H247" s="28" t="str">
        <f t="shared" si="9"/>
        <v/>
      </c>
      <c r="I247" s="29" t="str">
        <f t="shared" si="10"/>
        <v/>
      </c>
      <c r="J247" s="15"/>
      <c r="K247" s="22"/>
      <c r="L247" s="20"/>
      <c r="M247" s="19" t="str">
        <f t="shared" si="11"/>
        <v/>
      </c>
    </row>
    <row r="248" spans="2:13" x14ac:dyDescent="0.2">
      <c r="B248" s="25" t="str">
        <f>IF(C248="","",COUNTA($C$5:C248))</f>
        <v/>
      </c>
      <c r="C248" s="22"/>
      <c r="D248" s="26" t="str">
        <f>IF(C248="","",IFERROR(INDEX(Clienți!$C$5:$C$504,MATCH(C248,Clienți!$B$5:$B$504,0)),""))</f>
        <v/>
      </c>
      <c r="E248" s="20"/>
      <c r="F248" s="27"/>
      <c r="G248" s="22"/>
      <c r="H248" s="28" t="str">
        <f t="shared" si="9"/>
        <v/>
      </c>
      <c r="I248" s="29" t="str">
        <f t="shared" si="10"/>
        <v/>
      </c>
      <c r="J248" s="15"/>
      <c r="K248" s="22"/>
      <c r="L248" s="20"/>
      <c r="M248" s="19" t="str">
        <f t="shared" si="11"/>
        <v/>
      </c>
    </row>
    <row r="249" spans="2:13" x14ac:dyDescent="0.2">
      <c r="B249" s="25" t="str">
        <f>IF(C249="","",COUNTA($C$5:C249))</f>
        <v/>
      </c>
      <c r="C249" s="22"/>
      <c r="D249" s="26" t="str">
        <f>IF(C249="","",IFERROR(INDEX(Clienți!$C$5:$C$504,MATCH(C249,Clienți!$B$5:$B$504,0)),""))</f>
        <v/>
      </c>
      <c r="E249" s="20"/>
      <c r="F249" s="27"/>
      <c r="G249" s="22"/>
      <c r="H249" s="28" t="str">
        <f t="shared" si="9"/>
        <v/>
      </c>
      <c r="I249" s="29" t="str">
        <f t="shared" si="10"/>
        <v/>
      </c>
      <c r="J249" s="15"/>
      <c r="K249" s="22"/>
      <c r="L249" s="20"/>
      <c r="M249" s="19" t="str">
        <f t="shared" si="11"/>
        <v/>
      </c>
    </row>
    <row r="250" spans="2:13" x14ac:dyDescent="0.2">
      <c r="B250" s="25" t="str">
        <f>IF(C250="","",COUNTA($C$5:C250))</f>
        <v/>
      </c>
      <c r="C250" s="22"/>
      <c r="D250" s="26" t="str">
        <f>IF(C250="","",IFERROR(INDEX(Clienți!$C$5:$C$504,MATCH(C250,Clienți!$B$5:$B$504,0)),""))</f>
        <v/>
      </c>
      <c r="E250" s="20"/>
      <c r="F250" s="27"/>
      <c r="G250" s="22"/>
      <c r="H250" s="28" t="str">
        <f t="shared" si="9"/>
        <v/>
      </c>
      <c r="I250" s="29" t="str">
        <f t="shared" si="10"/>
        <v/>
      </c>
      <c r="J250" s="15"/>
      <c r="K250" s="22"/>
      <c r="L250" s="20"/>
      <c r="M250" s="19" t="str">
        <f t="shared" si="11"/>
        <v/>
      </c>
    </row>
    <row r="251" spans="2:13" x14ac:dyDescent="0.2">
      <c r="B251" s="25" t="str">
        <f>IF(C251="","",COUNTA($C$5:C251))</f>
        <v/>
      </c>
      <c r="C251" s="22"/>
      <c r="D251" s="26" t="str">
        <f>IF(C251="","",IFERROR(INDEX(Clienți!$C$5:$C$504,MATCH(C251,Clienți!$B$5:$B$504,0)),""))</f>
        <v/>
      </c>
      <c r="E251" s="20"/>
      <c r="F251" s="27"/>
      <c r="G251" s="22"/>
      <c r="H251" s="28" t="str">
        <f t="shared" si="9"/>
        <v/>
      </c>
      <c r="I251" s="29" t="str">
        <f t="shared" si="10"/>
        <v/>
      </c>
      <c r="J251" s="15"/>
      <c r="K251" s="22"/>
      <c r="L251" s="20"/>
      <c r="M251" s="19" t="str">
        <f t="shared" si="11"/>
        <v/>
      </c>
    </row>
    <row r="252" spans="2:13" x14ac:dyDescent="0.2">
      <c r="B252" s="25" t="str">
        <f>IF(C252="","",COUNTA($C$5:C252))</f>
        <v/>
      </c>
      <c r="C252" s="22"/>
      <c r="D252" s="26" t="str">
        <f>IF(C252="","",IFERROR(INDEX(Clienți!$C$5:$C$504,MATCH(C252,Clienți!$B$5:$B$504,0)),""))</f>
        <v/>
      </c>
      <c r="E252" s="20"/>
      <c r="F252" s="27"/>
      <c r="G252" s="22"/>
      <c r="H252" s="28" t="str">
        <f t="shared" si="9"/>
        <v/>
      </c>
      <c r="I252" s="29" t="str">
        <f t="shared" si="10"/>
        <v/>
      </c>
      <c r="J252" s="15"/>
      <c r="K252" s="22"/>
      <c r="L252" s="20"/>
      <c r="M252" s="19" t="str">
        <f t="shared" si="11"/>
        <v/>
      </c>
    </row>
    <row r="253" spans="2:13" x14ac:dyDescent="0.2">
      <c r="B253" s="25" t="str">
        <f>IF(C253="","",COUNTA($C$5:C253))</f>
        <v/>
      </c>
      <c r="C253" s="22"/>
      <c r="D253" s="26" t="str">
        <f>IF(C253="","",IFERROR(INDEX(Clienți!$C$5:$C$504,MATCH(C253,Clienți!$B$5:$B$504,0)),""))</f>
        <v/>
      </c>
      <c r="E253" s="20"/>
      <c r="F253" s="27"/>
      <c r="G253" s="22"/>
      <c r="H253" s="28" t="str">
        <f t="shared" si="9"/>
        <v/>
      </c>
      <c r="I253" s="29" t="str">
        <f t="shared" si="10"/>
        <v/>
      </c>
      <c r="J253" s="15"/>
      <c r="K253" s="22"/>
      <c r="L253" s="20"/>
      <c r="M253" s="19" t="str">
        <f t="shared" si="11"/>
        <v/>
      </c>
    </row>
    <row r="254" spans="2:13" x14ac:dyDescent="0.2">
      <c r="B254" s="25" t="str">
        <f>IF(C254="","",COUNTA($C$5:C254))</f>
        <v/>
      </c>
      <c r="C254" s="22"/>
      <c r="D254" s="26" t="str">
        <f>IF(C254="","",IFERROR(INDEX(Clienți!$C$5:$C$504,MATCH(C254,Clienți!$B$5:$B$504,0)),""))</f>
        <v/>
      </c>
      <c r="E254" s="20"/>
      <c r="F254" s="27"/>
      <c r="G254" s="22"/>
      <c r="H254" s="28" t="str">
        <f t="shared" si="9"/>
        <v/>
      </c>
      <c r="I254" s="29" t="str">
        <f t="shared" si="10"/>
        <v/>
      </c>
      <c r="J254" s="15"/>
      <c r="K254" s="22"/>
      <c r="L254" s="20"/>
      <c r="M254" s="19" t="str">
        <f t="shared" si="11"/>
        <v/>
      </c>
    </row>
    <row r="255" spans="2:13" x14ac:dyDescent="0.2">
      <c r="B255" s="25" t="str">
        <f>IF(C255="","",COUNTA($C$5:C255))</f>
        <v/>
      </c>
      <c r="C255" s="22"/>
      <c r="D255" s="26" t="str">
        <f>IF(C255="","",IFERROR(INDEX(Clienți!$C$5:$C$504,MATCH(C255,Clienți!$B$5:$B$504,0)),""))</f>
        <v/>
      </c>
      <c r="E255" s="20"/>
      <c r="F255" s="27"/>
      <c r="G255" s="22"/>
      <c r="H255" s="28" t="str">
        <f t="shared" si="9"/>
        <v/>
      </c>
      <c r="I255" s="29" t="str">
        <f t="shared" si="10"/>
        <v/>
      </c>
      <c r="J255" s="15"/>
      <c r="K255" s="22"/>
      <c r="L255" s="20"/>
      <c r="M255" s="19" t="str">
        <f t="shared" si="11"/>
        <v/>
      </c>
    </row>
    <row r="256" spans="2:13" x14ac:dyDescent="0.2">
      <c r="B256" s="25" t="str">
        <f>IF(C256="","",COUNTA($C$5:C256))</f>
        <v/>
      </c>
      <c r="C256" s="22"/>
      <c r="D256" s="26" t="str">
        <f>IF(C256="","",IFERROR(INDEX(Clienți!$C$5:$C$504,MATCH(C256,Clienți!$B$5:$B$504,0)),""))</f>
        <v/>
      </c>
      <c r="E256" s="20"/>
      <c r="F256" s="27"/>
      <c r="G256" s="22"/>
      <c r="H256" s="28" t="str">
        <f t="shared" si="9"/>
        <v/>
      </c>
      <c r="I256" s="29" t="str">
        <f t="shared" si="10"/>
        <v/>
      </c>
      <c r="J256" s="15"/>
      <c r="K256" s="22"/>
      <c r="L256" s="20"/>
      <c r="M256" s="19" t="str">
        <f t="shared" si="11"/>
        <v/>
      </c>
    </row>
    <row r="257" spans="2:13" x14ac:dyDescent="0.2">
      <c r="B257" s="25" t="str">
        <f>IF(C257="","",COUNTA($C$5:C257))</f>
        <v/>
      </c>
      <c r="C257" s="22"/>
      <c r="D257" s="26" t="str">
        <f>IF(C257="","",IFERROR(INDEX(Clienți!$C$5:$C$504,MATCH(C257,Clienți!$B$5:$B$504,0)),""))</f>
        <v/>
      </c>
      <c r="E257" s="20"/>
      <c r="F257" s="27"/>
      <c r="G257" s="22"/>
      <c r="H257" s="28" t="str">
        <f t="shared" si="9"/>
        <v/>
      </c>
      <c r="I257" s="29" t="str">
        <f t="shared" si="10"/>
        <v/>
      </c>
      <c r="J257" s="15"/>
      <c r="K257" s="22"/>
      <c r="L257" s="20"/>
      <c r="M257" s="19" t="str">
        <f t="shared" si="11"/>
        <v/>
      </c>
    </row>
    <row r="258" spans="2:13" x14ac:dyDescent="0.2">
      <c r="B258" s="25" t="str">
        <f>IF(C258="","",COUNTA($C$5:C258))</f>
        <v/>
      </c>
      <c r="C258" s="22"/>
      <c r="D258" s="26" t="str">
        <f>IF(C258="","",IFERROR(INDEX(Clienți!$C$5:$C$504,MATCH(C258,Clienți!$B$5:$B$504,0)),""))</f>
        <v/>
      </c>
      <c r="E258" s="20"/>
      <c r="F258" s="27"/>
      <c r="G258" s="22"/>
      <c r="H258" s="28" t="str">
        <f t="shared" si="9"/>
        <v/>
      </c>
      <c r="I258" s="29" t="str">
        <f t="shared" si="10"/>
        <v/>
      </c>
      <c r="J258" s="15"/>
      <c r="K258" s="22"/>
      <c r="L258" s="20"/>
      <c r="M258" s="19" t="str">
        <f t="shared" si="11"/>
        <v/>
      </c>
    </row>
    <row r="259" spans="2:13" x14ac:dyDescent="0.2">
      <c r="B259" s="25" t="str">
        <f>IF(C259="","",COUNTA($C$5:C259))</f>
        <v/>
      </c>
      <c r="C259" s="22"/>
      <c r="D259" s="26" t="str">
        <f>IF(C259="","",IFERROR(INDEX(Clienți!$C$5:$C$504,MATCH(C259,Clienți!$B$5:$B$504,0)),""))</f>
        <v/>
      </c>
      <c r="E259" s="20"/>
      <c r="F259" s="27"/>
      <c r="G259" s="22"/>
      <c r="H259" s="28" t="str">
        <f t="shared" si="9"/>
        <v/>
      </c>
      <c r="I259" s="29" t="str">
        <f t="shared" si="10"/>
        <v/>
      </c>
      <c r="J259" s="15"/>
      <c r="K259" s="22"/>
      <c r="L259" s="20"/>
      <c r="M259" s="19" t="str">
        <f t="shared" si="11"/>
        <v/>
      </c>
    </row>
    <row r="260" spans="2:13" x14ac:dyDescent="0.2">
      <c r="B260" s="25" t="str">
        <f>IF(C260="","",COUNTA($C$5:C260))</f>
        <v/>
      </c>
      <c r="C260" s="22"/>
      <c r="D260" s="26" t="str">
        <f>IF(C260="","",IFERROR(INDEX(Clienți!$C$5:$C$504,MATCH(C260,Clienți!$B$5:$B$504,0)),""))</f>
        <v/>
      </c>
      <c r="E260" s="20"/>
      <c r="F260" s="27"/>
      <c r="G260" s="22"/>
      <c r="H260" s="28" t="str">
        <f t="shared" si="9"/>
        <v/>
      </c>
      <c r="I260" s="29" t="str">
        <f t="shared" si="10"/>
        <v/>
      </c>
      <c r="J260" s="15"/>
      <c r="K260" s="22"/>
      <c r="L260" s="20"/>
      <c r="M260" s="19" t="str">
        <f t="shared" si="11"/>
        <v/>
      </c>
    </row>
    <row r="261" spans="2:13" x14ac:dyDescent="0.2">
      <c r="B261" s="25" t="str">
        <f>IF(C261="","",COUNTA($C$5:C261))</f>
        <v/>
      </c>
      <c r="C261" s="22"/>
      <c r="D261" s="26" t="str">
        <f>IF(C261="","",IFERROR(INDEX(Clienți!$C$5:$C$504,MATCH(C261,Clienți!$B$5:$B$504,0)),""))</f>
        <v/>
      </c>
      <c r="E261" s="20"/>
      <c r="F261" s="27"/>
      <c r="G261" s="22"/>
      <c r="H261" s="28" t="str">
        <f t="shared" ref="H261:H324" si="12">IF(G261="","",IFERROR(VLOOKUP(G261,TabelEtape,2,FALSE),""))</f>
        <v/>
      </c>
      <c r="I261" s="29" t="str">
        <f t="shared" ref="I261:I304" si="13">IF(OR(N(F261)=0,H261=""),"",ROUND(F261*H261,2))</f>
        <v/>
      </c>
      <c r="J261" s="15"/>
      <c r="K261" s="22"/>
      <c r="L261" s="20"/>
      <c r="M261" s="19" t="str">
        <f t="shared" ref="M261:M324" si="14">IF(C261="","",TRIM(IF(D261="","Cod de client inexistent. ","")&amp;IF(AND(G261&lt;&gt;"Câștigată",G261&lt;&gt;"Pierdută",ISNUMBER(J261),J261&lt;AziC),"Data de închidere a trecut: actualizează etapa. ","")&amp;IF(AND(G261="Pierdută",L261=""),"Notează motivul pierderii. ","")&amp;IF(AND(OR(G261="Ofertă trimisă",G261="Negociere"),K261=""),"Lipsește numărul ofertei. ","")))</f>
        <v/>
      </c>
    </row>
    <row r="262" spans="2:13" x14ac:dyDescent="0.2">
      <c r="B262" s="25" t="str">
        <f>IF(C262="","",COUNTA($C$5:C262))</f>
        <v/>
      </c>
      <c r="C262" s="22"/>
      <c r="D262" s="26" t="str">
        <f>IF(C262="","",IFERROR(INDEX(Clienți!$C$5:$C$504,MATCH(C262,Clienți!$B$5:$B$504,0)),""))</f>
        <v/>
      </c>
      <c r="E262" s="20"/>
      <c r="F262" s="27"/>
      <c r="G262" s="22"/>
      <c r="H262" s="28" t="str">
        <f t="shared" si="12"/>
        <v/>
      </c>
      <c r="I262" s="29" t="str">
        <f t="shared" si="13"/>
        <v/>
      </c>
      <c r="J262" s="15"/>
      <c r="K262" s="22"/>
      <c r="L262" s="20"/>
      <c r="M262" s="19" t="str">
        <f t="shared" si="14"/>
        <v/>
      </c>
    </row>
    <row r="263" spans="2:13" x14ac:dyDescent="0.2">
      <c r="B263" s="25" t="str">
        <f>IF(C263="","",COUNTA($C$5:C263))</f>
        <v/>
      </c>
      <c r="C263" s="22"/>
      <c r="D263" s="26" t="str">
        <f>IF(C263="","",IFERROR(INDEX(Clienți!$C$5:$C$504,MATCH(C263,Clienți!$B$5:$B$504,0)),""))</f>
        <v/>
      </c>
      <c r="E263" s="20"/>
      <c r="F263" s="27"/>
      <c r="G263" s="22"/>
      <c r="H263" s="28" t="str">
        <f t="shared" si="12"/>
        <v/>
      </c>
      <c r="I263" s="29" t="str">
        <f t="shared" si="13"/>
        <v/>
      </c>
      <c r="J263" s="15"/>
      <c r="K263" s="22"/>
      <c r="L263" s="20"/>
      <c r="M263" s="19" t="str">
        <f t="shared" si="14"/>
        <v/>
      </c>
    </row>
    <row r="264" spans="2:13" x14ac:dyDescent="0.2">
      <c r="B264" s="25" t="str">
        <f>IF(C264="","",COUNTA($C$5:C264))</f>
        <v/>
      </c>
      <c r="C264" s="22"/>
      <c r="D264" s="26" t="str">
        <f>IF(C264="","",IFERROR(INDEX(Clienți!$C$5:$C$504,MATCH(C264,Clienți!$B$5:$B$504,0)),""))</f>
        <v/>
      </c>
      <c r="E264" s="20"/>
      <c r="F264" s="27"/>
      <c r="G264" s="22"/>
      <c r="H264" s="28" t="str">
        <f t="shared" si="12"/>
        <v/>
      </c>
      <c r="I264" s="29" t="str">
        <f t="shared" si="13"/>
        <v/>
      </c>
      <c r="J264" s="15"/>
      <c r="K264" s="22"/>
      <c r="L264" s="20"/>
      <c r="M264" s="19" t="str">
        <f t="shared" si="14"/>
        <v/>
      </c>
    </row>
    <row r="265" spans="2:13" x14ac:dyDescent="0.2">
      <c r="B265" s="25" t="str">
        <f>IF(C265="","",COUNTA($C$5:C265))</f>
        <v/>
      </c>
      <c r="C265" s="22"/>
      <c r="D265" s="26" t="str">
        <f>IF(C265="","",IFERROR(INDEX(Clienți!$C$5:$C$504,MATCH(C265,Clienți!$B$5:$B$504,0)),""))</f>
        <v/>
      </c>
      <c r="E265" s="20"/>
      <c r="F265" s="27"/>
      <c r="G265" s="22"/>
      <c r="H265" s="28" t="str">
        <f t="shared" si="12"/>
        <v/>
      </c>
      <c r="I265" s="29" t="str">
        <f t="shared" si="13"/>
        <v/>
      </c>
      <c r="J265" s="15"/>
      <c r="K265" s="22"/>
      <c r="L265" s="20"/>
      <c r="M265" s="19" t="str">
        <f t="shared" si="14"/>
        <v/>
      </c>
    </row>
    <row r="266" spans="2:13" x14ac:dyDescent="0.2">
      <c r="B266" s="25" t="str">
        <f>IF(C266="","",COUNTA($C$5:C266))</f>
        <v/>
      </c>
      <c r="C266" s="22"/>
      <c r="D266" s="26" t="str">
        <f>IF(C266="","",IFERROR(INDEX(Clienți!$C$5:$C$504,MATCH(C266,Clienți!$B$5:$B$504,0)),""))</f>
        <v/>
      </c>
      <c r="E266" s="20"/>
      <c r="F266" s="27"/>
      <c r="G266" s="22"/>
      <c r="H266" s="28" t="str">
        <f t="shared" si="12"/>
        <v/>
      </c>
      <c r="I266" s="29" t="str">
        <f t="shared" si="13"/>
        <v/>
      </c>
      <c r="J266" s="15"/>
      <c r="K266" s="22"/>
      <c r="L266" s="20"/>
      <c r="M266" s="19" t="str">
        <f t="shared" si="14"/>
        <v/>
      </c>
    </row>
    <row r="267" spans="2:13" x14ac:dyDescent="0.2">
      <c r="B267" s="25" t="str">
        <f>IF(C267="","",COUNTA($C$5:C267))</f>
        <v/>
      </c>
      <c r="C267" s="22"/>
      <c r="D267" s="26" t="str">
        <f>IF(C267="","",IFERROR(INDEX(Clienți!$C$5:$C$504,MATCH(C267,Clienți!$B$5:$B$504,0)),""))</f>
        <v/>
      </c>
      <c r="E267" s="20"/>
      <c r="F267" s="27"/>
      <c r="G267" s="22"/>
      <c r="H267" s="28" t="str">
        <f t="shared" si="12"/>
        <v/>
      </c>
      <c r="I267" s="29" t="str">
        <f t="shared" si="13"/>
        <v/>
      </c>
      <c r="J267" s="15"/>
      <c r="K267" s="22"/>
      <c r="L267" s="20"/>
      <c r="M267" s="19" t="str">
        <f t="shared" si="14"/>
        <v/>
      </c>
    </row>
    <row r="268" spans="2:13" x14ac:dyDescent="0.2">
      <c r="B268" s="25" t="str">
        <f>IF(C268="","",COUNTA($C$5:C268))</f>
        <v/>
      </c>
      <c r="C268" s="22"/>
      <c r="D268" s="26" t="str">
        <f>IF(C268="","",IFERROR(INDEX(Clienți!$C$5:$C$504,MATCH(C268,Clienți!$B$5:$B$504,0)),""))</f>
        <v/>
      </c>
      <c r="E268" s="20"/>
      <c r="F268" s="27"/>
      <c r="G268" s="22"/>
      <c r="H268" s="28" t="str">
        <f t="shared" si="12"/>
        <v/>
      </c>
      <c r="I268" s="29" t="str">
        <f t="shared" si="13"/>
        <v/>
      </c>
      <c r="J268" s="15"/>
      <c r="K268" s="22"/>
      <c r="L268" s="20"/>
      <c r="M268" s="19" t="str">
        <f t="shared" si="14"/>
        <v/>
      </c>
    </row>
    <row r="269" spans="2:13" x14ac:dyDescent="0.2">
      <c r="B269" s="25" t="str">
        <f>IF(C269="","",COUNTA($C$5:C269))</f>
        <v/>
      </c>
      <c r="C269" s="22"/>
      <c r="D269" s="26" t="str">
        <f>IF(C269="","",IFERROR(INDEX(Clienți!$C$5:$C$504,MATCH(C269,Clienți!$B$5:$B$504,0)),""))</f>
        <v/>
      </c>
      <c r="E269" s="20"/>
      <c r="F269" s="27"/>
      <c r="G269" s="22"/>
      <c r="H269" s="28" t="str">
        <f t="shared" si="12"/>
        <v/>
      </c>
      <c r="I269" s="29" t="str">
        <f t="shared" si="13"/>
        <v/>
      </c>
      <c r="J269" s="15"/>
      <c r="K269" s="22"/>
      <c r="L269" s="20"/>
      <c r="M269" s="19" t="str">
        <f t="shared" si="14"/>
        <v/>
      </c>
    </row>
    <row r="270" spans="2:13" x14ac:dyDescent="0.2">
      <c r="B270" s="25" t="str">
        <f>IF(C270="","",COUNTA($C$5:C270))</f>
        <v/>
      </c>
      <c r="C270" s="22"/>
      <c r="D270" s="26" t="str">
        <f>IF(C270="","",IFERROR(INDEX(Clienți!$C$5:$C$504,MATCH(C270,Clienți!$B$5:$B$504,0)),""))</f>
        <v/>
      </c>
      <c r="E270" s="20"/>
      <c r="F270" s="27"/>
      <c r="G270" s="22"/>
      <c r="H270" s="28" t="str">
        <f t="shared" si="12"/>
        <v/>
      </c>
      <c r="I270" s="29" t="str">
        <f t="shared" si="13"/>
        <v/>
      </c>
      <c r="J270" s="15"/>
      <c r="K270" s="22"/>
      <c r="L270" s="20"/>
      <c r="M270" s="19" t="str">
        <f t="shared" si="14"/>
        <v/>
      </c>
    </row>
    <row r="271" spans="2:13" x14ac:dyDescent="0.2">
      <c r="B271" s="25" t="str">
        <f>IF(C271="","",COUNTA($C$5:C271))</f>
        <v/>
      </c>
      <c r="C271" s="22"/>
      <c r="D271" s="26" t="str">
        <f>IF(C271="","",IFERROR(INDEX(Clienți!$C$5:$C$504,MATCH(C271,Clienți!$B$5:$B$504,0)),""))</f>
        <v/>
      </c>
      <c r="E271" s="20"/>
      <c r="F271" s="27"/>
      <c r="G271" s="22"/>
      <c r="H271" s="28" t="str">
        <f t="shared" si="12"/>
        <v/>
      </c>
      <c r="I271" s="29" t="str">
        <f t="shared" si="13"/>
        <v/>
      </c>
      <c r="J271" s="15"/>
      <c r="K271" s="22"/>
      <c r="L271" s="20"/>
      <c r="M271" s="19" t="str">
        <f t="shared" si="14"/>
        <v/>
      </c>
    </row>
    <row r="272" spans="2:13" x14ac:dyDescent="0.2">
      <c r="B272" s="25" t="str">
        <f>IF(C272="","",COUNTA($C$5:C272))</f>
        <v/>
      </c>
      <c r="C272" s="22"/>
      <c r="D272" s="26" t="str">
        <f>IF(C272="","",IFERROR(INDEX(Clienți!$C$5:$C$504,MATCH(C272,Clienți!$B$5:$B$504,0)),""))</f>
        <v/>
      </c>
      <c r="E272" s="20"/>
      <c r="F272" s="27"/>
      <c r="G272" s="22"/>
      <c r="H272" s="28" t="str">
        <f t="shared" si="12"/>
        <v/>
      </c>
      <c r="I272" s="29" t="str">
        <f t="shared" si="13"/>
        <v/>
      </c>
      <c r="J272" s="15"/>
      <c r="K272" s="22"/>
      <c r="L272" s="20"/>
      <c r="M272" s="19" t="str">
        <f t="shared" si="14"/>
        <v/>
      </c>
    </row>
    <row r="273" spans="2:13" x14ac:dyDescent="0.2">
      <c r="B273" s="25" t="str">
        <f>IF(C273="","",COUNTA($C$5:C273))</f>
        <v/>
      </c>
      <c r="C273" s="22"/>
      <c r="D273" s="26" t="str">
        <f>IF(C273="","",IFERROR(INDEX(Clienți!$C$5:$C$504,MATCH(C273,Clienți!$B$5:$B$504,0)),""))</f>
        <v/>
      </c>
      <c r="E273" s="20"/>
      <c r="F273" s="27"/>
      <c r="G273" s="22"/>
      <c r="H273" s="28" t="str">
        <f t="shared" si="12"/>
        <v/>
      </c>
      <c r="I273" s="29" t="str">
        <f t="shared" si="13"/>
        <v/>
      </c>
      <c r="J273" s="15"/>
      <c r="K273" s="22"/>
      <c r="L273" s="20"/>
      <c r="M273" s="19" t="str">
        <f t="shared" si="14"/>
        <v/>
      </c>
    </row>
    <row r="274" spans="2:13" x14ac:dyDescent="0.2">
      <c r="B274" s="25" t="str">
        <f>IF(C274="","",COUNTA($C$5:C274))</f>
        <v/>
      </c>
      <c r="C274" s="22"/>
      <c r="D274" s="26" t="str">
        <f>IF(C274="","",IFERROR(INDEX(Clienți!$C$5:$C$504,MATCH(C274,Clienți!$B$5:$B$504,0)),""))</f>
        <v/>
      </c>
      <c r="E274" s="20"/>
      <c r="F274" s="27"/>
      <c r="G274" s="22"/>
      <c r="H274" s="28" t="str">
        <f t="shared" si="12"/>
        <v/>
      </c>
      <c r="I274" s="29" t="str">
        <f t="shared" si="13"/>
        <v/>
      </c>
      <c r="J274" s="15"/>
      <c r="K274" s="22"/>
      <c r="L274" s="20"/>
      <c r="M274" s="19" t="str">
        <f t="shared" si="14"/>
        <v/>
      </c>
    </row>
    <row r="275" spans="2:13" x14ac:dyDescent="0.2">
      <c r="B275" s="25" t="str">
        <f>IF(C275="","",COUNTA($C$5:C275))</f>
        <v/>
      </c>
      <c r="C275" s="22"/>
      <c r="D275" s="26" t="str">
        <f>IF(C275="","",IFERROR(INDEX(Clienți!$C$5:$C$504,MATCH(C275,Clienți!$B$5:$B$504,0)),""))</f>
        <v/>
      </c>
      <c r="E275" s="20"/>
      <c r="F275" s="27"/>
      <c r="G275" s="22"/>
      <c r="H275" s="28" t="str">
        <f t="shared" si="12"/>
        <v/>
      </c>
      <c r="I275" s="29" t="str">
        <f t="shared" si="13"/>
        <v/>
      </c>
      <c r="J275" s="15"/>
      <c r="K275" s="22"/>
      <c r="L275" s="20"/>
      <c r="M275" s="19" t="str">
        <f t="shared" si="14"/>
        <v/>
      </c>
    </row>
    <row r="276" spans="2:13" x14ac:dyDescent="0.2">
      <c r="B276" s="25" t="str">
        <f>IF(C276="","",COUNTA($C$5:C276))</f>
        <v/>
      </c>
      <c r="C276" s="22"/>
      <c r="D276" s="26" t="str">
        <f>IF(C276="","",IFERROR(INDEX(Clienți!$C$5:$C$504,MATCH(C276,Clienți!$B$5:$B$504,0)),""))</f>
        <v/>
      </c>
      <c r="E276" s="20"/>
      <c r="F276" s="27"/>
      <c r="G276" s="22"/>
      <c r="H276" s="28" t="str">
        <f t="shared" si="12"/>
        <v/>
      </c>
      <c r="I276" s="29" t="str">
        <f t="shared" si="13"/>
        <v/>
      </c>
      <c r="J276" s="15"/>
      <c r="K276" s="22"/>
      <c r="L276" s="20"/>
      <c r="M276" s="19" t="str">
        <f t="shared" si="14"/>
        <v/>
      </c>
    </row>
    <row r="277" spans="2:13" x14ac:dyDescent="0.2">
      <c r="B277" s="25" t="str">
        <f>IF(C277="","",COUNTA($C$5:C277))</f>
        <v/>
      </c>
      <c r="C277" s="22"/>
      <c r="D277" s="26" t="str">
        <f>IF(C277="","",IFERROR(INDEX(Clienți!$C$5:$C$504,MATCH(C277,Clienți!$B$5:$B$504,0)),""))</f>
        <v/>
      </c>
      <c r="E277" s="20"/>
      <c r="F277" s="27"/>
      <c r="G277" s="22"/>
      <c r="H277" s="28" t="str">
        <f t="shared" si="12"/>
        <v/>
      </c>
      <c r="I277" s="29" t="str">
        <f t="shared" si="13"/>
        <v/>
      </c>
      <c r="J277" s="15"/>
      <c r="K277" s="22"/>
      <c r="L277" s="20"/>
      <c r="M277" s="19" t="str">
        <f t="shared" si="14"/>
        <v/>
      </c>
    </row>
    <row r="278" spans="2:13" x14ac:dyDescent="0.2">
      <c r="B278" s="25" t="str">
        <f>IF(C278="","",COUNTA($C$5:C278))</f>
        <v/>
      </c>
      <c r="C278" s="22"/>
      <c r="D278" s="26" t="str">
        <f>IF(C278="","",IFERROR(INDEX(Clienți!$C$5:$C$504,MATCH(C278,Clienți!$B$5:$B$504,0)),""))</f>
        <v/>
      </c>
      <c r="E278" s="20"/>
      <c r="F278" s="27"/>
      <c r="G278" s="22"/>
      <c r="H278" s="28" t="str">
        <f t="shared" si="12"/>
        <v/>
      </c>
      <c r="I278" s="29" t="str">
        <f t="shared" si="13"/>
        <v/>
      </c>
      <c r="J278" s="15"/>
      <c r="K278" s="22"/>
      <c r="L278" s="20"/>
      <c r="M278" s="19" t="str">
        <f t="shared" si="14"/>
        <v/>
      </c>
    </row>
    <row r="279" spans="2:13" x14ac:dyDescent="0.2">
      <c r="B279" s="25" t="str">
        <f>IF(C279="","",COUNTA($C$5:C279))</f>
        <v/>
      </c>
      <c r="C279" s="22"/>
      <c r="D279" s="26" t="str">
        <f>IF(C279="","",IFERROR(INDEX(Clienți!$C$5:$C$504,MATCH(C279,Clienți!$B$5:$B$504,0)),""))</f>
        <v/>
      </c>
      <c r="E279" s="20"/>
      <c r="F279" s="27"/>
      <c r="G279" s="22"/>
      <c r="H279" s="28" t="str">
        <f t="shared" si="12"/>
        <v/>
      </c>
      <c r="I279" s="29" t="str">
        <f t="shared" si="13"/>
        <v/>
      </c>
      <c r="J279" s="15"/>
      <c r="K279" s="22"/>
      <c r="L279" s="20"/>
      <c r="M279" s="19" t="str">
        <f t="shared" si="14"/>
        <v/>
      </c>
    </row>
    <row r="280" spans="2:13" x14ac:dyDescent="0.2">
      <c r="B280" s="25" t="str">
        <f>IF(C280="","",COUNTA($C$5:C280))</f>
        <v/>
      </c>
      <c r="C280" s="22"/>
      <c r="D280" s="26" t="str">
        <f>IF(C280="","",IFERROR(INDEX(Clienți!$C$5:$C$504,MATCH(C280,Clienți!$B$5:$B$504,0)),""))</f>
        <v/>
      </c>
      <c r="E280" s="20"/>
      <c r="F280" s="27"/>
      <c r="G280" s="22"/>
      <c r="H280" s="28" t="str">
        <f t="shared" si="12"/>
        <v/>
      </c>
      <c r="I280" s="29" t="str">
        <f t="shared" si="13"/>
        <v/>
      </c>
      <c r="J280" s="15"/>
      <c r="K280" s="22"/>
      <c r="L280" s="20"/>
      <c r="M280" s="19" t="str">
        <f t="shared" si="14"/>
        <v/>
      </c>
    </row>
    <row r="281" spans="2:13" x14ac:dyDescent="0.2">
      <c r="B281" s="25" t="str">
        <f>IF(C281="","",COUNTA($C$5:C281))</f>
        <v/>
      </c>
      <c r="C281" s="22"/>
      <c r="D281" s="26" t="str">
        <f>IF(C281="","",IFERROR(INDEX(Clienți!$C$5:$C$504,MATCH(C281,Clienți!$B$5:$B$504,0)),""))</f>
        <v/>
      </c>
      <c r="E281" s="20"/>
      <c r="F281" s="27"/>
      <c r="G281" s="22"/>
      <c r="H281" s="28" t="str">
        <f t="shared" si="12"/>
        <v/>
      </c>
      <c r="I281" s="29" t="str">
        <f t="shared" si="13"/>
        <v/>
      </c>
      <c r="J281" s="15"/>
      <c r="K281" s="22"/>
      <c r="L281" s="20"/>
      <c r="M281" s="19" t="str">
        <f t="shared" si="14"/>
        <v/>
      </c>
    </row>
    <row r="282" spans="2:13" x14ac:dyDescent="0.2">
      <c r="B282" s="25" t="str">
        <f>IF(C282="","",COUNTA($C$5:C282))</f>
        <v/>
      </c>
      <c r="C282" s="22"/>
      <c r="D282" s="26" t="str">
        <f>IF(C282="","",IFERROR(INDEX(Clienți!$C$5:$C$504,MATCH(C282,Clienți!$B$5:$B$504,0)),""))</f>
        <v/>
      </c>
      <c r="E282" s="20"/>
      <c r="F282" s="27"/>
      <c r="G282" s="22"/>
      <c r="H282" s="28" t="str">
        <f t="shared" si="12"/>
        <v/>
      </c>
      <c r="I282" s="29" t="str">
        <f t="shared" si="13"/>
        <v/>
      </c>
      <c r="J282" s="15"/>
      <c r="K282" s="22"/>
      <c r="L282" s="20"/>
      <c r="M282" s="19" t="str">
        <f t="shared" si="14"/>
        <v/>
      </c>
    </row>
    <row r="283" spans="2:13" x14ac:dyDescent="0.2">
      <c r="B283" s="25" t="str">
        <f>IF(C283="","",COUNTA($C$5:C283))</f>
        <v/>
      </c>
      <c r="C283" s="22"/>
      <c r="D283" s="26" t="str">
        <f>IF(C283="","",IFERROR(INDEX(Clienți!$C$5:$C$504,MATCH(C283,Clienți!$B$5:$B$504,0)),""))</f>
        <v/>
      </c>
      <c r="E283" s="20"/>
      <c r="F283" s="27"/>
      <c r="G283" s="22"/>
      <c r="H283" s="28" t="str">
        <f t="shared" si="12"/>
        <v/>
      </c>
      <c r="I283" s="29" t="str">
        <f t="shared" si="13"/>
        <v/>
      </c>
      <c r="J283" s="15"/>
      <c r="K283" s="22"/>
      <c r="L283" s="20"/>
      <c r="M283" s="19" t="str">
        <f t="shared" si="14"/>
        <v/>
      </c>
    </row>
    <row r="284" spans="2:13" x14ac:dyDescent="0.2">
      <c r="B284" s="25" t="str">
        <f>IF(C284="","",COUNTA($C$5:C284))</f>
        <v/>
      </c>
      <c r="C284" s="22"/>
      <c r="D284" s="26" t="str">
        <f>IF(C284="","",IFERROR(INDEX(Clienți!$C$5:$C$504,MATCH(C284,Clienți!$B$5:$B$504,0)),""))</f>
        <v/>
      </c>
      <c r="E284" s="20"/>
      <c r="F284" s="27"/>
      <c r="G284" s="22"/>
      <c r="H284" s="28" t="str">
        <f t="shared" si="12"/>
        <v/>
      </c>
      <c r="I284" s="29" t="str">
        <f t="shared" si="13"/>
        <v/>
      </c>
      <c r="J284" s="15"/>
      <c r="K284" s="22"/>
      <c r="L284" s="20"/>
      <c r="M284" s="19" t="str">
        <f t="shared" si="14"/>
        <v/>
      </c>
    </row>
    <row r="285" spans="2:13" x14ac:dyDescent="0.2">
      <c r="B285" s="25" t="str">
        <f>IF(C285="","",COUNTA($C$5:C285))</f>
        <v/>
      </c>
      <c r="C285" s="22"/>
      <c r="D285" s="26" t="str">
        <f>IF(C285="","",IFERROR(INDEX(Clienți!$C$5:$C$504,MATCH(C285,Clienți!$B$5:$B$504,0)),""))</f>
        <v/>
      </c>
      <c r="E285" s="20"/>
      <c r="F285" s="27"/>
      <c r="G285" s="22"/>
      <c r="H285" s="28" t="str">
        <f t="shared" si="12"/>
        <v/>
      </c>
      <c r="I285" s="29" t="str">
        <f t="shared" si="13"/>
        <v/>
      </c>
      <c r="J285" s="15"/>
      <c r="K285" s="22"/>
      <c r="L285" s="20"/>
      <c r="M285" s="19" t="str">
        <f t="shared" si="14"/>
        <v/>
      </c>
    </row>
    <row r="286" spans="2:13" x14ac:dyDescent="0.2">
      <c r="B286" s="25" t="str">
        <f>IF(C286="","",COUNTA($C$5:C286))</f>
        <v/>
      </c>
      <c r="C286" s="22"/>
      <c r="D286" s="26" t="str">
        <f>IF(C286="","",IFERROR(INDEX(Clienți!$C$5:$C$504,MATCH(C286,Clienți!$B$5:$B$504,0)),""))</f>
        <v/>
      </c>
      <c r="E286" s="20"/>
      <c r="F286" s="27"/>
      <c r="G286" s="22"/>
      <c r="H286" s="28" t="str">
        <f t="shared" si="12"/>
        <v/>
      </c>
      <c r="I286" s="29" t="str">
        <f t="shared" si="13"/>
        <v/>
      </c>
      <c r="J286" s="15"/>
      <c r="K286" s="22"/>
      <c r="L286" s="20"/>
      <c r="M286" s="19" t="str">
        <f t="shared" si="14"/>
        <v/>
      </c>
    </row>
    <row r="287" spans="2:13" x14ac:dyDescent="0.2">
      <c r="B287" s="25" t="str">
        <f>IF(C287="","",COUNTA($C$5:C287))</f>
        <v/>
      </c>
      <c r="C287" s="22"/>
      <c r="D287" s="26" t="str">
        <f>IF(C287="","",IFERROR(INDEX(Clienți!$C$5:$C$504,MATCH(C287,Clienți!$B$5:$B$504,0)),""))</f>
        <v/>
      </c>
      <c r="E287" s="20"/>
      <c r="F287" s="27"/>
      <c r="G287" s="22"/>
      <c r="H287" s="28" t="str">
        <f t="shared" si="12"/>
        <v/>
      </c>
      <c r="I287" s="29" t="str">
        <f t="shared" si="13"/>
        <v/>
      </c>
      <c r="J287" s="15"/>
      <c r="K287" s="22"/>
      <c r="L287" s="20"/>
      <c r="M287" s="19" t="str">
        <f t="shared" si="14"/>
        <v/>
      </c>
    </row>
    <row r="288" spans="2:13" x14ac:dyDescent="0.2">
      <c r="B288" s="25" t="str">
        <f>IF(C288="","",COUNTA($C$5:C288))</f>
        <v/>
      </c>
      <c r="C288" s="22"/>
      <c r="D288" s="26" t="str">
        <f>IF(C288="","",IFERROR(INDEX(Clienți!$C$5:$C$504,MATCH(C288,Clienți!$B$5:$B$504,0)),""))</f>
        <v/>
      </c>
      <c r="E288" s="20"/>
      <c r="F288" s="27"/>
      <c r="G288" s="22"/>
      <c r="H288" s="28" t="str">
        <f t="shared" si="12"/>
        <v/>
      </c>
      <c r="I288" s="29" t="str">
        <f t="shared" si="13"/>
        <v/>
      </c>
      <c r="J288" s="15"/>
      <c r="K288" s="22"/>
      <c r="L288" s="20"/>
      <c r="M288" s="19" t="str">
        <f t="shared" si="14"/>
        <v/>
      </c>
    </row>
    <row r="289" spans="2:13" x14ac:dyDescent="0.2">
      <c r="B289" s="25" t="str">
        <f>IF(C289="","",COUNTA($C$5:C289))</f>
        <v/>
      </c>
      <c r="C289" s="22"/>
      <c r="D289" s="26" t="str">
        <f>IF(C289="","",IFERROR(INDEX(Clienți!$C$5:$C$504,MATCH(C289,Clienți!$B$5:$B$504,0)),""))</f>
        <v/>
      </c>
      <c r="E289" s="20"/>
      <c r="F289" s="27"/>
      <c r="G289" s="22"/>
      <c r="H289" s="28" t="str">
        <f t="shared" si="12"/>
        <v/>
      </c>
      <c r="I289" s="29" t="str">
        <f t="shared" si="13"/>
        <v/>
      </c>
      <c r="J289" s="15"/>
      <c r="K289" s="22"/>
      <c r="L289" s="20"/>
      <c r="M289" s="19" t="str">
        <f t="shared" si="14"/>
        <v/>
      </c>
    </row>
    <row r="290" spans="2:13" x14ac:dyDescent="0.2">
      <c r="B290" s="25" t="str">
        <f>IF(C290="","",COUNTA($C$5:C290))</f>
        <v/>
      </c>
      <c r="C290" s="22"/>
      <c r="D290" s="26" t="str">
        <f>IF(C290="","",IFERROR(INDEX(Clienți!$C$5:$C$504,MATCH(C290,Clienți!$B$5:$B$504,0)),""))</f>
        <v/>
      </c>
      <c r="E290" s="20"/>
      <c r="F290" s="27"/>
      <c r="G290" s="22"/>
      <c r="H290" s="28" t="str">
        <f t="shared" si="12"/>
        <v/>
      </c>
      <c r="I290" s="29" t="str">
        <f t="shared" si="13"/>
        <v/>
      </c>
      <c r="J290" s="15"/>
      <c r="K290" s="22"/>
      <c r="L290" s="20"/>
      <c r="M290" s="19" t="str">
        <f t="shared" si="14"/>
        <v/>
      </c>
    </row>
    <row r="291" spans="2:13" x14ac:dyDescent="0.2">
      <c r="B291" s="25" t="str">
        <f>IF(C291="","",COUNTA($C$5:C291))</f>
        <v/>
      </c>
      <c r="C291" s="22"/>
      <c r="D291" s="26" t="str">
        <f>IF(C291="","",IFERROR(INDEX(Clienți!$C$5:$C$504,MATCH(C291,Clienți!$B$5:$B$504,0)),""))</f>
        <v/>
      </c>
      <c r="E291" s="20"/>
      <c r="F291" s="27"/>
      <c r="G291" s="22"/>
      <c r="H291" s="28" t="str">
        <f t="shared" si="12"/>
        <v/>
      </c>
      <c r="I291" s="29" t="str">
        <f t="shared" si="13"/>
        <v/>
      </c>
      <c r="J291" s="15"/>
      <c r="K291" s="22"/>
      <c r="L291" s="20"/>
      <c r="M291" s="19" t="str">
        <f t="shared" si="14"/>
        <v/>
      </c>
    </row>
    <row r="292" spans="2:13" x14ac:dyDescent="0.2">
      <c r="B292" s="25" t="str">
        <f>IF(C292="","",COUNTA($C$5:C292))</f>
        <v/>
      </c>
      <c r="C292" s="22"/>
      <c r="D292" s="26" t="str">
        <f>IF(C292="","",IFERROR(INDEX(Clienți!$C$5:$C$504,MATCH(C292,Clienți!$B$5:$B$504,0)),""))</f>
        <v/>
      </c>
      <c r="E292" s="20"/>
      <c r="F292" s="27"/>
      <c r="G292" s="22"/>
      <c r="H292" s="28" t="str">
        <f t="shared" si="12"/>
        <v/>
      </c>
      <c r="I292" s="29" t="str">
        <f t="shared" si="13"/>
        <v/>
      </c>
      <c r="J292" s="15"/>
      <c r="K292" s="22"/>
      <c r="L292" s="20"/>
      <c r="M292" s="19" t="str">
        <f t="shared" si="14"/>
        <v/>
      </c>
    </row>
    <row r="293" spans="2:13" x14ac:dyDescent="0.2">
      <c r="B293" s="25" t="str">
        <f>IF(C293="","",COUNTA($C$5:C293))</f>
        <v/>
      </c>
      <c r="C293" s="22"/>
      <c r="D293" s="26" t="str">
        <f>IF(C293="","",IFERROR(INDEX(Clienți!$C$5:$C$504,MATCH(C293,Clienți!$B$5:$B$504,0)),""))</f>
        <v/>
      </c>
      <c r="E293" s="20"/>
      <c r="F293" s="27"/>
      <c r="G293" s="22"/>
      <c r="H293" s="28" t="str">
        <f t="shared" si="12"/>
        <v/>
      </c>
      <c r="I293" s="29" t="str">
        <f t="shared" si="13"/>
        <v/>
      </c>
      <c r="J293" s="15"/>
      <c r="K293" s="22"/>
      <c r="L293" s="20"/>
      <c r="M293" s="19" t="str">
        <f t="shared" si="14"/>
        <v/>
      </c>
    </row>
    <row r="294" spans="2:13" x14ac:dyDescent="0.2">
      <c r="B294" s="25" t="str">
        <f>IF(C294="","",COUNTA($C$5:C294))</f>
        <v/>
      </c>
      <c r="C294" s="22"/>
      <c r="D294" s="26" t="str">
        <f>IF(C294="","",IFERROR(INDEX(Clienți!$C$5:$C$504,MATCH(C294,Clienți!$B$5:$B$504,0)),""))</f>
        <v/>
      </c>
      <c r="E294" s="20"/>
      <c r="F294" s="27"/>
      <c r="G294" s="22"/>
      <c r="H294" s="28" t="str">
        <f t="shared" si="12"/>
        <v/>
      </c>
      <c r="I294" s="29" t="str">
        <f t="shared" si="13"/>
        <v/>
      </c>
      <c r="J294" s="15"/>
      <c r="K294" s="22"/>
      <c r="L294" s="20"/>
      <c r="M294" s="19" t="str">
        <f t="shared" si="14"/>
        <v/>
      </c>
    </row>
    <row r="295" spans="2:13" x14ac:dyDescent="0.2">
      <c r="B295" s="25" t="str">
        <f>IF(C295="","",COUNTA($C$5:C295))</f>
        <v/>
      </c>
      <c r="C295" s="22"/>
      <c r="D295" s="26" t="str">
        <f>IF(C295="","",IFERROR(INDEX(Clienți!$C$5:$C$504,MATCH(C295,Clienți!$B$5:$B$504,0)),""))</f>
        <v/>
      </c>
      <c r="E295" s="20"/>
      <c r="F295" s="27"/>
      <c r="G295" s="22"/>
      <c r="H295" s="28" t="str">
        <f t="shared" si="12"/>
        <v/>
      </c>
      <c r="I295" s="29" t="str">
        <f t="shared" si="13"/>
        <v/>
      </c>
      <c r="J295" s="15"/>
      <c r="K295" s="22"/>
      <c r="L295" s="20"/>
      <c r="M295" s="19" t="str">
        <f t="shared" si="14"/>
        <v/>
      </c>
    </row>
    <row r="296" spans="2:13" x14ac:dyDescent="0.2">
      <c r="B296" s="25" t="str">
        <f>IF(C296="","",COUNTA($C$5:C296))</f>
        <v/>
      </c>
      <c r="C296" s="22"/>
      <c r="D296" s="26" t="str">
        <f>IF(C296="","",IFERROR(INDEX(Clienți!$C$5:$C$504,MATCH(C296,Clienți!$B$5:$B$504,0)),""))</f>
        <v/>
      </c>
      <c r="E296" s="20"/>
      <c r="F296" s="27"/>
      <c r="G296" s="22"/>
      <c r="H296" s="28" t="str">
        <f t="shared" si="12"/>
        <v/>
      </c>
      <c r="I296" s="29" t="str">
        <f t="shared" si="13"/>
        <v/>
      </c>
      <c r="J296" s="15"/>
      <c r="K296" s="22"/>
      <c r="L296" s="20"/>
      <c r="M296" s="19" t="str">
        <f t="shared" si="14"/>
        <v/>
      </c>
    </row>
    <row r="297" spans="2:13" x14ac:dyDescent="0.2">
      <c r="B297" s="25" t="str">
        <f>IF(C297="","",COUNTA($C$5:C297))</f>
        <v/>
      </c>
      <c r="C297" s="22"/>
      <c r="D297" s="26" t="str">
        <f>IF(C297="","",IFERROR(INDEX(Clienți!$C$5:$C$504,MATCH(C297,Clienți!$B$5:$B$504,0)),""))</f>
        <v/>
      </c>
      <c r="E297" s="20"/>
      <c r="F297" s="27"/>
      <c r="G297" s="22"/>
      <c r="H297" s="28" t="str">
        <f t="shared" si="12"/>
        <v/>
      </c>
      <c r="I297" s="29" t="str">
        <f t="shared" si="13"/>
        <v/>
      </c>
      <c r="J297" s="15"/>
      <c r="K297" s="22"/>
      <c r="L297" s="20"/>
      <c r="M297" s="19" t="str">
        <f t="shared" si="14"/>
        <v/>
      </c>
    </row>
    <row r="298" spans="2:13" x14ac:dyDescent="0.2">
      <c r="B298" s="25" t="str">
        <f>IF(C298="","",COUNTA($C$5:C298))</f>
        <v/>
      </c>
      <c r="C298" s="22"/>
      <c r="D298" s="26" t="str">
        <f>IF(C298="","",IFERROR(INDEX(Clienți!$C$5:$C$504,MATCH(C298,Clienți!$B$5:$B$504,0)),""))</f>
        <v/>
      </c>
      <c r="E298" s="20"/>
      <c r="F298" s="27"/>
      <c r="G298" s="22"/>
      <c r="H298" s="28" t="str">
        <f t="shared" si="12"/>
        <v/>
      </c>
      <c r="I298" s="29" t="str">
        <f t="shared" si="13"/>
        <v/>
      </c>
      <c r="J298" s="15"/>
      <c r="K298" s="22"/>
      <c r="L298" s="20"/>
      <c r="M298" s="19" t="str">
        <f t="shared" si="14"/>
        <v/>
      </c>
    </row>
    <row r="299" spans="2:13" x14ac:dyDescent="0.2">
      <c r="B299" s="25" t="str">
        <f>IF(C299="","",COUNTA($C$5:C299))</f>
        <v/>
      </c>
      <c r="C299" s="22"/>
      <c r="D299" s="26" t="str">
        <f>IF(C299="","",IFERROR(INDEX(Clienți!$C$5:$C$504,MATCH(C299,Clienți!$B$5:$B$504,0)),""))</f>
        <v/>
      </c>
      <c r="E299" s="20"/>
      <c r="F299" s="27"/>
      <c r="G299" s="22"/>
      <c r="H299" s="28" t="str">
        <f t="shared" si="12"/>
        <v/>
      </c>
      <c r="I299" s="29" t="str">
        <f t="shared" si="13"/>
        <v/>
      </c>
      <c r="J299" s="15"/>
      <c r="K299" s="22"/>
      <c r="L299" s="20"/>
      <c r="M299" s="19" t="str">
        <f t="shared" si="14"/>
        <v/>
      </c>
    </row>
    <row r="300" spans="2:13" x14ac:dyDescent="0.2">
      <c r="B300" s="25" t="str">
        <f>IF(C300="","",COUNTA($C$5:C300))</f>
        <v/>
      </c>
      <c r="C300" s="22"/>
      <c r="D300" s="26" t="str">
        <f>IF(C300="","",IFERROR(INDEX(Clienți!$C$5:$C$504,MATCH(C300,Clienți!$B$5:$B$504,0)),""))</f>
        <v/>
      </c>
      <c r="E300" s="20"/>
      <c r="F300" s="27"/>
      <c r="G300" s="22"/>
      <c r="H300" s="28" t="str">
        <f t="shared" si="12"/>
        <v/>
      </c>
      <c r="I300" s="29" t="str">
        <f t="shared" si="13"/>
        <v/>
      </c>
      <c r="J300" s="15"/>
      <c r="K300" s="22"/>
      <c r="L300" s="20"/>
      <c r="M300" s="19" t="str">
        <f t="shared" si="14"/>
        <v/>
      </c>
    </row>
    <row r="301" spans="2:13" x14ac:dyDescent="0.2">
      <c r="B301" s="25" t="str">
        <f>IF(C301="","",COUNTA($C$5:C301))</f>
        <v/>
      </c>
      <c r="C301" s="22"/>
      <c r="D301" s="26" t="str">
        <f>IF(C301="","",IFERROR(INDEX(Clienți!$C$5:$C$504,MATCH(C301,Clienți!$B$5:$B$504,0)),""))</f>
        <v/>
      </c>
      <c r="E301" s="20"/>
      <c r="F301" s="27"/>
      <c r="G301" s="22"/>
      <c r="H301" s="28" t="str">
        <f t="shared" si="12"/>
        <v/>
      </c>
      <c r="I301" s="29" t="str">
        <f t="shared" si="13"/>
        <v/>
      </c>
      <c r="J301" s="15"/>
      <c r="K301" s="22"/>
      <c r="L301" s="20"/>
      <c r="M301" s="19" t="str">
        <f t="shared" si="14"/>
        <v/>
      </c>
    </row>
    <row r="302" spans="2:13" x14ac:dyDescent="0.2">
      <c r="B302" s="25" t="str">
        <f>IF(C302="","",COUNTA($C$5:C302))</f>
        <v/>
      </c>
      <c r="C302" s="22"/>
      <c r="D302" s="26" t="str">
        <f>IF(C302="","",IFERROR(INDEX(Clienți!$C$5:$C$504,MATCH(C302,Clienți!$B$5:$B$504,0)),""))</f>
        <v/>
      </c>
      <c r="E302" s="20"/>
      <c r="F302" s="27"/>
      <c r="G302" s="22"/>
      <c r="H302" s="28" t="str">
        <f t="shared" si="12"/>
        <v/>
      </c>
      <c r="I302" s="29" t="str">
        <f t="shared" si="13"/>
        <v/>
      </c>
      <c r="J302" s="15"/>
      <c r="K302" s="22"/>
      <c r="L302" s="20"/>
      <c r="M302" s="19" t="str">
        <f t="shared" si="14"/>
        <v/>
      </c>
    </row>
    <row r="303" spans="2:13" x14ac:dyDescent="0.2">
      <c r="B303" s="25" t="str">
        <f>IF(C303="","",COUNTA($C$5:C303))</f>
        <v/>
      </c>
      <c r="C303" s="22"/>
      <c r="D303" s="26" t="str">
        <f>IF(C303="","",IFERROR(INDEX(Clienți!$C$5:$C$504,MATCH(C303,Clienți!$B$5:$B$504,0)),""))</f>
        <v/>
      </c>
      <c r="E303" s="20"/>
      <c r="F303" s="27"/>
      <c r="G303" s="22"/>
      <c r="H303" s="28" t="str">
        <f t="shared" si="12"/>
        <v/>
      </c>
      <c r="I303" s="29" t="str">
        <f t="shared" si="13"/>
        <v/>
      </c>
      <c r="J303" s="15"/>
      <c r="K303" s="22"/>
      <c r="L303" s="20"/>
      <c r="M303" s="19" t="str">
        <f t="shared" si="14"/>
        <v/>
      </c>
    </row>
    <row r="304" spans="2:13" x14ac:dyDescent="0.2">
      <c r="B304" s="25" t="str">
        <f>IF(C304="","",COUNTA($C$5:C304))</f>
        <v/>
      </c>
      <c r="C304" s="22"/>
      <c r="D304" s="26" t="str">
        <f>IF(C304="","",IFERROR(INDEX(Clienți!$C$5:$C$504,MATCH(C304,Clienți!$B$5:$B$504,0)),""))</f>
        <v/>
      </c>
      <c r="E304" s="20"/>
      <c r="F304" s="27"/>
      <c r="G304" s="22"/>
      <c r="H304" s="28" t="str">
        <f t="shared" si="12"/>
        <v/>
      </c>
      <c r="I304" s="29" t="str">
        <f t="shared" si="13"/>
        <v/>
      </c>
      <c r="J304" s="15"/>
      <c r="K304" s="22"/>
      <c r="L304" s="20"/>
      <c r="M304" s="19" t="str">
        <f t="shared" si="14"/>
        <v/>
      </c>
    </row>
  </sheetData>
  <conditionalFormatting sqref="G5:G304">
    <cfRule type="cellIs" dxfId="2" priority="1" stopIfTrue="1" operator="equal">
      <formula>"Câștigată"</formula>
    </cfRule>
    <cfRule type="cellIs" dxfId="1" priority="2" stopIfTrue="1" operator="equal">
      <formula>"Pierdută"</formula>
    </cfRule>
  </conditionalFormatting>
  <dataValidations count="1">
    <dataValidation type="list" allowBlank="1" showInputMessage="1" showErrorMessage="1" sqref="G5:G304" xr:uid="{1BBB6604-BB86-42E4-A4BF-ED12504D272E}">
      <formula1>ListaEtape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6C21DFC5-7907-454A-B717-33981C476895}">
          <x14:formula1>
            <xm:f>Clienți!$B$5:$B$504</xm:f>
          </x14:formula1>
          <xm:sqref>C5:C304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084A9-7392-4FE4-87E9-4B6A6238E869}">
  <dimension ref="B1:G2004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10.7109375" style="1" customWidth="1"/>
    <col min="3" max="3" width="9.7109375" style="1" customWidth="1"/>
    <col min="4" max="4" width="28.7109375" style="1" customWidth="1"/>
    <col min="5" max="5" width="12.7109375" style="1" customWidth="1"/>
    <col min="6" max="6" width="14.7109375" style="1" customWidth="1"/>
    <col min="7" max="7" width="26.7109375" style="1" customWidth="1"/>
    <col min="8" max="16384" width="11.42578125" style="1"/>
  </cols>
  <sheetData>
    <row r="1" spans="2:7" ht="21" x14ac:dyDescent="0.35">
      <c r="B1" s="2" t="s">
        <v>194</v>
      </c>
    </row>
    <row r="2" spans="2:7" x14ac:dyDescent="0.2">
      <c r="B2" s="3" t="s">
        <v>195</v>
      </c>
    </row>
    <row r="4" spans="2:7" ht="30" customHeight="1" x14ac:dyDescent="0.2">
      <c r="B4" s="8" t="s">
        <v>129</v>
      </c>
      <c r="C4" s="8" t="s">
        <v>130</v>
      </c>
      <c r="D4" s="8" t="s">
        <v>131</v>
      </c>
      <c r="E4" s="8" t="s">
        <v>196</v>
      </c>
      <c r="F4" s="8" t="s">
        <v>197</v>
      </c>
      <c r="G4" s="8" t="s">
        <v>139</v>
      </c>
    </row>
    <row r="5" spans="2:7" x14ac:dyDescent="0.2">
      <c r="B5" s="30">
        <f>DATE(2026,2,10)</f>
        <v>46063</v>
      </c>
      <c r="C5" s="31" t="s">
        <v>71</v>
      </c>
      <c r="D5" s="32" t="str">
        <f>IF(C5="","",IFERROR(INDEX(Clienți!$C$5:$C$504,MATCH(C5,Clienți!$B$5:$B$504,0)),""))</f>
        <v>Electro Plus SRL</v>
      </c>
      <c r="E5" s="31" t="s">
        <v>198</v>
      </c>
      <c r="F5" s="33">
        <v>9800</v>
      </c>
      <c r="G5" s="34" t="str">
        <f t="shared" ref="G5:G68" si="0">IF(C5="","",TRIM(IF(D5="","Cod de client inexistent. ","")&amp;IF(COUNTIF($E$5:$E$2004,E5)&gt;1,"Factură dublată. ","")))</f>
        <v/>
      </c>
    </row>
    <row r="6" spans="2:7" x14ac:dyDescent="0.2">
      <c r="B6" s="30">
        <f>DATE(2026,3,5)</f>
        <v>46086</v>
      </c>
      <c r="C6" s="31" t="s">
        <v>93</v>
      </c>
      <c r="D6" s="32" t="str">
        <f>IF(C6="","",IFERROR(INDEX(Clienți!$C$5:$C$504,MATCH(C6,Clienți!$B$5:$B$504,0)),""))</f>
        <v>Instal Rapid SRL</v>
      </c>
      <c r="E6" s="31" t="s">
        <v>199</v>
      </c>
      <c r="F6" s="33">
        <v>4200</v>
      </c>
      <c r="G6" s="34" t="str">
        <f t="shared" si="0"/>
        <v/>
      </c>
    </row>
    <row r="7" spans="2:7" x14ac:dyDescent="0.2">
      <c r="B7" s="30">
        <f>DATE(2026,4,18)</f>
        <v>46130</v>
      </c>
      <c r="C7" s="31" t="s">
        <v>88</v>
      </c>
      <c r="D7" s="32" t="str">
        <f>IF(C7="","",IFERROR(INDEX(Clienți!$C$5:$C$504,MATCH(C7,Clienți!$B$5:$B$504,0)),""))</f>
        <v>Montaj Expert SRL</v>
      </c>
      <c r="E7" s="31" t="s">
        <v>200</v>
      </c>
      <c r="F7" s="33">
        <v>14600</v>
      </c>
      <c r="G7" s="34" t="str">
        <f t="shared" si="0"/>
        <v/>
      </c>
    </row>
    <row r="8" spans="2:7" x14ac:dyDescent="0.2">
      <c r="B8" s="30">
        <f>DATE(2026,5,22)</f>
        <v>46164</v>
      </c>
      <c r="C8" s="31" t="s">
        <v>63</v>
      </c>
      <c r="D8" s="32" t="str">
        <f>IF(C8="","",IFERROR(INDEX(Clienți!$C$5:$C$504,MATCH(C8,Clienți!$B$5:$B$504,0)),""))</f>
        <v>Exemplu Construct SRL</v>
      </c>
      <c r="E8" s="31" t="s">
        <v>201</v>
      </c>
      <c r="F8" s="33">
        <v>18400</v>
      </c>
      <c r="G8" s="34" t="str">
        <f t="shared" si="0"/>
        <v/>
      </c>
    </row>
    <row r="9" spans="2:7" x14ac:dyDescent="0.2">
      <c r="B9" s="30">
        <f>DATE(2026,6,30)</f>
        <v>46203</v>
      </c>
      <c r="C9" s="31" t="s">
        <v>71</v>
      </c>
      <c r="D9" s="32" t="str">
        <f>IF(C9="","",IFERROR(INDEX(Clienți!$C$5:$C$504,MATCH(C9,Clienți!$B$5:$B$504,0)),""))</f>
        <v>Electro Plus SRL</v>
      </c>
      <c r="E9" s="31" t="s">
        <v>202</v>
      </c>
      <c r="F9" s="33">
        <v>11420</v>
      </c>
      <c r="G9" s="34" t="str">
        <f t="shared" si="0"/>
        <v/>
      </c>
    </row>
    <row r="10" spans="2:7" x14ac:dyDescent="0.2">
      <c r="B10" s="30">
        <f>DATE(2026,7,15)</f>
        <v>46218</v>
      </c>
      <c r="C10" s="31" t="s">
        <v>79</v>
      </c>
      <c r="D10" s="32" t="str">
        <f>IF(C10="","",IFERROR(INDEX(Clienți!$C$5:$C$504,MATCH(C10,Clienți!$B$5:$B$504,0)),""))</f>
        <v>Casa Verde SRL</v>
      </c>
      <c r="E10" s="31" t="s">
        <v>203</v>
      </c>
      <c r="F10" s="33">
        <v>7650</v>
      </c>
      <c r="G10" s="34" t="str">
        <f t="shared" si="0"/>
        <v/>
      </c>
    </row>
    <row r="11" spans="2:7" x14ac:dyDescent="0.2">
      <c r="B11" s="30">
        <f>DATE(2026,9,30)</f>
        <v>46295</v>
      </c>
      <c r="C11" s="31" t="s">
        <v>116</v>
      </c>
      <c r="D11" s="32" t="str">
        <f>IF(C11="","",IFERROR(INDEX(Clienți!$C$5:$C$504,MATCH(C11,Clienți!$B$5:$B$504,0)),""))</f>
        <v>Office Center Ploiești SRL</v>
      </c>
      <c r="E11" s="31" t="s">
        <v>204</v>
      </c>
      <c r="F11" s="33">
        <v>42120</v>
      </c>
      <c r="G11" s="34" t="str">
        <f t="shared" si="0"/>
        <v/>
      </c>
    </row>
    <row r="12" spans="2:7" x14ac:dyDescent="0.2">
      <c r="B12" s="30">
        <f>DATE(2026,10,1)</f>
        <v>46296</v>
      </c>
      <c r="C12" s="31" t="s">
        <v>63</v>
      </c>
      <c r="D12" s="32" t="str">
        <f>IF(C12="","",IFERROR(INDEX(Clienți!$C$5:$C$504,MATCH(C12,Clienți!$B$5:$B$504,0)),""))</f>
        <v>Exemplu Construct SRL</v>
      </c>
      <c r="E12" s="31" t="s">
        <v>205</v>
      </c>
      <c r="F12" s="33">
        <v>3507</v>
      </c>
      <c r="G12" s="34" t="str">
        <f t="shared" si="0"/>
        <v/>
      </c>
    </row>
    <row r="13" spans="2:7" x14ac:dyDescent="0.2">
      <c r="B13" s="30">
        <f>DATE(2026,10,2)</f>
        <v>46297</v>
      </c>
      <c r="C13" s="31" t="s">
        <v>71</v>
      </c>
      <c r="D13" s="32" t="str">
        <f>IF(C13="","",IFERROR(INDEX(Clienți!$C$5:$C$504,MATCH(C13,Clienți!$B$5:$B$504,0)),""))</f>
        <v>Electro Plus SRL</v>
      </c>
      <c r="E13" s="31" t="s">
        <v>206</v>
      </c>
      <c r="F13" s="33">
        <v>5280</v>
      </c>
      <c r="G13" s="34" t="str">
        <f t="shared" si="0"/>
        <v/>
      </c>
    </row>
    <row r="14" spans="2:7" x14ac:dyDescent="0.2">
      <c r="B14" s="30">
        <f>DATE(2026,10,5)</f>
        <v>46300</v>
      </c>
      <c r="C14" s="31" t="s">
        <v>79</v>
      </c>
      <c r="D14" s="32" t="str">
        <f>IF(C14="","",IFERROR(INDEX(Clienți!$C$5:$C$504,MATCH(C14,Clienți!$B$5:$B$504,0)),""))</f>
        <v>Casa Verde SRL</v>
      </c>
      <c r="E14" s="31" t="s">
        <v>207</v>
      </c>
      <c r="F14" s="33">
        <v>2150</v>
      </c>
      <c r="G14" s="34" t="str">
        <f t="shared" si="0"/>
        <v/>
      </c>
    </row>
    <row r="15" spans="2:7" x14ac:dyDescent="0.2">
      <c r="B15" s="30">
        <f>DATE(2026,10,6)</f>
        <v>46301</v>
      </c>
      <c r="C15" s="31" t="s">
        <v>124</v>
      </c>
      <c r="D15" s="32" t="str">
        <f>IF(C15="","",IFERROR(INDEX(Clienți!$C$5:$C$504,MATCH(C15,Clienți!$B$5:$B$504,0)),""))</f>
        <v>Popescu Ion</v>
      </c>
      <c r="E15" s="31" t="s">
        <v>208</v>
      </c>
      <c r="F15" s="33">
        <v>820</v>
      </c>
      <c r="G15" s="34" t="str">
        <f t="shared" si="0"/>
        <v/>
      </c>
    </row>
    <row r="16" spans="2:7" x14ac:dyDescent="0.2">
      <c r="B16" s="30">
        <f>DATE(2026,10,8)</f>
        <v>46303</v>
      </c>
      <c r="C16" s="31" t="s">
        <v>88</v>
      </c>
      <c r="D16" s="32" t="str">
        <f>IF(C16="","",IFERROR(INDEX(Clienți!$C$5:$C$504,MATCH(C16,Clienți!$B$5:$B$504,0)),""))</f>
        <v>Montaj Expert SRL</v>
      </c>
      <c r="E16" s="31" t="s">
        <v>209</v>
      </c>
      <c r="F16" s="33">
        <v>12400</v>
      </c>
      <c r="G16" s="34" t="str">
        <f t="shared" si="0"/>
        <v/>
      </c>
    </row>
    <row r="17" spans="2:7" x14ac:dyDescent="0.2">
      <c r="B17" s="30">
        <f>DATE(2026,10,12)</f>
        <v>46307</v>
      </c>
      <c r="C17" s="31" t="s">
        <v>63</v>
      </c>
      <c r="D17" s="32" t="str">
        <f>IF(C17="","",IFERROR(INDEX(Clienți!$C$5:$C$504,MATCH(C17,Clienți!$B$5:$B$504,0)),""))</f>
        <v>Exemplu Construct SRL</v>
      </c>
      <c r="E17" s="31" t="s">
        <v>210</v>
      </c>
      <c r="F17" s="33">
        <v>-160</v>
      </c>
      <c r="G17" s="34" t="str">
        <f t="shared" si="0"/>
        <v/>
      </c>
    </row>
    <row r="18" spans="2:7" x14ac:dyDescent="0.2">
      <c r="B18" s="30"/>
      <c r="C18" s="31"/>
      <c r="D18" s="32" t="str">
        <f>IF(C18="","",IFERROR(INDEX(Clienți!$C$5:$C$504,MATCH(C18,Clienți!$B$5:$B$504,0)),""))</f>
        <v/>
      </c>
      <c r="E18" s="31"/>
      <c r="F18" s="33"/>
      <c r="G18" s="34" t="str">
        <f t="shared" si="0"/>
        <v/>
      </c>
    </row>
    <row r="19" spans="2:7" x14ac:dyDescent="0.2">
      <c r="B19" s="30"/>
      <c r="C19" s="31"/>
      <c r="D19" s="32" t="str">
        <f>IF(C19="","",IFERROR(INDEX(Clienți!$C$5:$C$504,MATCH(C19,Clienți!$B$5:$B$504,0)),""))</f>
        <v/>
      </c>
      <c r="E19" s="31"/>
      <c r="F19" s="33"/>
      <c r="G19" s="34" t="str">
        <f t="shared" si="0"/>
        <v/>
      </c>
    </row>
    <row r="20" spans="2:7" x14ac:dyDescent="0.2">
      <c r="B20" s="30"/>
      <c r="C20" s="31"/>
      <c r="D20" s="32" t="str">
        <f>IF(C20="","",IFERROR(INDEX(Clienți!$C$5:$C$504,MATCH(C20,Clienți!$B$5:$B$504,0)),""))</f>
        <v/>
      </c>
      <c r="E20" s="31"/>
      <c r="F20" s="33"/>
      <c r="G20" s="34" t="str">
        <f t="shared" si="0"/>
        <v/>
      </c>
    </row>
    <row r="21" spans="2:7" x14ac:dyDescent="0.2">
      <c r="B21" s="30"/>
      <c r="C21" s="31"/>
      <c r="D21" s="32" t="str">
        <f>IF(C21="","",IFERROR(INDEX(Clienți!$C$5:$C$504,MATCH(C21,Clienți!$B$5:$B$504,0)),""))</f>
        <v/>
      </c>
      <c r="E21" s="31"/>
      <c r="F21" s="33"/>
      <c r="G21" s="34" t="str">
        <f t="shared" si="0"/>
        <v/>
      </c>
    </row>
    <row r="22" spans="2:7" x14ac:dyDescent="0.2">
      <c r="B22" s="30"/>
      <c r="C22" s="31"/>
      <c r="D22" s="32" t="str">
        <f>IF(C22="","",IFERROR(INDEX(Clienți!$C$5:$C$504,MATCH(C22,Clienți!$B$5:$B$504,0)),""))</f>
        <v/>
      </c>
      <c r="E22" s="31"/>
      <c r="F22" s="33"/>
      <c r="G22" s="34" t="str">
        <f t="shared" si="0"/>
        <v/>
      </c>
    </row>
    <row r="23" spans="2:7" x14ac:dyDescent="0.2">
      <c r="B23" s="30"/>
      <c r="C23" s="31"/>
      <c r="D23" s="32" t="str">
        <f>IF(C23="","",IFERROR(INDEX(Clienți!$C$5:$C$504,MATCH(C23,Clienți!$B$5:$B$504,0)),""))</f>
        <v/>
      </c>
      <c r="E23" s="31"/>
      <c r="F23" s="33"/>
      <c r="G23" s="34" t="str">
        <f t="shared" si="0"/>
        <v/>
      </c>
    </row>
    <row r="24" spans="2:7" x14ac:dyDescent="0.2">
      <c r="B24" s="30"/>
      <c r="C24" s="31"/>
      <c r="D24" s="32" t="str">
        <f>IF(C24="","",IFERROR(INDEX(Clienți!$C$5:$C$504,MATCH(C24,Clienți!$B$5:$B$504,0)),""))</f>
        <v/>
      </c>
      <c r="E24" s="31"/>
      <c r="F24" s="33"/>
      <c r="G24" s="34" t="str">
        <f t="shared" si="0"/>
        <v/>
      </c>
    </row>
    <row r="25" spans="2:7" x14ac:dyDescent="0.2">
      <c r="B25" s="30"/>
      <c r="C25" s="31"/>
      <c r="D25" s="32" t="str">
        <f>IF(C25="","",IFERROR(INDEX(Clienți!$C$5:$C$504,MATCH(C25,Clienți!$B$5:$B$504,0)),""))</f>
        <v/>
      </c>
      <c r="E25" s="31"/>
      <c r="F25" s="33"/>
      <c r="G25" s="34" t="str">
        <f t="shared" si="0"/>
        <v/>
      </c>
    </row>
    <row r="26" spans="2:7" x14ac:dyDescent="0.2">
      <c r="B26" s="30"/>
      <c r="C26" s="31"/>
      <c r="D26" s="32" t="str">
        <f>IF(C26="","",IFERROR(INDEX(Clienți!$C$5:$C$504,MATCH(C26,Clienți!$B$5:$B$504,0)),""))</f>
        <v/>
      </c>
      <c r="E26" s="31"/>
      <c r="F26" s="33"/>
      <c r="G26" s="34" t="str">
        <f t="shared" si="0"/>
        <v/>
      </c>
    </row>
    <row r="27" spans="2:7" x14ac:dyDescent="0.2">
      <c r="B27" s="30"/>
      <c r="C27" s="31"/>
      <c r="D27" s="32" t="str">
        <f>IF(C27="","",IFERROR(INDEX(Clienți!$C$5:$C$504,MATCH(C27,Clienți!$B$5:$B$504,0)),""))</f>
        <v/>
      </c>
      <c r="E27" s="31"/>
      <c r="F27" s="33"/>
      <c r="G27" s="34" t="str">
        <f t="shared" si="0"/>
        <v/>
      </c>
    </row>
    <row r="28" spans="2:7" x14ac:dyDescent="0.2">
      <c r="B28" s="30"/>
      <c r="C28" s="31"/>
      <c r="D28" s="32" t="str">
        <f>IF(C28="","",IFERROR(INDEX(Clienți!$C$5:$C$504,MATCH(C28,Clienți!$B$5:$B$504,0)),""))</f>
        <v/>
      </c>
      <c r="E28" s="31"/>
      <c r="F28" s="33"/>
      <c r="G28" s="34" t="str">
        <f t="shared" si="0"/>
        <v/>
      </c>
    </row>
    <row r="29" spans="2:7" x14ac:dyDescent="0.2">
      <c r="B29" s="30"/>
      <c r="C29" s="31"/>
      <c r="D29" s="32" t="str">
        <f>IF(C29="","",IFERROR(INDEX(Clienți!$C$5:$C$504,MATCH(C29,Clienți!$B$5:$B$504,0)),""))</f>
        <v/>
      </c>
      <c r="E29" s="31"/>
      <c r="F29" s="33"/>
      <c r="G29" s="34" t="str">
        <f t="shared" si="0"/>
        <v/>
      </c>
    </row>
    <row r="30" spans="2:7" x14ac:dyDescent="0.2">
      <c r="B30" s="30"/>
      <c r="C30" s="31"/>
      <c r="D30" s="32" t="str">
        <f>IF(C30="","",IFERROR(INDEX(Clienți!$C$5:$C$504,MATCH(C30,Clienți!$B$5:$B$504,0)),""))</f>
        <v/>
      </c>
      <c r="E30" s="31"/>
      <c r="F30" s="33"/>
      <c r="G30" s="34" t="str">
        <f t="shared" si="0"/>
        <v/>
      </c>
    </row>
    <row r="31" spans="2:7" x14ac:dyDescent="0.2">
      <c r="B31" s="30"/>
      <c r="C31" s="31"/>
      <c r="D31" s="32" t="str">
        <f>IF(C31="","",IFERROR(INDEX(Clienți!$C$5:$C$504,MATCH(C31,Clienți!$B$5:$B$504,0)),""))</f>
        <v/>
      </c>
      <c r="E31" s="31"/>
      <c r="F31" s="33"/>
      <c r="G31" s="34" t="str">
        <f t="shared" si="0"/>
        <v/>
      </c>
    </row>
    <row r="32" spans="2:7" x14ac:dyDescent="0.2">
      <c r="B32" s="30"/>
      <c r="C32" s="31"/>
      <c r="D32" s="32" t="str">
        <f>IF(C32="","",IFERROR(INDEX(Clienți!$C$5:$C$504,MATCH(C32,Clienți!$B$5:$B$504,0)),""))</f>
        <v/>
      </c>
      <c r="E32" s="31"/>
      <c r="F32" s="33"/>
      <c r="G32" s="34" t="str">
        <f t="shared" si="0"/>
        <v/>
      </c>
    </row>
    <row r="33" spans="2:7" x14ac:dyDescent="0.2">
      <c r="B33" s="30"/>
      <c r="C33" s="31"/>
      <c r="D33" s="32" t="str">
        <f>IF(C33="","",IFERROR(INDEX(Clienți!$C$5:$C$504,MATCH(C33,Clienți!$B$5:$B$504,0)),""))</f>
        <v/>
      </c>
      <c r="E33" s="31"/>
      <c r="F33" s="33"/>
      <c r="G33" s="34" t="str">
        <f t="shared" si="0"/>
        <v/>
      </c>
    </row>
    <row r="34" spans="2:7" x14ac:dyDescent="0.2">
      <c r="B34" s="30"/>
      <c r="C34" s="31"/>
      <c r="D34" s="32" t="str">
        <f>IF(C34="","",IFERROR(INDEX(Clienți!$C$5:$C$504,MATCH(C34,Clienți!$B$5:$B$504,0)),""))</f>
        <v/>
      </c>
      <c r="E34" s="31"/>
      <c r="F34" s="33"/>
      <c r="G34" s="34" t="str">
        <f t="shared" si="0"/>
        <v/>
      </c>
    </row>
    <row r="35" spans="2:7" x14ac:dyDescent="0.2">
      <c r="B35" s="30"/>
      <c r="C35" s="31"/>
      <c r="D35" s="32" t="str">
        <f>IF(C35="","",IFERROR(INDEX(Clienți!$C$5:$C$504,MATCH(C35,Clienți!$B$5:$B$504,0)),""))</f>
        <v/>
      </c>
      <c r="E35" s="31"/>
      <c r="F35" s="33"/>
      <c r="G35" s="34" t="str">
        <f t="shared" si="0"/>
        <v/>
      </c>
    </row>
    <row r="36" spans="2:7" x14ac:dyDescent="0.2">
      <c r="B36" s="30"/>
      <c r="C36" s="31"/>
      <c r="D36" s="32" t="str">
        <f>IF(C36="","",IFERROR(INDEX(Clienți!$C$5:$C$504,MATCH(C36,Clienți!$B$5:$B$504,0)),""))</f>
        <v/>
      </c>
      <c r="E36" s="31"/>
      <c r="F36" s="33"/>
      <c r="G36" s="34" t="str">
        <f t="shared" si="0"/>
        <v/>
      </c>
    </row>
    <row r="37" spans="2:7" x14ac:dyDescent="0.2">
      <c r="B37" s="30"/>
      <c r="C37" s="31"/>
      <c r="D37" s="32" t="str">
        <f>IF(C37="","",IFERROR(INDEX(Clienți!$C$5:$C$504,MATCH(C37,Clienți!$B$5:$B$504,0)),""))</f>
        <v/>
      </c>
      <c r="E37" s="31"/>
      <c r="F37" s="33"/>
      <c r="G37" s="34" t="str">
        <f t="shared" si="0"/>
        <v/>
      </c>
    </row>
    <row r="38" spans="2:7" x14ac:dyDescent="0.2">
      <c r="B38" s="30"/>
      <c r="C38" s="31"/>
      <c r="D38" s="32" t="str">
        <f>IF(C38="","",IFERROR(INDEX(Clienți!$C$5:$C$504,MATCH(C38,Clienți!$B$5:$B$504,0)),""))</f>
        <v/>
      </c>
      <c r="E38" s="31"/>
      <c r="F38" s="33"/>
      <c r="G38" s="34" t="str">
        <f t="shared" si="0"/>
        <v/>
      </c>
    </row>
    <row r="39" spans="2:7" x14ac:dyDescent="0.2">
      <c r="B39" s="30"/>
      <c r="C39" s="31"/>
      <c r="D39" s="32" t="str">
        <f>IF(C39="","",IFERROR(INDEX(Clienți!$C$5:$C$504,MATCH(C39,Clienți!$B$5:$B$504,0)),""))</f>
        <v/>
      </c>
      <c r="E39" s="31"/>
      <c r="F39" s="33"/>
      <c r="G39" s="34" t="str">
        <f t="shared" si="0"/>
        <v/>
      </c>
    </row>
    <row r="40" spans="2:7" x14ac:dyDescent="0.2">
      <c r="B40" s="30"/>
      <c r="C40" s="31"/>
      <c r="D40" s="32" t="str">
        <f>IF(C40="","",IFERROR(INDEX(Clienți!$C$5:$C$504,MATCH(C40,Clienți!$B$5:$B$504,0)),""))</f>
        <v/>
      </c>
      <c r="E40" s="31"/>
      <c r="F40" s="33"/>
      <c r="G40" s="34" t="str">
        <f t="shared" si="0"/>
        <v/>
      </c>
    </row>
    <row r="41" spans="2:7" x14ac:dyDescent="0.2">
      <c r="B41" s="30"/>
      <c r="C41" s="31"/>
      <c r="D41" s="32" t="str">
        <f>IF(C41="","",IFERROR(INDEX(Clienți!$C$5:$C$504,MATCH(C41,Clienți!$B$5:$B$504,0)),""))</f>
        <v/>
      </c>
      <c r="E41" s="31"/>
      <c r="F41" s="33"/>
      <c r="G41" s="34" t="str">
        <f t="shared" si="0"/>
        <v/>
      </c>
    </row>
    <row r="42" spans="2:7" x14ac:dyDescent="0.2">
      <c r="B42" s="30"/>
      <c r="C42" s="31"/>
      <c r="D42" s="32" t="str">
        <f>IF(C42="","",IFERROR(INDEX(Clienți!$C$5:$C$504,MATCH(C42,Clienți!$B$5:$B$504,0)),""))</f>
        <v/>
      </c>
      <c r="E42" s="31"/>
      <c r="F42" s="33"/>
      <c r="G42" s="34" t="str">
        <f t="shared" si="0"/>
        <v/>
      </c>
    </row>
    <row r="43" spans="2:7" x14ac:dyDescent="0.2">
      <c r="B43" s="30"/>
      <c r="C43" s="31"/>
      <c r="D43" s="32" t="str">
        <f>IF(C43="","",IFERROR(INDEX(Clienți!$C$5:$C$504,MATCH(C43,Clienți!$B$5:$B$504,0)),""))</f>
        <v/>
      </c>
      <c r="E43" s="31"/>
      <c r="F43" s="33"/>
      <c r="G43" s="34" t="str">
        <f t="shared" si="0"/>
        <v/>
      </c>
    </row>
    <row r="44" spans="2:7" x14ac:dyDescent="0.2">
      <c r="B44" s="30"/>
      <c r="C44" s="31"/>
      <c r="D44" s="32" t="str">
        <f>IF(C44="","",IFERROR(INDEX(Clienți!$C$5:$C$504,MATCH(C44,Clienți!$B$5:$B$504,0)),""))</f>
        <v/>
      </c>
      <c r="E44" s="31"/>
      <c r="F44" s="33"/>
      <c r="G44" s="34" t="str">
        <f t="shared" si="0"/>
        <v/>
      </c>
    </row>
    <row r="45" spans="2:7" x14ac:dyDescent="0.2">
      <c r="B45" s="30"/>
      <c r="C45" s="31"/>
      <c r="D45" s="32" t="str">
        <f>IF(C45="","",IFERROR(INDEX(Clienți!$C$5:$C$504,MATCH(C45,Clienți!$B$5:$B$504,0)),""))</f>
        <v/>
      </c>
      <c r="E45" s="31"/>
      <c r="F45" s="33"/>
      <c r="G45" s="34" t="str">
        <f t="shared" si="0"/>
        <v/>
      </c>
    </row>
    <row r="46" spans="2:7" x14ac:dyDescent="0.2">
      <c r="B46" s="30"/>
      <c r="C46" s="31"/>
      <c r="D46" s="32" t="str">
        <f>IF(C46="","",IFERROR(INDEX(Clienți!$C$5:$C$504,MATCH(C46,Clienți!$B$5:$B$504,0)),""))</f>
        <v/>
      </c>
      <c r="E46" s="31"/>
      <c r="F46" s="33"/>
      <c r="G46" s="34" t="str">
        <f t="shared" si="0"/>
        <v/>
      </c>
    </row>
    <row r="47" spans="2:7" x14ac:dyDescent="0.2">
      <c r="B47" s="30"/>
      <c r="C47" s="31"/>
      <c r="D47" s="32" t="str">
        <f>IF(C47="","",IFERROR(INDEX(Clienți!$C$5:$C$504,MATCH(C47,Clienți!$B$5:$B$504,0)),""))</f>
        <v/>
      </c>
      <c r="E47" s="31"/>
      <c r="F47" s="33"/>
      <c r="G47" s="34" t="str">
        <f t="shared" si="0"/>
        <v/>
      </c>
    </row>
    <row r="48" spans="2:7" x14ac:dyDescent="0.2">
      <c r="B48" s="30"/>
      <c r="C48" s="31"/>
      <c r="D48" s="32" t="str">
        <f>IF(C48="","",IFERROR(INDEX(Clienți!$C$5:$C$504,MATCH(C48,Clienți!$B$5:$B$504,0)),""))</f>
        <v/>
      </c>
      <c r="E48" s="31"/>
      <c r="F48" s="33"/>
      <c r="G48" s="34" t="str">
        <f t="shared" si="0"/>
        <v/>
      </c>
    </row>
    <row r="49" spans="2:7" x14ac:dyDescent="0.2">
      <c r="B49" s="30"/>
      <c r="C49" s="31"/>
      <c r="D49" s="32" t="str">
        <f>IF(C49="","",IFERROR(INDEX(Clienți!$C$5:$C$504,MATCH(C49,Clienți!$B$5:$B$504,0)),""))</f>
        <v/>
      </c>
      <c r="E49" s="31"/>
      <c r="F49" s="33"/>
      <c r="G49" s="34" t="str">
        <f t="shared" si="0"/>
        <v/>
      </c>
    </row>
    <row r="50" spans="2:7" x14ac:dyDescent="0.2">
      <c r="B50" s="30"/>
      <c r="C50" s="31"/>
      <c r="D50" s="32" t="str">
        <f>IF(C50="","",IFERROR(INDEX(Clienți!$C$5:$C$504,MATCH(C50,Clienți!$B$5:$B$504,0)),""))</f>
        <v/>
      </c>
      <c r="E50" s="31"/>
      <c r="F50" s="33"/>
      <c r="G50" s="34" t="str">
        <f t="shared" si="0"/>
        <v/>
      </c>
    </row>
    <row r="51" spans="2:7" x14ac:dyDescent="0.2">
      <c r="B51" s="30"/>
      <c r="C51" s="31"/>
      <c r="D51" s="32" t="str">
        <f>IF(C51="","",IFERROR(INDEX(Clienți!$C$5:$C$504,MATCH(C51,Clienți!$B$5:$B$504,0)),""))</f>
        <v/>
      </c>
      <c r="E51" s="31"/>
      <c r="F51" s="33"/>
      <c r="G51" s="34" t="str">
        <f t="shared" si="0"/>
        <v/>
      </c>
    </row>
    <row r="52" spans="2:7" x14ac:dyDescent="0.2">
      <c r="B52" s="30"/>
      <c r="C52" s="31"/>
      <c r="D52" s="32" t="str">
        <f>IF(C52="","",IFERROR(INDEX(Clienți!$C$5:$C$504,MATCH(C52,Clienți!$B$5:$B$504,0)),""))</f>
        <v/>
      </c>
      <c r="E52" s="31"/>
      <c r="F52" s="33"/>
      <c r="G52" s="34" t="str">
        <f t="shared" si="0"/>
        <v/>
      </c>
    </row>
    <row r="53" spans="2:7" x14ac:dyDescent="0.2">
      <c r="B53" s="30"/>
      <c r="C53" s="31"/>
      <c r="D53" s="32" t="str">
        <f>IF(C53="","",IFERROR(INDEX(Clienți!$C$5:$C$504,MATCH(C53,Clienți!$B$5:$B$504,0)),""))</f>
        <v/>
      </c>
      <c r="E53" s="31"/>
      <c r="F53" s="33"/>
      <c r="G53" s="34" t="str">
        <f t="shared" si="0"/>
        <v/>
      </c>
    </row>
    <row r="54" spans="2:7" x14ac:dyDescent="0.2">
      <c r="B54" s="30"/>
      <c r="C54" s="31"/>
      <c r="D54" s="32" t="str">
        <f>IF(C54="","",IFERROR(INDEX(Clienți!$C$5:$C$504,MATCH(C54,Clienți!$B$5:$B$504,0)),""))</f>
        <v/>
      </c>
      <c r="E54" s="31"/>
      <c r="F54" s="33"/>
      <c r="G54" s="34" t="str">
        <f t="shared" si="0"/>
        <v/>
      </c>
    </row>
    <row r="55" spans="2:7" x14ac:dyDescent="0.2">
      <c r="B55" s="30"/>
      <c r="C55" s="31"/>
      <c r="D55" s="32" t="str">
        <f>IF(C55="","",IFERROR(INDEX(Clienți!$C$5:$C$504,MATCH(C55,Clienți!$B$5:$B$504,0)),""))</f>
        <v/>
      </c>
      <c r="E55" s="31"/>
      <c r="F55" s="33"/>
      <c r="G55" s="34" t="str">
        <f t="shared" si="0"/>
        <v/>
      </c>
    </row>
    <row r="56" spans="2:7" x14ac:dyDescent="0.2">
      <c r="B56" s="30"/>
      <c r="C56" s="31"/>
      <c r="D56" s="32" t="str">
        <f>IF(C56="","",IFERROR(INDEX(Clienți!$C$5:$C$504,MATCH(C56,Clienți!$B$5:$B$504,0)),""))</f>
        <v/>
      </c>
      <c r="E56" s="31"/>
      <c r="F56" s="33"/>
      <c r="G56" s="34" t="str">
        <f t="shared" si="0"/>
        <v/>
      </c>
    </row>
    <row r="57" spans="2:7" x14ac:dyDescent="0.2">
      <c r="B57" s="30"/>
      <c r="C57" s="31"/>
      <c r="D57" s="32" t="str">
        <f>IF(C57="","",IFERROR(INDEX(Clienți!$C$5:$C$504,MATCH(C57,Clienți!$B$5:$B$504,0)),""))</f>
        <v/>
      </c>
      <c r="E57" s="31"/>
      <c r="F57" s="33"/>
      <c r="G57" s="34" t="str">
        <f t="shared" si="0"/>
        <v/>
      </c>
    </row>
    <row r="58" spans="2:7" x14ac:dyDescent="0.2">
      <c r="B58" s="30"/>
      <c r="C58" s="31"/>
      <c r="D58" s="32" t="str">
        <f>IF(C58="","",IFERROR(INDEX(Clienți!$C$5:$C$504,MATCH(C58,Clienți!$B$5:$B$504,0)),""))</f>
        <v/>
      </c>
      <c r="E58" s="31"/>
      <c r="F58" s="33"/>
      <c r="G58" s="34" t="str">
        <f t="shared" si="0"/>
        <v/>
      </c>
    </row>
    <row r="59" spans="2:7" x14ac:dyDescent="0.2">
      <c r="B59" s="30"/>
      <c r="C59" s="31"/>
      <c r="D59" s="32" t="str">
        <f>IF(C59="","",IFERROR(INDEX(Clienți!$C$5:$C$504,MATCH(C59,Clienți!$B$5:$B$504,0)),""))</f>
        <v/>
      </c>
      <c r="E59" s="31"/>
      <c r="F59" s="33"/>
      <c r="G59" s="34" t="str">
        <f t="shared" si="0"/>
        <v/>
      </c>
    </row>
    <row r="60" spans="2:7" x14ac:dyDescent="0.2">
      <c r="B60" s="30"/>
      <c r="C60" s="31"/>
      <c r="D60" s="32" t="str">
        <f>IF(C60="","",IFERROR(INDEX(Clienți!$C$5:$C$504,MATCH(C60,Clienți!$B$5:$B$504,0)),""))</f>
        <v/>
      </c>
      <c r="E60" s="31"/>
      <c r="F60" s="33"/>
      <c r="G60" s="34" t="str">
        <f t="shared" si="0"/>
        <v/>
      </c>
    </row>
    <row r="61" spans="2:7" x14ac:dyDescent="0.2">
      <c r="B61" s="30"/>
      <c r="C61" s="31"/>
      <c r="D61" s="32" t="str">
        <f>IF(C61="","",IFERROR(INDEX(Clienți!$C$5:$C$504,MATCH(C61,Clienți!$B$5:$B$504,0)),""))</f>
        <v/>
      </c>
      <c r="E61" s="31"/>
      <c r="F61" s="33"/>
      <c r="G61" s="34" t="str">
        <f t="shared" si="0"/>
        <v/>
      </c>
    </row>
    <row r="62" spans="2:7" x14ac:dyDescent="0.2">
      <c r="B62" s="30"/>
      <c r="C62" s="31"/>
      <c r="D62" s="32" t="str">
        <f>IF(C62="","",IFERROR(INDEX(Clienți!$C$5:$C$504,MATCH(C62,Clienți!$B$5:$B$504,0)),""))</f>
        <v/>
      </c>
      <c r="E62" s="31"/>
      <c r="F62" s="33"/>
      <c r="G62" s="34" t="str">
        <f t="shared" si="0"/>
        <v/>
      </c>
    </row>
    <row r="63" spans="2:7" x14ac:dyDescent="0.2">
      <c r="B63" s="30"/>
      <c r="C63" s="31"/>
      <c r="D63" s="32" t="str">
        <f>IF(C63="","",IFERROR(INDEX(Clienți!$C$5:$C$504,MATCH(C63,Clienți!$B$5:$B$504,0)),""))</f>
        <v/>
      </c>
      <c r="E63" s="31"/>
      <c r="F63" s="33"/>
      <c r="G63" s="34" t="str">
        <f t="shared" si="0"/>
        <v/>
      </c>
    </row>
    <row r="64" spans="2:7" x14ac:dyDescent="0.2">
      <c r="B64" s="30"/>
      <c r="C64" s="31"/>
      <c r="D64" s="32" t="str">
        <f>IF(C64="","",IFERROR(INDEX(Clienți!$C$5:$C$504,MATCH(C64,Clienți!$B$5:$B$504,0)),""))</f>
        <v/>
      </c>
      <c r="E64" s="31"/>
      <c r="F64" s="33"/>
      <c r="G64" s="34" t="str">
        <f t="shared" si="0"/>
        <v/>
      </c>
    </row>
    <row r="65" spans="2:7" x14ac:dyDescent="0.2">
      <c r="B65" s="30"/>
      <c r="C65" s="31"/>
      <c r="D65" s="32" t="str">
        <f>IF(C65="","",IFERROR(INDEX(Clienți!$C$5:$C$504,MATCH(C65,Clienți!$B$5:$B$504,0)),""))</f>
        <v/>
      </c>
      <c r="E65" s="31"/>
      <c r="F65" s="33"/>
      <c r="G65" s="34" t="str">
        <f t="shared" si="0"/>
        <v/>
      </c>
    </row>
    <row r="66" spans="2:7" x14ac:dyDescent="0.2">
      <c r="B66" s="30"/>
      <c r="C66" s="31"/>
      <c r="D66" s="32" t="str">
        <f>IF(C66="","",IFERROR(INDEX(Clienți!$C$5:$C$504,MATCH(C66,Clienți!$B$5:$B$504,0)),""))</f>
        <v/>
      </c>
      <c r="E66" s="31"/>
      <c r="F66" s="33"/>
      <c r="G66" s="34" t="str">
        <f t="shared" si="0"/>
        <v/>
      </c>
    </row>
    <row r="67" spans="2:7" x14ac:dyDescent="0.2">
      <c r="B67" s="30"/>
      <c r="C67" s="31"/>
      <c r="D67" s="32" t="str">
        <f>IF(C67="","",IFERROR(INDEX(Clienți!$C$5:$C$504,MATCH(C67,Clienți!$B$5:$B$504,0)),""))</f>
        <v/>
      </c>
      <c r="E67" s="31"/>
      <c r="F67" s="33"/>
      <c r="G67" s="34" t="str">
        <f t="shared" si="0"/>
        <v/>
      </c>
    </row>
    <row r="68" spans="2:7" x14ac:dyDescent="0.2">
      <c r="B68" s="30"/>
      <c r="C68" s="31"/>
      <c r="D68" s="32" t="str">
        <f>IF(C68="","",IFERROR(INDEX(Clienți!$C$5:$C$504,MATCH(C68,Clienți!$B$5:$B$504,0)),""))</f>
        <v/>
      </c>
      <c r="E68" s="31"/>
      <c r="F68" s="33"/>
      <c r="G68" s="34" t="str">
        <f t="shared" si="0"/>
        <v/>
      </c>
    </row>
    <row r="69" spans="2:7" x14ac:dyDescent="0.2">
      <c r="B69" s="30"/>
      <c r="C69" s="31"/>
      <c r="D69" s="32" t="str">
        <f>IF(C69="","",IFERROR(INDEX(Clienți!$C$5:$C$504,MATCH(C69,Clienți!$B$5:$B$504,0)),""))</f>
        <v/>
      </c>
      <c r="E69" s="31"/>
      <c r="F69" s="33"/>
      <c r="G69" s="34" t="str">
        <f t="shared" ref="G69:G132" si="1">IF(C69="","",TRIM(IF(D69="","Cod de client inexistent. ","")&amp;IF(COUNTIF($E$5:$E$2004,E69)&gt;1,"Factură dublată. ","")))</f>
        <v/>
      </c>
    </row>
    <row r="70" spans="2:7" x14ac:dyDescent="0.2">
      <c r="B70" s="30"/>
      <c r="C70" s="31"/>
      <c r="D70" s="32" t="str">
        <f>IF(C70="","",IFERROR(INDEX(Clienți!$C$5:$C$504,MATCH(C70,Clienți!$B$5:$B$504,0)),""))</f>
        <v/>
      </c>
      <c r="E70" s="31"/>
      <c r="F70" s="33"/>
      <c r="G70" s="34" t="str">
        <f t="shared" si="1"/>
        <v/>
      </c>
    </row>
    <row r="71" spans="2:7" x14ac:dyDescent="0.2">
      <c r="B71" s="30"/>
      <c r="C71" s="31"/>
      <c r="D71" s="32" t="str">
        <f>IF(C71="","",IFERROR(INDEX(Clienți!$C$5:$C$504,MATCH(C71,Clienți!$B$5:$B$504,0)),""))</f>
        <v/>
      </c>
      <c r="E71" s="31"/>
      <c r="F71" s="33"/>
      <c r="G71" s="34" t="str">
        <f t="shared" si="1"/>
        <v/>
      </c>
    </row>
    <row r="72" spans="2:7" x14ac:dyDescent="0.2">
      <c r="B72" s="30"/>
      <c r="C72" s="31"/>
      <c r="D72" s="32" t="str">
        <f>IF(C72="","",IFERROR(INDEX(Clienți!$C$5:$C$504,MATCH(C72,Clienți!$B$5:$B$504,0)),""))</f>
        <v/>
      </c>
      <c r="E72" s="31"/>
      <c r="F72" s="33"/>
      <c r="G72" s="34" t="str">
        <f t="shared" si="1"/>
        <v/>
      </c>
    </row>
    <row r="73" spans="2:7" x14ac:dyDescent="0.2">
      <c r="B73" s="30"/>
      <c r="C73" s="31"/>
      <c r="D73" s="32" t="str">
        <f>IF(C73="","",IFERROR(INDEX(Clienți!$C$5:$C$504,MATCH(C73,Clienți!$B$5:$B$504,0)),""))</f>
        <v/>
      </c>
      <c r="E73" s="31"/>
      <c r="F73" s="33"/>
      <c r="G73" s="34" t="str">
        <f t="shared" si="1"/>
        <v/>
      </c>
    </row>
    <row r="74" spans="2:7" x14ac:dyDescent="0.2">
      <c r="B74" s="30"/>
      <c r="C74" s="31"/>
      <c r="D74" s="32" t="str">
        <f>IF(C74="","",IFERROR(INDEX(Clienți!$C$5:$C$504,MATCH(C74,Clienți!$B$5:$B$504,0)),""))</f>
        <v/>
      </c>
      <c r="E74" s="31"/>
      <c r="F74" s="33"/>
      <c r="G74" s="34" t="str">
        <f t="shared" si="1"/>
        <v/>
      </c>
    </row>
    <row r="75" spans="2:7" x14ac:dyDescent="0.2">
      <c r="B75" s="30"/>
      <c r="C75" s="31"/>
      <c r="D75" s="32" t="str">
        <f>IF(C75="","",IFERROR(INDEX(Clienți!$C$5:$C$504,MATCH(C75,Clienți!$B$5:$B$504,0)),""))</f>
        <v/>
      </c>
      <c r="E75" s="31"/>
      <c r="F75" s="33"/>
      <c r="G75" s="34" t="str">
        <f t="shared" si="1"/>
        <v/>
      </c>
    </row>
    <row r="76" spans="2:7" x14ac:dyDescent="0.2">
      <c r="B76" s="30"/>
      <c r="C76" s="31"/>
      <c r="D76" s="32" t="str">
        <f>IF(C76="","",IFERROR(INDEX(Clienți!$C$5:$C$504,MATCH(C76,Clienți!$B$5:$B$504,0)),""))</f>
        <v/>
      </c>
      <c r="E76" s="31"/>
      <c r="F76" s="33"/>
      <c r="G76" s="34" t="str">
        <f t="shared" si="1"/>
        <v/>
      </c>
    </row>
    <row r="77" spans="2:7" x14ac:dyDescent="0.2">
      <c r="B77" s="30"/>
      <c r="C77" s="31"/>
      <c r="D77" s="32" t="str">
        <f>IF(C77="","",IFERROR(INDEX(Clienți!$C$5:$C$504,MATCH(C77,Clienți!$B$5:$B$504,0)),""))</f>
        <v/>
      </c>
      <c r="E77" s="31"/>
      <c r="F77" s="33"/>
      <c r="G77" s="34" t="str">
        <f t="shared" si="1"/>
        <v/>
      </c>
    </row>
    <row r="78" spans="2:7" x14ac:dyDescent="0.2">
      <c r="B78" s="30"/>
      <c r="C78" s="31"/>
      <c r="D78" s="32" t="str">
        <f>IF(C78="","",IFERROR(INDEX(Clienți!$C$5:$C$504,MATCH(C78,Clienți!$B$5:$B$504,0)),""))</f>
        <v/>
      </c>
      <c r="E78" s="31"/>
      <c r="F78" s="33"/>
      <c r="G78" s="34" t="str">
        <f t="shared" si="1"/>
        <v/>
      </c>
    </row>
    <row r="79" spans="2:7" x14ac:dyDescent="0.2">
      <c r="B79" s="30"/>
      <c r="C79" s="31"/>
      <c r="D79" s="32" t="str">
        <f>IF(C79="","",IFERROR(INDEX(Clienți!$C$5:$C$504,MATCH(C79,Clienți!$B$5:$B$504,0)),""))</f>
        <v/>
      </c>
      <c r="E79" s="31"/>
      <c r="F79" s="33"/>
      <c r="G79" s="34" t="str">
        <f t="shared" si="1"/>
        <v/>
      </c>
    </row>
    <row r="80" spans="2:7" x14ac:dyDescent="0.2">
      <c r="B80" s="30"/>
      <c r="C80" s="31"/>
      <c r="D80" s="32" t="str">
        <f>IF(C80="","",IFERROR(INDEX(Clienți!$C$5:$C$504,MATCH(C80,Clienți!$B$5:$B$504,0)),""))</f>
        <v/>
      </c>
      <c r="E80" s="31"/>
      <c r="F80" s="33"/>
      <c r="G80" s="34" t="str">
        <f t="shared" si="1"/>
        <v/>
      </c>
    </row>
    <row r="81" spans="2:7" x14ac:dyDescent="0.2">
      <c r="B81" s="30"/>
      <c r="C81" s="31"/>
      <c r="D81" s="32" t="str">
        <f>IF(C81="","",IFERROR(INDEX(Clienți!$C$5:$C$504,MATCH(C81,Clienți!$B$5:$B$504,0)),""))</f>
        <v/>
      </c>
      <c r="E81" s="31"/>
      <c r="F81" s="33"/>
      <c r="G81" s="34" t="str">
        <f t="shared" si="1"/>
        <v/>
      </c>
    </row>
    <row r="82" spans="2:7" x14ac:dyDescent="0.2">
      <c r="B82" s="30"/>
      <c r="C82" s="31"/>
      <c r="D82" s="32" t="str">
        <f>IF(C82="","",IFERROR(INDEX(Clienți!$C$5:$C$504,MATCH(C82,Clienți!$B$5:$B$504,0)),""))</f>
        <v/>
      </c>
      <c r="E82" s="31"/>
      <c r="F82" s="33"/>
      <c r="G82" s="34" t="str">
        <f t="shared" si="1"/>
        <v/>
      </c>
    </row>
    <row r="83" spans="2:7" x14ac:dyDescent="0.2">
      <c r="B83" s="30"/>
      <c r="C83" s="31"/>
      <c r="D83" s="32" t="str">
        <f>IF(C83="","",IFERROR(INDEX(Clienți!$C$5:$C$504,MATCH(C83,Clienți!$B$5:$B$504,0)),""))</f>
        <v/>
      </c>
      <c r="E83" s="31"/>
      <c r="F83" s="33"/>
      <c r="G83" s="34" t="str">
        <f t="shared" si="1"/>
        <v/>
      </c>
    </row>
    <row r="84" spans="2:7" x14ac:dyDescent="0.2">
      <c r="B84" s="30"/>
      <c r="C84" s="31"/>
      <c r="D84" s="32" t="str">
        <f>IF(C84="","",IFERROR(INDEX(Clienți!$C$5:$C$504,MATCH(C84,Clienți!$B$5:$B$504,0)),""))</f>
        <v/>
      </c>
      <c r="E84" s="31"/>
      <c r="F84" s="33"/>
      <c r="G84" s="34" t="str">
        <f t="shared" si="1"/>
        <v/>
      </c>
    </row>
    <row r="85" spans="2:7" x14ac:dyDescent="0.2">
      <c r="B85" s="30"/>
      <c r="C85" s="31"/>
      <c r="D85" s="32" t="str">
        <f>IF(C85="","",IFERROR(INDEX(Clienți!$C$5:$C$504,MATCH(C85,Clienți!$B$5:$B$504,0)),""))</f>
        <v/>
      </c>
      <c r="E85" s="31"/>
      <c r="F85" s="33"/>
      <c r="G85" s="34" t="str">
        <f t="shared" si="1"/>
        <v/>
      </c>
    </row>
    <row r="86" spans="2:7" x14ac:dyDescent="0.2">
      <c r="B86" s="30"/>
      <c r="C86" s="31"/>
      <c r="D86" s="32" t="str">
        <f>IF(C86="","",IFERROR(INDEX(Clienți!$C$5:$C$504,MATCH(C86,Clienți!$B$5:$B$504,0)),""))</f>
        <v/>
      </c>
      <c r="E86" s="31"/>
      <c r="F86" s="33"/>
      <c r="G86" s="34" t="str">
        <f t="shared" si="1"/>
        <v/>
      </c>
    </row>
    <row r="87" spans="2:7" x14ac:dyDescent="0.2">
      <c r="B87" s="30"/>
      <c r="C87" s="31"/>
      <c r="D87" s="32" t="str">
        <f>IF(C87="","",IFERROR(INDEX(Clienți!$C$5:$C$504,MATCH(C87,Clienți!$B$5:$B$504,0)),""))</f>
        <v/>
      </c>
      <c r="E87" s="31"/>
      <c r="F87" s="33"/>
      <c r="G87" s="34" t="str">
        <f t="shared" si="1"/>
        <v/>
      </c>
    </row>
    <row r="88" spans="2:7" x14ac:dyDescent="0.2">
      <c r="B88" s="30"/>
      <c r="C88" s="31"/>
      <c r="D88" s="32" t="str">
        <f>IF(C88="","",IFERROR(INDEX(Clienți!$C$5:$C$504,MATCH(C88,Clienți!$B$5:$B$504,0)),""))</f>
        <v/>
      </c>
      <c r="E88" s="31"/>
      <c r="F88" s="33"/>
      <c r="G88" s="34" t="str">
        <f t="shared" si="1"/>
        <v/>
      </c>
    </row>
    <row r="89" spans="2:7" x14ac:dyDescent="0.2">
      <c r="B89" s="30"/>
      <c r="C89" s="31"/>
      <c r="D89" s="32" t="str">
        <f>IF(C89="","",IFERROR(INDEX(Clienți!$C$5:$C$504,MATCH(C89,Clienți!$B$5:$B$504,0)),""))</f>
        <v/>
      </c>
      <c r="E89" s="31"/>
      <c r="F89" s="33"/>
      <c r="G89" s="34" t="str">
        <f t="shared" si="1"/>
        <v/>
      </c>
    </row>
    <row r="90" spans="2:7" x14ac:dyDescent="0.2">
      <c r="B90" s="30"/>
      <c r="C90" s="31"/>
      <c r="D90" s="32" t="str">
        <f>IF(C90="","",IFERROR(INDEX(Clienți!$C$5:$C$504,MATCH(C90,Clienți!$B$5:$B$504,0)),""))</f>
        <v/>
      </c>
      <c r="E90" s="31"/>
      <c r="F90" s="33"/>
      <c r="G90" s="34" t="str">
        <f t="shared" si="1"/>
        <v/>
      </c>
    </row>
    <row r="91" spans="2:7" x14ac:dyDescent="0.2">
      <c r="B91" s="30"/>
      <c r="C91" s="31"/>
      <c r="D91" s="32" t="str">
        <f>IF(C91="","",IFERROR(INDEX(Clienți!$C$5:$C$504,MATCH(C91,Clienți!$B$5:$B$504,0)),""))</f>
        <v/>
      </c>
      <c r="E91" s="31"/>
      <c r="F91" s="33"/>
      <c r="G91" s="34" t="str">
        <f t="shared" si="1"/>
        <v/>
      </c>
    </row>
    <row r="92" spans="2:7" x14ac:dyDescent="0.2">
      <c r="B92" s="30"/>
      <c r="C92" s="31"/>
      <c r="D92" s="32" t="str">
        <f>IF(C92="","",IFERROR(INDEX(Clienți!$C$5:$C$504,MATCH(C92,Clienți!$B$5:$B$504,0)),""))</f>
        <v/>
      </c>
      <c r="E92" s="31"/>
      <c r="F92" s="33"/>
      <c r="G92" s="34" t="str">
        <f t="shared" si="1"/>
        <v/>
      </c>
    </row>
    <row r="93" spans="2:7" x14ac:dyDescent="0.2">
      <c r="B93" s="30"/>
      <c r="C93" s="31"/>
      <c r="D93" s="32" t="str">
        <f>IF(C93="","",IFERROR(INDEX(Clienți!$C$5:$C$504,MATCH(C93,Clienți!$B$5:$B$504,0)),""))</f>
        <v/>
      </c>
      <c r="E93" s="31"/>
      <c r="F93" s="33"/>
      <c r="G93" s="34" t="str">
        <f t="shared" si="1"/>
        <v/>
      </c>
    </row>
    <row r="94" spans="2:7" x14ac:dyDescent="0.2">
      <c r="B94" s="30"/>
      <c r="C94" s="31"/>
      <c r="D94" s="32" t="str">
        <f>IF(C94="","",IFERROR(INDEX(Clienți!$C$5:$C$504,MATCH(C94,Clienți!$B$5:$B$504,0)),""))</f>
        <v/>
      </c>
      <c r="E94" s="31"/>
      <c r="F94" s="33"/>
      <c r="G94" s="34" t="str">
        <f t="shared" si="1"/>
        <v/>
      </c>
    </row>
    <row r="95" spans="2:7" x14ac:dyDescent="0.2">
      <c r="B95" s="30"/>
      <c r="C95" s="31"/>
      <c r="D95" s="32" t="str">
        <f>IF(C95="","",IFERROR(INDEX(Clienți!$C$5:$C$504,MATCH(C95,Clienți!$B$5:$B$504,0)),""))</f>
        <v/>
      </c>
      <c r="E95" s="31"/>
      <c r="F95" s="33"/>
      <c r="G95" s="34" t="str">
        <f t="shared" si="1"/>
        <v/>
      </c>
    </row>
    <row r="96" spans="2:7" x14ac:dyDescent="0.2">
      <c r="B96" s="30"/>
      <c r="C96" s="31"/>
      <c r="D96" s="32" t="str">
        <f>IF(C96="","",IFERROR(INDEX(Clienți!$C$5:$C$504,MATCH(C96,Clienți!$B$5:$B$504,0)),""))</f>
        <v/>
      </c>
      <c r="E96" s="31"/>
      <c r="F96" s="33"/>
      <c r="G96" s="34" t="str">
        <f t="shared" si="1"/>
        <v/>
      </c>
    </row>
    <row r="97" spans="2:7" x14ac:dyDescent="0.2">
      <c r="B97" s="30"/>
      <c r="C97" s="31"/>
      <c r="D97" s="32" t="str">
        <f>IF(C97="","",IFERROR(INDEX(Clienți!$C$5:$C$504,MATCH(C97,Clienți!$B$5:$B$504,0)),""))</f>
        <v/>
      </c>
      <c r="E97" s="31"/>
      <c r="F97" s="33"/>
      <c r="G97" s="34" t="str">
        <f t="shared" si="1"/>
        <v/>
      </c>
    </row>
    <row r="98" spans="2:7" x14ac:dyDescent="0.2">
      <c r="B98" s="30"/>
      <c r="C98" s="31"/>
      <c r="D98" s="32" t="str">
        <f>IF(C98="","",IFERROR(INDEX(Clienți!$C$5:$C$504,MATCH(C98,Clienți!$B$5:$B$504,0)),""))</f>
        <v/>
      </c>
      <c r="E98" s="31"/>
      <c r="F98" s="33"/>
      <c r="G98" s="34" t="str">
        <f t="shared" si="1"/>
        <v/>
      </c>
    </row>
    <row r="99" spans="2:7" x14ac:dyDescent="0.2">
      <c r="B99" s="30"/>
      <c r="C99" s="31"/>
      <c r="D99" s="32" t="str">
        <f>IF(C99="","",IFERROR(INDEX(Clienți!$C$5:$C$504,MATCH(C99,Clienți!$B$5:$B$504,0)),""))</f>
        <v/>
      </c>
      <c r="E99" s="31"/>
      <c r="F99" s="33"/>
      <c r="G99" s="34" t="str">
        <f t="shared" si="1"/>
        <v/>
      </c>
    </row>
    <row r="100" spans="2:7" x14ac:dyDescent="0.2">
      <c r="B100" s="30"/>
      <c r="C100" s="31"/>
      <c r="D100" s="32" t="str">
        <f>IF(C100="","",IFERROR(INDEX(Clienți!$C$5:$C$504,MATCH(C100,Clienți!$B$5:$B$504,0)),""))</f>
        <v/>
      </c>
      <c r="E100" s="31"/>
      <c r="F100" s="33"/>
      <c r="G100" s="34" t="str">
        <f t="shared" si="1"/>
        <v/>
      </c>
    </row>
    <row r="101" spans="2:7" x14ac:dyDescent="0.2">
      <c r="B101" s="30"/>
      <c r="C101" s="31"/>
      <c r="D101" s="32" t="str">
        <f>IF(C101="","",IFERROR(INDEX(Clienți!$C$5:$C$504,MATCH(C101,Clienți!$B$5:$B$504,0)),""))</f>
        <v/>
      </c>
      <c r="E101" s="31"/>
      <c r="F101" s="33"/>
      <c r="G101" s="34" t="str">
        <f t="shared" si="1"/>
        <v/>
      </c>
    </row>
    <row r="102" spans="2:7" x14ac:dyDescent="0.2">
      <c r="B102" s="30"/>
      <c r="C102" s="31"/>
      <c r="D102" s="32" t="str">
        <f>IF(C102="","",IFERROR(INDEX(Clienți!$C$5:$C$504,MATCH(C102,Clienți!$B$5:$B$504,0)),""))</f>
        <v/>
      </c>
      <c r="E102" s="31"/>
      <c r="F102" s="33"/>
      <c r="G102" s="34" t="str">
        <f t="shared" si="1"/>
        <v/>
      </c>
    </row>
    <row r="103" spans="2:7" x14ac:dyDescent="0.2">
      <c r="B103" s="30"/>
      <c r="C103" s="31"/>
      <c r="D103" s="32" t="str">
        <f>IF(C103="","",IFERROR(INDEX(Clienți!$C$5:$C$504,MATCH(C103,Clienți!$B$5:$B$504,0)),""))</f>
        <v/>
      </c>
      <c r="E103" s="31"/>
      <c r="F103" s="33"/>
      <c r="G103" s="34" t="str">
        <f t="shared" si="1"/>
        <v/>
      </c>
    </row>
    <row r="104" spans="2:7" x14ac:dyDescent="0.2">
      <c r="B104" s="30"/>
      <c r="C104" s="31"/>
      <c r="D104" s="32" t="str">
        <f>IF(C104="","",IFERROR(INDEX(Clienți!$C$5:$C$504,MATCH(C104,Clienți!$B$5:$B$504,0)),""))</f>
        <v/>
      </c>
      <c r="E104" s="31"/>
      <c r="F104" s="33"/>
      <c r="G104" s="34" t="str">
        <f t="shared" si="1"/>
        <v/>
      </c>
    </row>
    <row r="105" spans="2:7" x14ac:dyDescent="0.2">
      <c r="B105" s="30"/>
      <c r="C105" s="31"/>
      <c r="D105" s="32" t="str">
        <f>IF(C105="","",IFERROR(INDEX(Clienți!$C$5:$C$504,MATCH(C105,Clienți!$B$5:$B$504,0)),""))</f>
        <v/>
      </c>
      <c r="E105" s="31"/>
      <c r="F105" s="33"/>
      <c r="G105" s="34" t="str">
        <f t="shared" si="1"/>
        <v/>
      </c>
    </row>
    <row r="106" spans="2:7" x14ac:dyDescent="0.2">
      <c r="B106" s="30"/>
      <c r="C106" s="31"/>
      <c r="D106" s="32" t="str">
        <f>IF(C106="","",IFERROR(INDEX(Clienți!$C$5:$C$504,MATCH(C106,Clienți!$B$5:$B$504,0)),""))</f>
        <v/>
      </c>
      <c r="E106" s="31"/>
      <c r="F106" s="33"/>
      <c r="G106" s="34" t="str">
        <f t="shared" si="1"/>
        <v/>
      </c>
    </row>
    <row r="107" spans="2:7" x14ac:dyDescent="0.2">
      <c r="B107" s="30"/>
      <c r="C107" s="31"/>
      <c r="D107" s="32" t="str">
        <f>IF(C107="","",IFERROR(INDEX(Clienți!$C$5:$C$504,MATCH(C107,Clienți!$B$5:$B$504,0)),""))</f>
        <v/>
      </c>
      <c r="E107" s="31"/>
      <c r="F107" s="33"/>
      <c r="G107" s="34" t="str">
        <f t="shared" si="1"/>
        <v/>
      </c>
    </row>
    <row r="108" spans="2:7" x14ac:dyDescent="0.2">
      <c r="B108" s="30"/>
      <c r="C108" s="31"/>
      <c r="D108" s="32" t="str">
        <f>IF(C108="","",IFERROR(INDEX(Clienți!$C$5:$C$504,MATCH(C108,Clienți!$B$5:$B$504,0)),""))</f>
        <v/>
      </c>
      <c r="E108" s="31"/>
      <c r="F108" s="33"/>
      <c r="G108" s="34" t="str">
        <f t="shared" si="1"/>
        <v/>
      </c>
    </row>
    <row r="109" spans="2:7" x14ac:dyDescent="0.2">
      <c r="B109" s="30"/>
      <c r="C109" s="31"/>
      <c r="D109" s="32" t="str">
        <f>IF(C109="","",IFERROR(INDEX(Clienți!$C$5:$C$504,MATCH(C109,Clienți!$B$5:$B$504,0)),""))</f>
        <v/>
      </c>
      <c r="E109" s="31"/>
      <c r="F109" s="33"/>
      <c r="G109" s="34" t="str">
        <f t="shared" si="1"/>
        <v/>
      </c>
    </row>
    <row r="110" spans="2:7" x14ac:dyDescent="0.2">
      <c r="B110" s="30"/>
      <c r="C110" s="31"/>
      <c r="D110" s="32" t="str">
        <f>IF(C110="","",IFERROR(INDEX(Clienți!$C$5:$C$504,MATCH(C110,Clienți!$B$5:$B$504,0)),""))</f>
        <v/>
      </c>
      <c r="E110" s="31"/>
      <c r="F110" s="33"/>
      <c r="G110" s="34" t="str">
        <f t="shared" si="1"/>
        <v/>
      </c>
    </row>
    <row r="111" spans="2:7" x14ac:dyDescent="0.2">
      <c r="B111" s="30"/>
      <c r="C111" s="31"/>
      <c r="D111" s="32" t="str">
        <f>IF(C111="","",IFERROR(INDEX(Clienți!$C$5:$C$504,MATCH(C111,Clienți!$B$5:$B$504,0)),""))</f>
        <v/>
      </c>
      <c r="E111" s="31"/>
      <c r="F111" s="33"/>
      <c r="G111" s="34" t="str">
        <f t="shared" si="1"/>
        <v/>
      </c>
    </row>
    <row r="112" spans="2:7" x14ac:dyDescent="0.2">
      <c r="B112" s="30"/>
      <c r="C112" s="31"/>
      <c r="D112" s="32" t="str">
        <f>IF(C112="","",IFERROR(INDEX(Clienți!$C$5:$C$504,MATCH(C112,Clienți!$B$5:$B$504,0)),""))</f>
        <v/>
      </c>
      <c r="E112" s="31"/>
      <c r="F112" s="33"/>
      <c r="G112" s="34" t="str">
        <f t="shared" si="1"/>
        <v/>
      </c>
    </row>
    <row r="113" spans="2:7" x14ac:dyDescent="0.2">
      <c r="B113" s="30"/>
      <c r="C113" s="31"/>
      <c r="D113" s="32" t="str">
        <f>IF(C113="","",IFERROR(INDEX(Clienți!$C$5:$C$504,MATCH(C113,Clienți!$B$5:$B$504,0)),""))</f>
        <v/>
      </c>
      <c r="E113" s="31"/>
      <c r="F113" s="33"/>
      <c r="G113" s="34" t="str">
        <f t="shared" si="1"/>
        <v/>
      </c>
    </row>
    <row r="114" spans="2:7" x14ac:dyDescent="0.2">
      <c r="B114" s="30"/>
      <c r="C114" s="31"/>
      <c r="D114" s="32" t="str">
        <f>IF(C114="","",IFERROR(INDEX(Clienți!$C$5:$C$504,MATCH(C114,Clienți!$B$5:$B$504,0)),""))</f>
        <v/>
      </c>
      <c r="E114" s="31"/>
      <c r="F114" s="33"/>
      <c r="G114" s="34" t="str">
        <f t="shared" si="1"/>
        <v/>
      </c>
    </row>
    <row r="115" spans="2:7" x14ac:dyDescent="0.2">
      <c r="B115" s="30"/>
      <c r="C115" s="31"/>
      <c r="D115" s="32" t="str">
        <f>IF(C115="","",IFERROR(INDEX(Clienți!$C$5:$C$504,MATCH(C115,Clienți!$B$5:$B$504,0)),""))</f>
        <v/>
      </c>
      <c r="E115" s="31"/>
      <c r="F115" s="33"/>
      <c r="G115" s="34" t="str">
        <f t="shared" si="1"/>
        <v/>
      </c>
    </row>
    <row r="116" spans="2:7" x14ac:dyDescent="0.2">
      <c r="B116" s="30"/>
      <c r="C116" s="31"/>
      <c r="D116" s="32" t="str">
        <f>IF(C116="","",IFERROR(INDEX(Clienți!$C$5:$C$504,MATCH(C116,Clienți!$B$5:$B$504,0)),""))</f>
        <v/>
      </c>
      <c r="E116" s="31"/>
      <c r="F116" s="33"/>
      <c r="G116" s="34" t="str">
        <f t="shared" si="1"/>
        <v/>
      </c>
    </row>
    <row r="117" spans="2:7" x14ac:dyDescent="0.2">
      <c r="B117" s="30"/>
      <c r="C117" s="31"/>
      <c r="D117" s="32" t="str">
        <f>IF(C117="","",IFERROR(INDEX(Clienți!$C$5:$C$504,MATCH(C117,Clienți!$B$5:$B$504,0)),""))</f>
        <v/>
      </c>
      <c r="E117" s="31"/>
      <c r="F117" s="33"/>
      <c r="G117" s="34" t="str">
        <f t="shared" si="1"/>
        <v/>
      </c>
    </row>
    <row r="118" spans="2:7" x14ac:dyDescent="0.2">
      <c r="B118" s="30"/>
      <c r="C118" s="31"/>
      <c r="D118" s="32" t="str">
        <f>IF(C118="","",IFERROR(INDEX(Clienți!$C$5:$C$504,MATCH(C118,Clienți!$B$5:$B$504,0)),""))</f>
        <v/>
      </c>
      <c r="E118" s="31"/>
      <c r="F118" s="33"/>
      <c r="G118" s="34" t="str">
        <f t="shared" si="1"/>
        <v/>
      </c>
    </row>
    <row r="119" spans="2:7" x14ac:dyDescent="0.2">
      <c r="B119" s="30"/>
      <c r="C119" s="31"/>
      <c r="D119" s="32" t="str">
        <f>IF(C119="","",IFERROR(INDEX(Clienți!$C$5:$C$504,MATCH(C119,Clienți!$B$5:$B$504,0)),""))</f>
        <v/>
      </c>
      <c r="E119" s="31"/>
      <c r="F119" s="33"/>
      <c r="G119" s="34" t="str">
        <f t="shared" si="1"/>
        <v/>
      </c>
    </row>
    <row r="120" spans="2:7" x14ac:dyDescent="0.2">
      <c r="B120" s="30"/>
      <c r="C120" s="31"/>
      <c r="D120" s="32" t="str">
        <f>IF(C120="","",IFERROR(INDEX(Clienți!$C$5:$C$504,MATCH(C120,Clienți!$B$5:$B$504,0)),""))</f>
        <v/>
      </c>
      <c r="E120" s="31"/>
      <c r="F120" s="33"/>
      <c r="G120" s="34" t="str">
        <f t="shared" si="1"/>
        <v/>
      </c>
    </row>
    <row r="121" spans="2:7" x14ac:dyDescent="0.2">
      <c r="B121" s="30"/>
      <c r="C121" s="31"/>
      <c r="D121" s="32" t="str">
        <f>IF(C121="","",IFERROR(INDEX(Clienți!$C$5:$C$504,MATCH(C121,Clienți!$B$5:$B$504,0)),""))</f>
        <v/>
      </c>
      <c r="E121" s="31"/>
      <c r="F121" s="33"/>
      <c r="G121" s="34" t="str">
        <f t="shared" si="1"/>
        <v/>
      </c>
    </row>
    <row r="122" spans="2:7" x14ac:dyDescent="0.2">
      <c r="B122" s="30"/>
      <c r="C122" s="31"/>
      <c r="D122" s="32" t="str">
        <f>IF(C122="","",IFERROR(INDEX(Clienți!$C$5:$C$504,MATCH(C122,Clienți!$B$5:$B$504,0)),""))</f>
        <v/>
      </c>
      <c r="E122" s="31"/>
      <c r="F122" s="33"/>
      <c r="G122" s="34" t="str">
        <f t="shared" si="1"/>
        <v/>
      </c>
    </row>
    <row r="123" spans="2:7" x14ac:dyDescent="0.2">
      <c r="B123" s="30"/>
      <c r="C123" s="31"/>
      <c r="D123" s="32" t="str">
        <f>IF(C123="","",IFERROR(INDEX(Clienți!$C$5:$C$504,MATCH(C123,Clienți!$B$5:$B$504,0)),""))</f>
        <v/>
      </c>
      <c r="E123" s="31"/>
      <c r="F123" s="33"/>
      <c r="G123" s="34" t="str">
        <f t="shared" si="1"/>
        <v/>
      </c>
    </row>
    <row r="124" spans="2:7" x14ac:dyDescent="0.2">
      <c r="B124" s="30"/>
      <c r="C124" s="31"/>
      <c r="D124" s="32" t="str">
        <f>IF(C124="","",IFERROR(INDEX(Clienți!$C$5:$C$504,MATCH(C124,Clienți!$B$5:$B$504,0)),""))</f>
        <v/>
      </c>
      <c r="E124" s="31"/>
      <c r="F124" s="33"/>
      <c r="G124" s="34" t="str">
        <f t="shared" si="1"/>
        <v/>
      </c>
    </row>
    <row r="125" spans="2:7" x14ac:dyDescent="0.2">
      <c r="B125" s="30"/>
      <c r="C125" s="31"/>
      <c r="D125" s="32" t="str">
        <f>IF(C125="","",IFERROR(INDEX(Clienți!$C$5:$C$504,MATCH(C125,Clienți!$B$5:$B$504,0)),""))</f>
        <v/>
      </c>
      <c r="E125" s="31"/>
      <c r="F125" s="33"/>
      <c r="G125" s="34" t="str">
        <f t="shared" si="1"/>
        <v/>
      </c>
    </row>
    <row r="126" spans="2:7" x14ac:dyDescent="0.2">
      <c r="B126" s="30"/>
      <c r="C126" s="31"/>
      <c r="D126" s="32" t="str">
        <f>IF(C126="","",IFERROR(INDEX(Clienți!$C$5:$C$504,MATCH(C126,Clienți!$B$5:$B$504,0)),""))</f>
        <v/>
      </c>
      <c r="E126" s="31"/>
      <c r="F126" s="33"/>
      <c r="G126" s="34" t="str">
        <f t="shared" si="1"/>
        <v/>
      </c>
    </row>
    <row r="127" spans="2:7" x14ac:dyDescent="0.2">
      <c r="B127" s="30"/>
      <c r="C127" s="31"/>
      <c r="D127" s="32" t="str">
        <f>IF(C127="","",IFERROR(INDEX(Clienți!$C$5:$C$504,MATCH(C127,Clienți!$B$5:$B$504,0)),""))</f>
        <v/>
      </c>
      <c r="E127" s="31"/>
      <c r="F127" s="33"/>
      <c r="G127" s="34" t="str">
        <f t="shared" si="1"/>
        <v/>
      </c>
    </row>
    <row r="128" spans="2:7" x14ac:dyDescent="0.2">
      <c r="B128" s="30"/>
      <c r="C128" s="31"/>
      <c r="D128" s="32" t="str">
        <f>IF(C128="","",IFERROR(INDEX(Clienți!$C$5:$C$504,MATCH(C128,Clienți!$B$5:$B$504,0)),""))</f>
        <v/>
      </c>
      <c r="E128" s="31"/>
      <c r="F128" s="33"/>
      <c r="G128" s="34" t="str">
        <f t="shared" si="1"/>
        <v/>
      </c>
    </row>
    <row r="129" spans="2:7" x14ac:dyDescent="0.2">
      <c r="B129" s="30"/>
      <c r="C129" s="31"/>
      <c r="D129" s="32" t="str">
        <f>IF(C129="","",IFERROR(INDEX(Clienți!$C$5:$C$504,MATCH(C129,Clienți!$B$5:$B$504,0)),""))</f>
        <v/>
      </c>
      <c r="E129" s="31"/>
      <c r="F129" s="33"/>
      <c r="G129" s="34" t="str">
        <f t="shared" si="1"/>
        <v/>
      </c>
    </row>
    <row r="130" spans="2:7" x14ac:dyDescent="0.2">
      <c r="B130" s="30"/>
      <c r="C130" s="31"/>
      <c r="D130" s="32" t="str">
        <f>IF(C130="","",IFERROR(INDEX(Clienți!$C$5:$C$504,MATCH(C130,Clienți!$B$5:$B$504,0)),""))</f>
        <v/>
      </c>
      <c r="E130" s="31"/>
      <c r="F130" s="33"/>
      <c r="G130" s="34" t="str">
        <f t="shared" si="1"/>
        <v/>
      </c>
    </row>
    <row r="131" spans="2:7" x14ac:dyDescent="0.2">
      <c r="B131" s="30"/>
      <c r="C131" s="31"/>
      <c r="D131" s="32" t="str">
        <f>IF(C131="","",IFERROR(INDEX(Clienți!$C$5:$C$504,MATCH(C131,Clienți!$B$5:$B$504,0)),""))</f>
        <v/>
      </c>
      <c r="E131" s="31"/>
      <c r="F131" s="33"/>
      <c r="G131" s="34" t="str">
        <f t="shared" si="1"/>
        <v/>
      </c>
    </row>
    <row r="132" spans="2:7" x14ac:dyDescent="0.2">
      <c r="B132" s="30"/>
      <c r="C132" s="31"/>
      <c r="D132" s="32" t="str">
        <f>IF(C132="","",IFERROR(INDEX(Clienți!$C$5:$C$504,MATCH(C132,Clienți!$B$5:$B$504,0)),""))</f>
        <v/>
      </c>
      <c r="E132" s="31"/>
      <c r="F132" s="33"/>
      <c r="G132" s="34" t="str">
        <f t="shared" si="1"/>
        <v/>
      </c>
    </row>
    <row r="133" spans="2:7" x14ac:dyDescent="0.2">
      <c r="B133" s="30"/>
      <c r="C133" s="31"/>
      <c r="D133" s="32" t="str">
        <f>IF(C133="","",IFERROR(INDEX(Clienți!$C$5:$C$504,MATCH(C133,Clienți!$B$5:$B$504,0)),""))</f>
        <v/>
      </c>
      <c r="E133" s="31"/>
      <c r="F133" s="33"/>
      <c r="G133" s="34" t="str">
        <f t="shared" ref="G133:G196" si="2">IF(C133="","",TRIM(IF(D133="","Cod de client inexistent. ","")&amp;IF(COUNTIF($E$5:$E$2004,E133)&gt;1,"Factură dublată. ","")))</f>
        <v/>
      </c>
    </row>
    <row r="134" spans="2:7" x14ac:dyDescent="0.2">
      <c r="B134" s="30"/>
      <c r="C134" s="31"/>
      <c r="D134" s="32" t="str">
        <f>IF(C134="","",IFERROR(INDEX(Clienți!$C$5:$C$504,MATCH(C134,Clienți!$B$5:$B$504,0)),""))</f>
        <v/>
      </c>
      <c r="E134" s="31"/>
      <c r="F134" s="33"/>
      <c r="G134" s="34" t="str">
        <f t="shared" si="2"/>
        <v/>
      </c>
    </row>
    <row r="135" spans="2:7" x14ac:dyDescent="0.2">
      <c r="B135" s="30"/>
      <c r="C135" s="31"/>
      <c r="D135" s="32" t="str">
        <f>IF(C135="","",IFERROR(INDEX(Clienți!$C$5:$C$504,MATCH(C135,Clienți!$B$5:$B$504,0)),""))</f>
        <v/>
      </c>
      <c r="E135" s="31"/>
      <c r="F135" s="33"/>
      <c r="G135" s="34" t="str">
        <f t="shared" si="2"/>
        <v/>
      </c>
    </row>
    <row r="136" spans="2:7" x14ac:dyDescent="0.2">
      <c r="B136" s="30"/>
      <c r="C136" s="31"/>
      <c r="D136" s="32" t="str">
        <f>IF(C136="","",IFERROR(INDEX(Clienți!$C$5:$C$504,MATCH(C136,Clienți!$B$5:$B$504,0)),""))</f>
        <v/>
      </c>
      <c r="E136" s="31"/>
      <c r="F136" s="33"/>
      <c r="G136" s="34" t="str">
        <f t="shared" si="2"/>
        <v/>
      </c>
    </row>
    <row r="137" spans="2:7" x14ac:dyDescent="0.2">
      <c r="B137" s="30"/>
      <c r="C137" s="31"/>
      <c r="D137" s="32" t="str">
        <f>IF(C137="","",IFERROR(INDEX(Clienți!$C$5:$C$504,MATCH(C137,Clienți!$B$5:$B$504,0)),""))</f>
        <v/>
      </c>
      <c r="E137" s="31"/>
      <c r="F137" s="33"/>
      <c r="G137" s="34" t="str">
        <f t="shared" si="2"/>
        <v/>
      </c>
    </row>
    <row r="138" spans="2:7" x14ac:dyDescent="0.2">
      <c r="B138" s="30"/>
      <c r="C138" s="31"/>
      <c r="D138" s="32" t="str">
        <f>IF(C138="","",IFERROR(INDEX(Clienți!$C$5:$C$504,MATCH(C138,Clienți!$B$5:$B$504,0)),""))</f>
        <v/>
      </c>
      <c r="E138" s="31"/>
      <c r="F138" s="33"/>
      <c r="G138" s="34" t="str">
        <f t="shared" si="2"/>
        <v/>
      </c>
    </row>
    <row r="139" spans="2:7" x14ac:dyDescent="0.2">
      <c r="B139" s="30"/>
      <c r="C139" s="31"/>
      <c r="D139" s="32" t="str">
        <f>IF(C139="","",IFERROR(INDEX(Clienți!$C$5:$C$504,MATCH(C139,Clienți!$B$5:$B$504,0)),""))</f>
        <v/>
      </c>
      <c r="E139" s="31"/>
      <c r="F139" s="33"/>
      <c r="G139" s="34" t="str">
        <f t="shared" si="2"/>
        <v/>
      </c>
    </row>
    <row r="140" spans="2:7" x14ac:dyDescent="0.2">
      <c r="B140" s="30"/>
      <c r="C140" s="31"/>
      <c r="D140" s="32" t="str">
        <f>IF(C140="","",IFERROR(INDEX(Clienți!$C$5:$C$504,MATCH(C140,Clienți!$B$5:$B$504,0)),""))</f>
        <v/>
      </c>
      <c r="E140" s="31"/>
      <c r="F140" s="33"/>
      <c r="G140" s="34" t="str">
        <f t="shared" si="2"/>
        <v/>
      </c>
    </row>
    <row r="141" spans="2:7" x14ac:dyDescent="0.2">
      <c r="B141" s="30"/>
      <c r="C141" s="31"/>
      <c r="D141" s="32" t="str">
        <f>IF(C141="","",IFERROR(INDEX(Clienți!$C$5:$C$504,MATCH(C141,Clienți!$B$5:$B$504,0)),""))</f>
        <v/>
      </c>
      <c r="E141" s="31"/>
      <c r="F141" s="33"/>
      <c r="G141" s="34" t="str">
        <f t="shared" si="2"/>
        <v/>
      </c>
    </row>
    <row r="142" spans="2:7" x14ac:dyDescent="0.2">
      <c r="B142" s="30"/>
      <c r="C142" s="31"/>
      <c r="D142" s="32" t="str">
        <f>IF(C142="","",IFERROR(INDEX(Clienți!$C$5:$C$504,MATCH(C142,Clienți!$B$5:$B$504,0)),""))</f>
        <v/>
      </c>
      <c r="E142" s="31"/>
      <c r="F142" s="33"/>
      <c r="G142" s="34" t="str">
        <f t="shared" si="2"/>
        <v/>
      </c>
    </row>
    <row r="143" spans="2:7" x14ac:dyDescent="0.2">
      <c r="B143" s="30"/>
      <c r="C143" s="31"/>
      <c r="D143" s="32" t="str">
        <f>IF(C143="","",IFERROR(INDEX(Clienți!$C$5:$C$504,MATCH(C143,Clienți!$B$5:$B$504,0)),""))</f>
        <v/>
      </c>
      <c r="E143" s="31"/>
      <c r="F143" s="33"/>
      <c r="G143" s="34" t="str">
        <f t="shared" si="2"/>
        <v/>
      </c>
    </row>
    <row r="144" spans="2:7" x14ac:dyDescent="0.2">
      <c r="B144" s="30"/>
      <c r="C144" s="31"/>
      <c r="D144" s="32" t="str">
        <f>IF(C144="","",IFERROR(INDEX(Clienți!$C$5:$C$504,MATCH(C144,Clienți!$B$5:$B$504,0)),""))</f>
        <v/>
      </c>
      <c r="E144" s="31"/>
      <c r="F144" s="33"/>
      <c r="G144" s="34" t="str">
        <f t="shared" si="2"/>
        <v/>
      </c>
    </row>
    <row r="145" spans="2:7" x14ac:dyDescent="0.2">
      <c r="B145" s="30"/>
      <c r="C145" s="31"/>
      <c r="D145" s="32" t="str">
        <f>IF(C145="","",IFERROR(INDEX(Clienți!$C$5:$C$504,MATCH(C145,Clienți!$B$5:$B$504,0)),""))</f>
        <v/>
      </c>
      <c r="E145" s="31"/>
      <c r="F145" s="33"/>
      <c r="G145" s="34" t="str">
        <f t="shared" si="2"/>
        <v/>
      </c>
    </row>
    <row r="146" spans="2:7" x14ac:dyDescent="0.2">
      <c r="B146" s="30"/>
      <c r="C146" s="31"/>
      <c r="D146" s="32" t="str">
        <f>IF(C146="","",IFERROR(INDEX(Clienți!$C$5:$C$504,MATCH(C146,Clienți!$B$5:$B$504,0)),""))</f>
        <v/>
      </c>
      <c r="E146" s="31"/>
      <c r="F146" s="33"/>
      <c r="G146" s="34" t="str">
        <f t="shared" si="2"/>
        <v/>
      </c>
    </row>
    <row r="147" spans="2:7" x14ac:dyDescent="0.2">
      <c r="B147" s="30"/>
      <c r="C147" s="31"/>
      <c r="D147" s="32" t="str">
        <f>IF(C147="","",IFERROR(INDEX(Clienți!$C$5:$C$504,MATCH(C147,Clienți!$B$5:$B$504,0)),""))</f>
        <v/>
      </c>
      <c r="E147" s="31"/>
      <c r="F147" s="33"/>
      <c r="G147" s="34" t="str">
        <f t="shared" si="2"/>
        <v/>
      </c>
    </row>
    <row r="148" spans="2:7" x14ac:dyDescent="0.2">
      <c r="B148" s="30"/>
      <c r="C148" s="31"/>
      <c r="D148" s="32" t="str">
        <f>IF(C148="","",IFERROR(INDEX(Clienți!$C$5:$C$504,MATCH(C148,Clienți!$B$5:$B$504,0)),""))</f>
        <v/>
      </c>
      <c r="E148" s="31"/>
      <c r="F148" s="33"/>
      <c r="G148" s="34" t="str">
        <f t="shared" si="2"/>
        <v/>
      </c>
    </row>
    <row r="149" spans="2:7" x14ac:dyDescent="0.2">
      <c r="B149" s="30"/>
      <c r="C149" s="31"/>
      <c r="D149" s="32" t="str">
        <f>IF(C149="","",IFERROR(INDEX(Clienți!$C$5:$C$504,MATCH(C149,Clienți!$B$5:$B$504,0)),""))</f>
        <v/>
      </c>
      <c r="E149" s="31"/>
      <c r="F149" s="33"/>
      <c r="G149" s="34" t="str">
        <f t="shared" si="2"/>
        <v/>
      </c>
    </row>
    <row r="150" spans="2:7" x14ac:dyDescent="0.2">
      <c r="B150" s="30"/>
      <c r="C150" s="31"/>
      <c r="D150" s="32" t="str">
        <f>IF(C150="","",IFERROR(INDEX(Clienți!$C$5:$C$504,MATCH(C150,Clienți!$B$5:$B$504,0)),""))</f>
        <v/>
      </c>
      <c r="E150" s="31"/>
      <c r="F150" s="33"/>
      <c r="G150" s="34" t="str">
        <f t="shared" si="2"/>
        <v/>
      </c>
    </row>
    <row r="151" spans="2:7" x14ac:dyDescent="0.2">
      <c r="B151" s="30"/>
      <c r="C151" s="31"/>
      <c r="D151" s="32" t="str">
        <f>IF(C151="","",IFERROR(INDEX(Clienți!$C$5:$C$504,MATCH(C151,Clienți!$B$5:$B$504,0)),""))</f>
        <v/>
      </c>
      <c r="E151" s="31"/>
      <c r="F151" s="33"/>
      <c r="G151" s="34" t="str">
        <f t="shared" si="2"/>
        <v/>
      </c>
    </row>
    <row r="152" spans="2:7" x14ac:dyDescent="0.2">
      <c r="B152" s="30"/>
      <c r="C152" s="31"/>
      <c r="D152" s="32" t="str">
        <f>IF(C152="","",IFERROR(INDEX(Clienți!$C$5:$C$504,MATCH(C152,Clienți!$B$5:$B$504,0)),""))</f>
        <v/>
      </c>
      <c r="E152" s="31"/>
      <c r="F152" s="33"/>
      <c r="G152" s="34" t="str">
        <f t="shared" si="2"/>
        <v/>
      </c>
    </row>
    <row r="153" spans="2:7" x14ac:dyDescent="0.2">
      <c r="B153" s="30"/>
      <c r="C153" s="31"/>
      <c r="D153" s="32" t="str">
        <f>IF(C153="","",IFERROR(INDEX(Clienți!$C$5:$C$504,MATCH(C153,Clienți!$B$5:$B$504,0)),""))</f>
        <v/>
      </c>
      <c r="E153" s="31"/>
      <c r="F153" s="33"/>
      <c r="G153" s="34" t="str">
        <f t="shared" si="2"/>
        <v/>
      </c>
    </row>
    <row r="154" spans="2:7" x14ac:dyDescent="0.2">
      <c r="B154" s="30"/>
      <c r="C154" s="31"/>
      <c r="D154" s="32" t="str">
        <f>IF(C154="","",IFERROR(INDEX(Clienți!$C$5:$C$504,MATCH(C154,Clienți!$B$5:$B$504,0)),""))</f>
        <v/>
      </c>
      <c r="E154" s="31"/>
      <c r="F154" s="33"/>
      <c r="G154" s="34" t="str">
        <f t="shared" si="2"/>
        <v/>
      </c>
    </row>
    <row r="155" spans="2:7" x14ac:dyDescent="0.2">
      <c r="B155" s="30"/>
      <c r="C155" s="31"/>
      <c r="D155" s="32" t="str">
        <f>IF(C155="","",IFERROR(INDEX(Clienți!$C$5:$C$504,MATCH(C155,Clienți!$B$5:$B$504,0)),""))</f>
        <v/>
      </c>
      <c r="E155" s="31"/>
      <c r="F155" s="33"/>
      <c r="G155" s="34" t="str">
        <f t="shared" si="2"/>
        <v/>
      </c>
    </row>
    <row r="156" spans="2:7" x14ac:dyDescent="0.2">
      <c r="B156" s="30"/>
      <c r="C156" s="31"/>
      <c r="D156" s="32" t="str">
        <f>IF(C156="","",IFERROR(INDEX(Clienți!$C$5:$C$504,MATCH(C156,Clienți!$B$5:$B$504,0)),""))</f>
        <v/>
      </c>
      <c r="E156" s="31"/>
      <c r="F156" s="33"/>
      <c r="G156" s="34" t="str">
        <f t="shared" si="2"/>
        <v/>
      </c>
    </row>
    <row r="157" spans="2:7" x14ac:dyDescent="0.2">
      <c r="B157" s="30"/>
      <c r="C157" s="31"/>
      <c r="D157" s="32" t="str">
        <f>IF(C157="","",IFERROR(INDEX(Clienți!$C$5:$C$504,MATCH(C157,Clienți!$B$5:$B$504,0)),""))</f>
        <v/>
      </c>
      <c r="E157" s="31"/>
      <c r="F157" s="33"/>
      <c r="G157" s="34" t="str">
        <f t="shared" si="2"/>
        <v/>
      </c>
    </row>
    <row r="158" spans="2:7" x14ac:dyDescent="0.2">
      <c r="B158" s="30"/>
      <c r="C158" s="31"/>
      <c r="D158" s="32" t="str">
        <f>IF(C158="","",IFERROR(INDEX(Clienți!$C$5:$C$504,MATCH(C158,Clienți!$B$5:$B$504,0)),""))</f>
        <v/>
      </c>
      <c r="E158" s="31"/>
      <c r="F158" s="33"/>
      <c r="G158" s="34" t="str">
        <f t="shared" si="2"/>
        <v/>
      </c>
    </row>
    <row r="159" spans="2:7" x14ac:dyDescent="0.2">
      <c r="B159" s="30"/>
      <c r="C159" s="31"/>
      <c r="D159" s="32" t="str">
        <f>IF(C159="","",IFERROR(INDEX(Clienți!$C$5:$C$504,MATCH(C159,Clienți!$B$5:$B$504,0)),""))</f>
        <v/>
      </c>
      <c r="E159" s="31"/>
      <c r="F159" s="33"/>
      <c r="G159" s="34" t="str">
        <f t="shared" si="2"/>
        <v/>
      </c>
    </row>
    <row r="160" spans="2:7" x14ac:dyDescent="0.2">
      <c r="B160" s="30"/>
      <c r="C160" s="31"/>
      <c r="D160" s="32" t="str">
        <f>IF(C160="","",IFERROR(INDEX(Clienți!$C$5:$C$504,MATCH(C160,Clienți!$B$5:$B$504,0)),""))</f>
        <v/>
      </c>
      <c r="E160" s="31"/>
      <c r="F160" s="33"/>
      <c r="G160" s="34" t="str">
        <f t="shared" si="2"/>
        <v/>
      </c>
    </row>
    <row r="161" spans="2:7" x14ac:dyDescent="0.2">
      <c r="B161" s="30"/>
      <c r="C161" s="31"/>
      <c r="D161" s="32" t="str">
        <f>IF(C161="","",IFERROR(INDEX(Clienți!$C$5:$C$504,MATCH(C161,Clienți!$B$5:$B$504,0)),""))</f>
        <v/>
      </c>
      <c r="E161" s="31"/>
      <c r="F161" s="33"/>
      <c r="G161" s="34" t="str">
        <f t="shared" si="2"/>
        <v/>
      </c>
    </row>
    <row r="162" spans="2:7" x14ac:dyDescent="0.2">
      <c r="B162" s="30"/>
      <c r="C162" s="31"/>
      <c r="D162" s="32" t="str">
        <f>IF(C162="","",IFERROR(INDEX(Clienți!$C$5:$C$504,MATCH(C162,Clienți!$B$5:$B$504,0)),""))</f>
        <v/>
      </c>
      <c r="E162" s="31"/>
      <c r="F162" s="33"/>
      <c r="G162" s="34" t="str">
        <f t="shared" si="2"/>
        <v/>
      </c>
    </row>
    <row r="163" spans="2:7" x14ac:dyDescent="0.2">
      <c r="B163" s="30"/>
      <c r="C163" s="31"/>
      <c r="D163" s="32" t="str">
        <f>IF(C163="","",IFERROR(INDEX(Clienți!$C$5:$C$504,MATCH(C163,Clienți!$B$5:$B$504,0)),""))</f>
        <v/>
      </c>
      <c r="E163" s="31"/>
      <c r="F163" s="33"/>
      <c r="G163" s="34" t="str">
        <f t="shared" si="2"/>
        <v/>
      </c>
    </row>
    <row r="164" spans="2:7" x14ac:dyDescent="0.2">
      <c r="B164" s="30"/>
      <c r="C164" s="31"/>
      <c r="D164" s="32" t="str">
        <f>IF(C164="","",IFERROR(INDEX(Clienți!$C$5:$C$504,MATCH(C164,Clienți!$B$5:$B$504,0)),""))</f>
        <v/>
      </c>
      <c r="E164" s="31"/>
      <c r="F164" s="33"/>
      <c r="G164" s="34" t="str">
        <f t="shared" si="2"/>
        <v/>
      </c>
    </row>
    <row r="165" spans="2:7" x14ac:dyDescent="0.2">
      <c r="B165" s="30"/>
      <c r="C165" s="31"/>
      <c r="D165" s="32" t="str">
        <f>IF(C165="","",IFERROR(INDEX(Clienți!$C$5:$C$504,MATCH(C165,Clienți!$B$5:$B$504,0)),""))</f>
        <v/>
      </c>
      <c r="E165" s="31"/>
      <c r="F165" s="33"/>
      <c r="G165" s="34" t="str">
        <f t="shared" si="2"/>
        <v/>
      </c>
    </row>
    <row r="166" spans="2:7" x14ac:dyDescent="0.2">
      <c r="B166" s="30"/>
      <c r="C166" s="31"/>
      <c r="D166" s="32" t="str">
        <f>IF(C166="","",IFERROR(INDEX(Clienți!$C$5:$C$504,MATCH(C166,Clienți!$B$5:$B$504,0)),""))</f>
        <v/>
      </c>
      <c r="E166" s="31"/>
      <c r="F166" s="33"/>
      <c r="G166" s="34" t="str">
        <f t="shared" si="2"/>
        <v/>
      </c>
    </row>
    <row r="167" spans="2:7" x14ac:dyDescent="0.2">
      <c r="B167" s="30"/>
      <c r="C167" s="31"/>
      <c r="D167" s="32" t="str">
        <f>IF(C167="","",IFERROR(INDEX(Clienți!$C$5:$C$504,MATCH(C167,Clienți!$B$5:$B$504,0)),""))</f>
        <v/>
      </c>
      <c r="E167" s="31"/>
      <c r="F167" s="33"/>
      <c r="G167" s="34" t="str">
        <f t="shared" si="2"/>
        <v/>
      </c>
    </row>
    <row r="168" spans="2:7" x14ac:dyDescent="0.2">
      <c r="B168" s="30"/>
      <c r="C168" s="31"/>
      <c r="D168" s="32" t="str">
        <f>IF(C168="","",IFERROR(INDEX(Clienți!$C$5:$C$504,MATCH(C168,Clienți!$B$5:$B$504,0)),""))</f>
        <v/>
      </c>
      <c r="E168" s="31"/>
      <c r="F168" s="33"/>
      <c r="G168" s="34" t="str">
        <f t="shared" si="2"/>
        <v/>
      </c>
    </row>
    <row r="169" spans="2:7" x14ac:dyDescent="0.2">
      <c r="B169" s="30"/>
      <c r="C169" s="31"/>
      <c r="D169" s="32" t="str">
        <f>IF(C169="","",IFERROR(INDEX(Clienți!$C$5:$C$504,MATCH(C169,Clienți!$B$5:$B$504,0)),""))</f>
        <v/>
      </c>
      <c r="E169" s="31"/>
      <c r="F169" s="33"/>
      <c r="G169" s="34" t="str">
        <f t="shared" si="2"/>
        <v/>
      </c>
    </row>
    <row r="170" spans="2:7" x14ac:dyDescent="0.2">
      <c r="B170" s="30"/>
      <c r="C170" s="31"/>
      <c r="D170" s="32" t="str">
        <f>IF(C170="","",IFERROR(INDEX(Clienți!$C$5:$C$504,MATCH(C170,Clienți!$B$5:$B$504,0)),""))</f>
        <v/>
      </c>
      <c r="E170" s="31"/>
      <c r="F170" s="33"/>
      <c r="G170" s="34" t="str">
        <f t="shared" si="2"/>
        <v/>
      </c>
    </row>
    <row r="171" spans="2:7" x14ac:dyDescent="0.2">
      <c r="B171" s="30"/>
      <c r="C171" s="31"/>
      <c r="D171" s="32" t="str">
        <f>IF(C171="","",IFERROR(INDEX(Clienți!$C$5:$C$504,MATCH(C171,Clienți!$B$5:$B$504,0)),""))</f>
        <v/>
      </c>
      <c r="E171" s="31"/>
      <c r="F171" s="33"/>
      <c r="G171" s="34" t="str">
        <f t="shared" si="2"/>
        <v/>
      </c>
    </row>
    <row r="172" spans="2:7" x14ac:dyDescent="0.2">
      <c r="B172" s="30"/>
      <c r="C172" s="31"/>
      <c r="D172" s="32" t="str">
        <f>IF(C172="","",IFERROR(INDEX(Clienți!$C$5:$C$504,MATCH(C172,Clienți!$B$5:$B$504,0)),""))</f>
        <v/>
      </c>
      <c r="E172" s="31"/>
      <c r="F172" s="33"/>
      <c r="G172" s="34" t="str">
        <f t="shared" si="2"/>
        <v/>
      </c>
    </row>
    <row r="173" spans="2:7" x14ac:dyDescent="0.2">
      <c r="B173" s="30"/>
      <c r="C173" s="31"/>
      <c r="D173" s="32" t="str">
        <f>IF(C173="","",IFERROR(INDEX(Clienți!$C$5:$C$504,MATCH(C173,Clienți!$B$5:$B$504,0)),""))</f>
        <v/>
      </c>
      <c r="E173" s="31"/>
      <c r="F173" s="33"/>
      <c r="G173" s="34" t="str">
        <f t="shared" si="2"/>
        <v/>
      </c>
    </row>
    <row r="174" spans="2:7" x14ac:dyDescent="0.2">
      <c r="B174" s="30"/>
      <c r="C174" s="31"/>
      <c r="D174" s="32" t="str">
        <f>IF(C174="","",IFERROR(INDEX(Clienți!$C$5:$C$504,MATCH(C174,Clienți!$B$5:$B$504,0)),""))</f>
        <v/>
      </c>
      <c r="E174" s="31"/>
      <c r="F174" s="33"/>
      <c r="G174" s="34" t="str">
        <f t="shared" si="2"/>
        <v/>
      </c>
    </row>
    <row r="175" spans="2:7" x14ac:dyDescent="0.2">
      <c r="B175" s="30"/>
      <c r="C175" s="31"/>
      <c r="D175" s="32" t="str">
        <f>IF(C175="","",IFERROR(INDEX(Clienți!$C$5:$C$504,MATCH(C175,Clienți!$B$5:$B$504,0)),""))</f>
        <v/>
      </c>
      <c r="E175" s="31"/>
      <c r="F175" s="33"/>
      <c r="G175" s="34" t="str">
        <f t="shared" si="2"/>
        <v/>
      </c>
    </row>
    <row r="176" spans="2:7" x14ac:dyDescent="0.2">
      <c r="B176" s="30"/>
      <c r="C176" s="31"/>
      <c r="D176" s="32" t="str">
        <f>IF(C176="","",IFERROR(INDEX(Clienți!$C$5:$C$504,MATCH(C176,Clienți!$B$5:$B$504,0)),""))</f>
        <v/>
      </c>
      <c r="E176" s="31"/>
      <c r="F176" s="33"/>
      <c r="G176" s="34" t="str">
        <f t="shared" si="2"/>
        <v/>
      </c>
    </row>
    <row r="177" spans="2:7" x14ac:dyDescent="0.2">
      <c r="B177" s="30"/>
      <c r="C177" s="31"/>
      <c r="D177" s="32" t="str">
        <f>IF(C177="","",IFERROR(INDEX(Clienți!$C$5:$C$504,MATCH(C177,Clienți!$B$5:$B$504,0)),""))</f>
        <v/>
      </c>
      <c r="E177" s="31"/>
      <c r="F177" s="33"/>
      <c r="G177" s="34" t="str">
        <f t="shared" si="2"/>
        <v/>
      </c>
    </row>
    <row r="178" spans="2:7" x14ac:dyDescent="0.2">
      <c r="B178" s="30"/>
      <c r="C178" s="31"/>
      <c r="D178" s="32" t="str">
        <f>IF(C178="","",IFERROR(INDEX(Clienți!$C$5:$C$504,MATCH(C178,Clienți!$B$5:$B$504,0)),""))</f>
        <v/>
      </c>
      <c r="E178" s="31"/>
      <c r="F178" s="33"/>
      <c r="G178" s="34" t="str">
        <f t="shared" si="2"/>
        <v/>
      </c>
    </row>
    <row r="179" spans="2:7" x14ac:dyDescent="0.2">
      <c r="B179" s="30"/>
      <c r="C179" s="31"/>
      <c r="D179" s="32" t="str">
        <f>IF(C179="","",IFERROR(INDEX(Clienți!$C$5:$C$504,MATCH(C179,Clienți!$B$5:$B$504,0)),""))</f>
        <v/>
      </c>
      <c r="E179" s="31"/>
      <c r="F179" s="33"/>
      <c r="G179" s="34" t="str">
        <f t="shared" si="2"/>
        <v/>
      </c>
    </row>
    <row r="180" spans="2:7" x14ac:dyDescent="0.2">
      <c r="B180" s="30"/>
      <c r="C180" s="31"/>
      <c r="D180" s="32" t="str">
        <f>IF(C180="","",IFERROR(INDEX(Clienți!$C$5:$C$504,MATCH(C180,Clienți!$B$5:$B$504,0)),""))</f>
        <v/>
      </c>
      <c r="E180" s="31"/>
      <c r="F180" s="33"/>
      <c r="G180" s="34" t="str">
        <f t="shared" si="2"/>
        <v/>
      </c>
    </row>
    <row r="181" spans="2:7" x14ac:dyDescent="0.2">
      <c r="B181" s="30"/>
      <c r="C181" s="31"/>
      <c r="D181" s="32" t="str">
        <f>IF(C181="","",IFERROR(INDEX(Clienți!$C$5:$C$504,MATCH(C181,Clienți!$B$5:$B$504,0)),""))</f>
        <v/>
      </c>
      <c r="E181" s="31"/>
      <c r="F181" s="33"/>
      <c r="G181" s="34" t="str">
        <f t="shared" si="2"/>
        <v/>
      </c>
    </row>
    <row r="182" spans="2:7" x14ac:dyDescent="0.2">
      <c r="B182" s="30"/>
      <c r="C182" s="31"/>
      <c r="D182" s="32" t="str">
        <f>IF(C182="","",IFERROR(INDEX(Clienți!$C$5:$C$504,MATCH(C182,Clienți!$B$5:$B$504,0)),""))</f>
        <v/>
      </c>
      <c r="E182" s="31"/>
      <c r="F182" s="33"/>
      <c r="G182" s="34" t="str">
        <f t="shared" si="2"/>
        <v/>
      </c>
    </row>
    <row r="183" spans="2:7" x14ac:dyDescent="0.2">
      <c r="B183" s="30"/>
      <c r="C183" s="31"/>
      <c r="D183" s="32" t="str">
        <f>IF(C183="","",IFERROR(INDEX(Clienți!$C$5:$C$504,MATCH(C183,Clienți!$B$5:$B$504,0)),""))</f>
        <v/>
      </c>
      <c r="E183" s="31"/>
      <c r="F183" s="33"/>
      <c r="G183" s="34" t="str">
        <f t="shared" si="2"/>
        <v/>
      </c>
    </row>
    <row r="184" spans="2:7" x14ac:dyDescent="0.2">
      <c r="B184" s="30"/>
      <c r="C184" s="31"/>
      <c r="D184" s="32" t="str">
        <f>IF(C184="","",IFERROR(INDEX(Clienți!$C$5:$C$504,MATCH(C184,Clienți!$B$5:$B$504,0)),""))</f>
        <v/>
      </c>
      <c r="E184" s="31"/>
      <c r="F184" s="33"/>
      <c r="G184" s="34" t="str">
        <f t="shared" si="2"/>
        <v/>
      </c>
    </row>
    <row r="185" spans="2:7" x14ac:dyDescent="0.2">
      <c r="B185" s="30"/>
      <c r="C185" s="31"/>
      <c r="D185" s="32" t="str">
        <f>IF(C185="","",IFERROR(INDEX(Clienți!$C$5:$C$504,MATCH(C185,Clienți!$B$5:$B$504,0)),""))</f>
        <v/>
      </c>
      <c r="E185" s="31"/>
      <c r="F185" s="33"/>
      <c r="G185" s="34" t="str">
        <f t="shared" si="2"/>
        <v/>
      </c>
    </row>
    <row r="186" spans="2:7" x14ac:dyDescent="0.2">
      <c r="B186" s="30"/>
      <c r="C186" s="31"/>
      <c r="D186" s="32" t="str">
        <f>IF(C186="","",IFERROR(INDEX(Clienți!$C$5:$C$504,MATCH(C186,Clienți!$B$5:$B$504,0)),""))</f>
        <v/>
      </c>
      <c r="E186" s="31"/>
      <c r="F186" s="33"/>
      <c r="G186" s="34" t="str">
        <f t="shared" si="2"/>
        <v/>
      </c>
    </row>
    <row r="187" spans="2:7" x14ac:dyDescent="0.2">
      <c r="B187" s="30"/>
      <c r="C187" s="31"/>
      <c r="D187" s="32" t="str">
        <f>IF(C187="","",IFERROR(INDEX(Clienți!$C$5:$C$504,MATCH(C187,Clienți!$B$5:$B$504,0)),""))</f>
        <v/>
      </c>
      <c r="E187" s="31"/>
      <c r="F187" s="33"/>
      <c r="G187" s="34" t="str">
        <f t="shared" si="2"/>
        <v/>
      </c>
    </row>
    <row r="188" spans="2:7" x14ac:dyDescent="0.2">
      <c r="B188" s="30"/>
      <c r="C188" s="31"/>
      <c r="D188" s="32" t="str">
        <f>IF(C188="","",IFERROR(INDEX(Clienți!$C$5:$C$504,MATCH(C188,Clienți!$B$5:$B$504,0)),""))</f>
        <v/>
      </c>
      <c r="E188" s="31"/>
      <c r="F188" s="33"/>
      <c r="G188" s="34" t="str">
        <f t="shared" si="2"/>
        <v/>
      </c>
    </row>
    <row r="189" spans="2:7" x14ac:dyDescent="0.2">
      <c r="B189" s="30"/>
      <c r="C189" s="31"/>
      <c r="D189" s="32" t="str">
        <f>IF(C189="","",IFERROR(INDEX(Clienți!$C$5:$C$504,MATCH(C189,Clienți!$B$5:$B$504,0)),""))</f>
        <v/>
      </c>
      <c r="E189" s="31"/>
      <c r="F189" s="33"/>
      <c r="G189" s="34" t="str">
        <f t="shared" si="2"/>
        <v/>
      </c>
    </row>
    <row r="190" spans="2:7" x14ac:dyDescent="0.2">
      <c r="B190" s="30"/>
      <c r="C190" s="31"/>
      <c r="D190" s="32" t="str">
        <f>IF(C190="","",IFERROR(INDEX(Clienți!$C$5:$C$504,MATCH(C190,Clienți!$B$5:$B$504,0)),""))</f>
        <v/>
      </c>
      <c r="E190" s="31"/>
      <c r="F190" s="33"/>
      <c r="G190" s="34" t="str">
        <f t="shared" si="2"/>
        <v/>
      </c>
    </row>
    <row r="191" spans="2:7" x14ac:dyDescent="0.2">
      <c r="B191" s="30"/>
      <c r="C191" s="31"/>
      <c r="D191" s="32" t="str">
        <f>IF(C191="","",IFERROR(INDEX(Clienți!$C$5:$C$504,MATCH(C191,Clienți!$B$5:$B$504,0)),""))</f>
        <v/>
      </c>
      <c r="E191" s="31"/>
      <c r="F191" s="33"/>
      <c r="G191" s="34" t="str">
        <f t="shared" si="2"/>
        <v/>
      </c>
    </row>
    <row r="192" spans="2:7" x14ac:dyDescent="0.2">
      <c r="B192" s="30"/>
      <c r="C192" s="31"/>
      <c r="D192" s="32" t="str">
        <f>IF(C192="","",IFERROR(INDEX(Clienți!$C$5:$C$504,MATCH(C192,Clienți!$B$5:$B$504,0)),""))</f>
        <v/>
      </c>
      <c r="E192" s="31"/>
      <c r="F192" s="33"/>
      <c r="G192" s="34" t="str">
        <f t="shared" si="2"/>
        <v/>
      </c>
    </row>
    <row r="193" spans="2:7" x14ac:dyDescent="0.2">
      <c r="B193" s="30"/>
      <c r="C193" s="31"/>
      <c r="D193" s="32" t="str">
        <f>IF(C193="","",IFERROR(INDEX(Clienți!$C$5:$C$504,MATCH(C193,Clienți!$B$5:$B$504,0)),""))</f>
        <v/>
      </c>
      <c r="E193" s="31"/>
      <c r="F193" s="33"/>
      <c r="G193" s="34" t="str">
        <f t="shared" si="2"/>
        <v/>
      </c>
    </row>
    <row r="194" spans="2:7" x14ac:dyDescent="0.2">
      <c r="B194" s="30"/>
      <c r="C194" s="31"/>
      <c r="D194" s="32" t="str">
        <f>IF(C194="","",IFERROR(INDEX(Clienți!$C$5:$C$504,MATCH(C194,Clienți!$B$5:$B$504,0)),""))</f>
        <v/>
      </c>
      <c r="E194" s="31"/>
      <c r="F194" s="33"/>
      <c r="G194" s="34" t="str">
        <f t="shared" si="2"/>
        <v/>
      </c>
    </row>
    <row r="195" spans="2:7" x14ac:dyDescent="0.2">
      <c r="B195" s="30"/>
      <c r="C195" s="31"/>
      <c r="D195" s="32" t="str">
        <f>IF(C195="","",IFERROR(INDEX(Clienți!$C$5:$C$504,MATCH(C195,Clienți!$B$5:$B$504,0)),""))</f>
        <v/>
      </c>
      <c r="E195" s="31"/>
      <c r="F195" s="33"/>
      <c r="G195" s="34" t="str">
        <f t="shared" si="2"/>
        <v/>
      </c>
    </row>
    <row r="196" spans="2:7" x14ac:dyDescent="0.2">
      <c r="B196" s="30"/>
      <c r="C196" s="31"/>
      <c r="D196" s="32" t="str">
        <f>IF(C196="","",IFERROR(INDEX(Clienți!$C$5:$C$504,MATCH(C196,Clienți!$B$5:$B$504,0)),""))</f>
        <v/>
      </c>
      <c r="E196" s="31"/>
      <c r="F196" s="33"/>
      <c r="G196" s="34" t="str">
        <f t="shared" si="2"/>
        <v/>
      </c>
    </row>
    <row r="197" spans="2:7" x14ac:dyDescent="0.2">
      <c r="B197" s="30"/>
      <c r="C197" s="31"/>
      <c r="D197" s="32" t="str">
        <f>IF(C197="","",IFERROR(INDEX(Clienți!$C$5:$C$504,MATCH(C197,Clienți!$B$5:$B$504,0)),""))</f>
        <v/>
      </c>
      <c r="E197" s="31"/>
      <c r="F197" s="33"/>
      <c r="G197" s="34" t="str">
        <f t="shared" ref="G197:G260" si="3">IF(C197="","",TRIM(IF(D197="","Cod de client inexistent. ","")&amp;IF(COUNTIF($E$5:$E$2004,E197)&gt;1,"Factură dublată. ","")))</f>
        <v/>
      </c>
    </row>
    <row r="198" spans="2:7" x14ac:dyDescent="0.2">
      <c r="B198" s="30"/>
      <c r="C198" s="31"/>
      <c r="D198" s="32" t="str">
        <f>IF(C198="","",IFERROR(INDEX(Clienți!$C$5:$C$504,MATCH(C198,Clienți!$B$5:$B$504,0)),""))</f>
        <v/>
      </c>
      <c r="E198" s="31"/>
      <c r="F198" s="33"/>
      <c r="G198" s="34" t="str">
        <f t="shared" si="3"/>
        <v/>
      </c>
    </row>
    <row r="199" spans="2:7" x14ac:dyDescent="0.2">
      <c r="B199" s="30"/>
      <c r="C199" s="31"/>
      <c r="D199" s="32" t="str">
        <f>IF(C199="","",IFERROR(INDEX(Clienți!$C$5:$C$504,MATCH(C199,Clienți!$B$5:$B$504,0)),""))</f>
        <v/>
      </c>
      <c r="E199" s="31"/>
      <c r="F199" s="33"/>
      <c r="G199" s="34" t="str">
        <f t="shared" si="3"/>
        <v/>
      </c>
    </row>
    <row r="200" spans="2:7" x14ac:dyDescent="0.2">
      <c r="B200" s="30"/>
      <c r="C200" s="31"/>
      <c r="D200" s="32" t="str">
        <f>IF(C200="","",IFERROR(INDEX(Clienți!$C$5:$C$504,MATCH(C200,Clienți!$B$5:$B$504,0)),""))</f>
        <v/>
      </c>
      <c r="E200" s="31"/>
      <c r="F200" s="33"/>
      <c r="G200" s="34" t="str">
        <f t="shared" si="3"/>
        <v/>
      </c>
    </row>
    <row r="201" spans="2:7" x14ac:dyDescent="0.2">
      <c r="B201" s="30"/>
      <c r="C201" s="31"/>
      <c r="D201" s="32" t="str">
        <f>IF(C201="","",IFERROR(INDEX(Clienți!$C$5:$C$504,MATCH(C201,Clienți!$B$5:$B$504,0)),""))</f>
        <v/>
      </c>
      <c r="E201" s="31"/>
      <c r="F201" s="33"/>
      <c r="G201" s="34" t="str">
        <f t="shared" si="3"/>
        <v/>
      </c>
    </row>
    <row r="202" spans="2:7" x14ac:dyDescent="0.2">
      <c r="B202" s="30"/>
      <c r="C202" s="31"/>
      <c r="D202" s="32" t="str">
        <f>IF(C202="","",IFERROR(INDEX(Clienți!$C$5:$C$504,MATCH(C202,Clienți!$B$5:$B$504,0)),""))</f>
        <v/>
      </c>
      <c r="E202" s="31"/>
      <c r="F202" s="33"/>
      <c r="G202" s="34" t="str">
        <f t="shared" si="3"/>
        <v/>
      </c>
    </row>
    <row r="203" spans="2:7" x14ac:dyDescent="0.2">
      <c r="B203" s="30"/>
      <c r="C203" s="31"/>
      <c r="D203" s="32" t="str">
        <f>IF(C203="","",IFERROR(INDEX(Clienți!$C$5:$C$504,MATCH(C203,Clienți!$B$5:$B$504,0)),""))</f>
        <v/>
      </c>
      <c r="E203" s="31"/>
      <c r="F203" s="33"/>
      <c r="G203" s="34" t="str">
        <f t="shared" si="3"/>
        <v/>
      </c>
    </row>
    <row r="204" spans="2:7" x14ac:dyDescent="0.2">
      <c r="B204" s="30"/>
      <c r="C204" s="31"/>
      <c r="D204" s="32" t="str">
        <f>IF(C204="","",IFERROR(INDEX(Clienți!$C$5:$C$504,MATCH(C204,Clienți!$B$5:$B$504,0)),""))</f>
        <v/>
      </c>
      <c r="E204" s="31"/>
      <c r="F204" s="33"/>
      <c r="G204" s="34" t="str">
        <f t="shared" si="3"/>
        <v/>
      </c>
    </row>
    <row r="205" spans="2:7" x14ac:dyDescent="0.2">
      <c r="B205" s="30"/>
      <c r="C205" s="31"/>
      <c r="D205" s="32" t="str">
        <f>IF(C205="","",IFERROR(INDEX(Clienți!$C$5:$C$504,MATCH(C205,Clienți!$B$5:$B$504,0)),""))</f>
        <v/>
      </c>
      <c r="E205" s="31"/>
      <c r="F205" s="33"/>
      <c r="G205" s="34" t="str">
        <f t="shared" si="3"/>
        <v/>
      </c>
    </row>
    <row r="206" spans="2:7" x14ac:dyDescent="0.2">
      <c r="B206" s="30"/>
      <c r="C206" s="31"/>
      <c r="D206" s="32" t="str">
        <f>IF(C206="","",IFERROR(INDEX(Clienți!$C$5:$C$504,MATCH(C206,Clienți!$B$5:$B$504,0)),""))</f>
        <v/>
      </c>
      <c r="E206" s="31"/>
      <c r="F206" s="33"/>
      <c r="G206" s="34" t="str">
        <f t="shared" si="3"/>
        <v/>
      </c>
    </row>
    <row r="207" spans="2:7" x14ac:dyDescent="0.2">
      <c r="B207" s="30"/>
      <c r="C207" s="31"/>
      <c r="D207" s="32" t="str">
        <f>IF(C207="","",IFERROR(INDEX(Clienți!$C$5:$C$504,MATCH(C207,Clienți!$B$5:$B$504,0)),""))</f>
        <v/>
      </c>
      <c r="E207" s="31"/>
      <c r="F207" s="33"/>
      <c r="G207" s="34" t="str">
        <f t="shared" si="3"/>
        <v/>
      </c>
    </row>
    <row r="208" spans="2:7" x14ac:dyDescent="0.2">
      <c r="B208" s="30"/>
      <c r="C208" s="31"/>
      <c r="D208" s="32" t="str">
        <f>IF(C208="","",IFERROR(INDEX(Clienți!$C$5:$C$504,MATCH(C208,Clienți!$B$5:$B$504,0)),""))</f>
        <v/>
      </c>
      <c r="E208" s="31"/>
      <c r="F208" s="33"/>
      <c r="G208" s="34" t="str">
        <f t="shared" si="3"/>
        <v/>
      </c>
    </row>
    <row r="209" spans="2:7" x14ac:dyDescent="0.2">
      <c r="B209" s="30"/>
      <c r="C209" s="31"/>
      <c r="D209" s="32" t="str">
        <f>IF(C209="","",IFERROR(INDEX(Clienți!$C$5:$C$504,MATCH(C209,Clienți!$B$5:$B$504,0)),""))</f>
        <v/>
      </c>
      <c r="E209" s="31"/>
      <c r="F209" s="33"/>
      <c r="G209" s="34" t="str">
        <f t="shared" si="3"/>
        <v/>
      </c>
    </row>
    <row r="210" spans="2:7" x14ac:dyDescent="0.2">
      <c r="B210" s="30"/>
      <c r="C210" s="31"/>
      <c r="D210" s="32" t="str">
        <f>IF(C210="","",IFERROR(INDEX(Clienți!$C$5:$C$504,MATCH(C210,Clienți!$B$5:$B$504,0)),""))</f>
        <v/>
      </c>
      <c r="E210" s="31"/>
      <c r="F210" s="33"/>
      <c r="G210" s="34" t="str">
        <f t="shared" si="3"/>
        <v/>
      </c>
    </row>
    <row r="211" spans="2:7" x14ac:dyDescent="0.2">
      <c r="B211" s="30"/>
      <c r="C211" s="31"/>
      <c r="D211" s="32" t="str">
        <f>IF(C211="","",IFERROR(INDEX(Clienți!$C$5:$C$504,MATCH(C211,Clienți!$B$5:$B$504,0)),""))</f>
        <v/>
      </c>
      <c r="E211" s="31"/>
      <c r="F211" s="33"/>
      <c r="G211" s="34" t="str">
        <f t="shared" si="3"/>
        <v/>
      </c>
    </row>
    <row r="212" spans="2:7" x14ac:dyDescent="0.2">
      <c r="B212" s="30"/>
      <c r="C212" s="31"/>
      <c r="D212" s="32" t="str">
        <f>IF(C212="","",IFERROR(INDEX(Clienți!$C$5:$C$504,MATCH(C212,Clienți!$B$5:$B$504,0)),""))</f>
        <v/>
      </c>
      <c r="E212" s="31"/>
      <c r="F212" s="33"/>
      <c r="G212" s="34" t="str">
        <f t="shared" si="3"/>
        <v/>
      </c>
    </row>
    <row r="213" spans="2:7" x14ac:dyDescent="0.2">
      <c r="B213" s="30"/>
      <c r="C213" s="31"/>
      <c r="D213" s="32" t="str">
        <f>IF(C213="","",IFERROR(INDEX(Clienți!$C$5:$C$504,MATCH(C213,Clienți!$B$5:$B$504,0)),""))</f>
        <v/>
      </c>
      <c r="E213" s="31"/>
      <c r="F213" s="33"/>
      <c r="G213" s="34" t="str">
        <f t="shared" si="3"/>
        <v/>
      </c>
    </row>
    <row r="214" spans="2:7" x14ac:dyDescent="0.2">
      <c r="B214" s="30"/>
      <c r="C214" s="31"/>
      <c r="D214" s="32" t="str">
        <f>IF(C214="","",IFERROR(INDEX(Clienți!$C$5:$C$504,MATCH(C214,Clienți!$B$5:$B$504,0)),""))</f>
        <v/>
      </c>
      <c r="E214" s="31"/>
      <c r="F214" s="33"/>
      <c r="G214" s="34" t="str">
        <f t="shared" si="3"/>
        <v/>
      </c>
    </row>
    <row r="215" spans="2:7" x14ac:dyDescent="0.2">
      <c r="B215" s="30"/>
      <c r="C215" s="31"/>
      <c r="D215" s="32" t="str">
        <f>IF(C215="","",IFERROR(INDEX(Clienți!$C$5:$C$504,MATCH(C215,Clienți!$B$5:$B$504,0)),""))</f>
        <v/>
      </c>
      <c r="E215" s="31"/>
      <c r="F215" s="33"/>
      <c r="G215" s="34" t="str">
        <f t="shared" si="3"/>
        <v/>
      </c>
    </row>
    <row r="216" spans="2:7" x14ac:dyDescent="0.2">
      <c r="B216" s="30"/>
      <c r="C216" s="31"/>
      <c r="D216" s="32" t="str">
        <f>IF(C216="","",IFERROR(INDEX(Clienți!$C$5:$C$504,MATCH(C216,Clienți!$B$5:$B$504,0)),""))</f>
        <v/>
      </c>
      <c r="E216" s="31"/>
      <c r="F216" s="33"/>
      <c r="G216" s="34" t="str">
        <f t="shared" si="3"/>
        <v/>
      </c>
    </row>
    <row r="217" spans="2:7" x14ac:dyDescent="0.2">
      <c r="B217" s="30"/>
      <c r="C217" s="31"/>
      <c r="D217" s="32" t="str">
        <f>IF(C217="","",IFERROR(INDEX(Clienți!$C$5:$C$504,MATCH(C217,Clienți!$B$5:$B$504,0)),""))</f>
        <v/>
      </c>
      <c r="E217" s="31"/>
      <c r="F217" s="33"/>
      <c r="G217" s="34" t="str">
        <f t="shared" si="3"/>
        <v/>
      </c>
    </row>
    <row r="218" spans="2:7" x14ac:dyDescent="0.2">
      <c r="B218" s="30"/>
      <c r="C218" s="31"/>
      <c r="D218" s="32" t="str">
        <f>IF(C218="","",IFERROR(INDEX(Clienți!$C$5:$C$504,MATCH(C218,Clienți!$B$5:$B$504,0)),""))</f>
        <v/>
      </c>
      <c r="E218" s="31"/>
      <c r="F218" s="33"/>
      <c r="G218" s="34" t="str">
        <f t="shared" si="3"/>
        <v/>
      </c>
    </row>
    <row r="219" spans="2:7" x14ac:dyDescent="0.2">
      <c r="B219" s="30"/>
      <c r="C219" s="31"/>
      <c r="D219" s="32" t="str">
        <f>IF(C219="","",IFERROR(INDEX(Clienți!$C$5:$C$504,MATCH(C219,Clienți!$B$5:$B$504,0)),""))</f>
        <v/>
      </c>
      <c r="E219" s="31"/>
      <c r="F219" s="33"/>
      <c r="G219" s="34" t="str">
        <f t="shared" si="3"/>
        <v/>
      </c>
    </row>
    <row r="220" spans="2:7" x14ac:dyDescent="0.2">
      <c r="B220" s="30"/>
      <c r="C220" s="31"/>
      <c r="D220" s="32" t="str">
        <f>IF(C220="","",IFERROR(INDEX(Clienți!$C$5:$C$504,MATCH(C220,Clienți!$B$5:$B$504,0)),""))</f>
        <v/>
      </c>
      <c r="E220" s="31"/>
      <c r="F220" s="33"/>
      <c r="G220" s="34" t="str">
        <f t="shared" si="3"/>
        <v/>
      </c>
    </row>
    <row r="221" spans="2:7" x14ac:dyDescent="0.2">
      <c r="B221" s="30"/>
      <c r="C221" s="31"/>
      <c r="D221" s="32" t="str">
        <f>IF(C221="","",IFERROR(INDEX(Clienți!$C$5:$C$504,MATCH(C221,Clienți!$B$5:$B$504,0)),""))</f>
        <v/>
      </c>
      <c r="E221" s="31"/>
      <c r="F221" s="33"/>
      <c r="G221" s="34" t="str">
        <f t="shared" si="3"/>
        <v/>
      </c>
    </row>
    <row r="222" spans="2:7" x14ac:dyDescent="0.2">
      <c r="B222" s="30"/>
      <c r="C222" s="31"/>
      <c r="D222" s="32" t="str">
        <f>IF(C222="","",IFERROR(INDEX(Clienți!$C$5:$C$504,MATCH(C222,Clienți!$B$5:$B$504,0)),""))</f>
        <v/>
      </c>
      <c r="E222" s="31"/>
      <c r="F222" s="33"/>
      <c r="G222" s="34" t="str">
        <f t="shared" si="3"/>
        <v/>
      </c>
    </row>
    <row r="223" spans="2:7" x14ac:dyDescent="0.2">
      <c r="B223" s="30"/>
      <c r="C223" s="31"/>
      <c r="D223" s="32" t="str">
        <f>IF(C223="","",IFERROR(INDEX(Clienți!$C$5:$C$504,MATCH(C223,Clienți!$B$5:$B$504,0)),""))</f>
        <v/>
      </c>
      <c r="E223" s="31"/>
      <c r="F223" s="33"/>
      <c r="G223" s="34" t="str">
        <f t="shared" si="3"/>
        <v/>
      </c>
    </row>
    <row r="224" spans="2:7" x14ac:dyDescent="0.2">
      <c r="B224" s="30"/>
      <c r="C224" s="31"/>
      <c r="D224" s="32" t="str">
        <f>IF(C224="","",IFERROR(INDEX(Clienți!$C$5:$C$504,MATCH(C224,Clienți!$B$5:$B$504,0)),""))</f>
        <v/>
      </c>
      <c r="E224" s="31"/>
      <c r="F224" s="33"/>
      <c r="G224" s="34" t="str">
        <f t="shared" si="3"/>
        <v/>
      </c>
    </row>
    <row r="225" spans="2:7" x14ac:dyDescent="0.2">
      <c r="B225" s="30"/>
      <c r="C225" s="31"/>
      <c r="D225" s="32" t="str">
        <f>IF(C225="","",IFERROR(INDEX(Clienți!$C$5:$C$504,MATCH(C225,Clienți!$B$5:$B$504,0)),""))</f>
        <v/>
      </c>
      <c r="E225" s="31"/>
      <c r="F225" s="33"/>
      <c r="G225" s="34" t="str">
        <f t="shared" si="3"/>
        <v/>
      </c>
    </row>
    <row r="226" spans="2:7" x14ac:dyDescent="0.2">
      <c r="B226" s="30"/>
      <c r="C226" s="31"/>
      <c r="D226" s="32" t="str">
        <f>IF(C226="","",IFERROR(INDEX(Clienți!$C$5:$C$504,MATCH(C226,Clienți!$B$5:$B$504,0)),""))</f>
        <v/>
      </c>
      <c r="E226" s="31"/>
      <c r="F226" s="33"/>
      <c r="G226" s="34" t="str">
        <f t="shared" si="3"/>
        <v/>
      </c>
    </row>
    <row r="227" spans="2:7" x14ac:dyDescent="0.2">
      <c r="B227" s="30"/>
      <c r="C227" s="31"/>
      <c r="D227" s="32" t="str">
        <f>IF(C227="","",IFERROR(INDEX(Clienți!$C$5:$C$504,MATCH(C227,Clienți!$B$5:$B$504,0)),""))</f>
        <v/>
      </c>
      <c r="E227" s="31"/>
      <c r="F227" s="33"/>
      <c r="G227" s="34" t="str">
        <f t="shared" si="3"/>
        <v/>
      </c>
    </row>
    <row r="228" spans="2:7" x14ac:dyDescent="0.2">
      <c r="B228" s="30"/>
      <c r="C228" s="31"/>
      <c r="D228" s="32" t="str">
        <f>IF(C228="","",IFERROR(INDEX(Clienți!$C$5:$C$504,MATCH(C228,Clienți!$B$5:$B$504,0)),""))</f>
        <v/>
      </c>
      <c r="E228" s="31"/>
      <c r="F228" s="33"/>
      <c r="G228" s="34" t="str">
        <f t="shared" si="3"/>
        <v/>
      </c>
    </row>
    <row r="229" spans="2:7" x14ac:dyDescent="0.2">
      <c r="B229" s="30"/>
      <c r="C229" s="31"/>
      <c r="D229" s="32" t="str">
        <f>IF(C229="","",IFERROR(INDEX(Clienți!$C$5:$C$504,MATCH(C229,Clienți!$B$5:$B$504,0)),""))</f>
        <v/>
      </c>
      <c r="E229" s="31"/>
      <c r="F229" s="33"/>
      <c r="G229" s="34" t="str">
        <f t="shared" si="3"/>
        <v/>
      </c>
    </row>
    <row r="230" spans="2:7" x14ac:dyDescent="0.2">
      <c r="B230" s="30"/>
      <c r="C230" s="31"/>
      <c r="D230" s="32" t="str">
        <f>IF(C230="","",IFERROR(INDEX(Clienți!$C$5:$C$504,MATCH(C230,Clienți!$B$5:$B$504,0)),""))</f>
        <v/>
      </c>
      <c r="E230" s="31"/>
      <c r="F230" s="33"/>
      <c r="G230" s="34" t="str">
        <f t="shared" si="3"/>
        <v/>
      </c>
    </row>
    <row r="231" spans="2:7" x14ac:dyDescent="0.2">
      <c r="B231" s="30"/>
      <c r="C231" s="31"/>
      <c r="D231" s="32" t="str">
        <f>IF(C231="","",IFERROR(INDEX(Clienți!$C$5:$C$504,MATCH(C231,Clienți!$B$5:$B$504,0)),""))</f>
        <v/>
      </c>
      <c r="E231" s="31"/>
      <c r="F231" s="33"/>
      <c r="G231" s="34" t="str">
        <f t="shared" si="3"/>
        <v/>
      </c>
    </row>
    <row r="232" spans="2:7" x14ac:dyDescent="0.2">
      <c r="B232" s="30"/>
      <c r="C232" s="31"/>
      <c r="D232" s="32" t="str">
        <f>IF(C232="","",IFERROR(INDEX(Clienți!$C$5:$C$504,MATCH(C232,Clienți!$B$5:$B$504,0)),""))</f>
        <v/>
      </c>
      <c r="E232" s="31"/>
      <c r="F232" s="33"/>
      <c r="G232" s="34" t="str">
        <f t="shared" si="3"/>
        <v/>
      </c>
    </row>
    <row r="233" spans="2:7" x14ac:dyDescent="0.2">
      <c r="B233" s="30"/>
      <c r="C233" s="31"/>
      <c r="D233" s="32" t="str">
        <f>IF(C233="","",IFERROR(INDEX(Clienți!$C$5:$C$504,MATCH(C233,Clienți!$B$5:$B$504,0)),""))</f>
        <v/>
      </c>
      <c r="E233" s="31"/>
      <c r="F233" s="33"/>
      <c r="G233" s="34" t="str">
        <f t="shared" si="3"/>
        <v/>
      </c>
    </row>
    <row r="234" spans="2:7" x14ac:dyDescent="0.2">
      <c r="B234" s="30"/>
      <c r="C234" s="31"/>
      <c r="D234" s="32" t="str">
        <f>IF(C234="","",IFERROR(INDEX(Clienți!$C$5:$C$504,MATCH(C234,Clienți!$B$5:$B$504,0)),""))</f>
        <v/>
      </c>
      <c r="E234" s="31"/>
      <c r="F234" s="33"/>
      <c r="G234" s="34" t="str">
        <f t="shared" si="3"/>
        <v/>
      </c>
    </row>
    <row r="235" spans="2:7" x14ac:dyDescent="0.2">
      <c r="B235" s="30"/>
      <c r="C235" s="31"/>
      <c r="D235" s="32" t="str">
        <f>IF(C235="","",IFERROR(INDEX(Clienți!$C$5:$C$504,MATCH(C235,Clienți!$B$5:$B$504,0)),""))</f>
        <v/>
      </c>
      <c r="E235" s="31"/>
      <c r="F235" s="33"/>
      <c r="G235" s="34" t="str">
        <f t="shared" si="3"/>
        <v/>
      </c>
    </row>
    <row r="236" spans="2:7" x14ac:dyDescent="0.2">
      <c r="B236" s="30"/>
      <c r="C236" s="31"/>
      <c r="D236" s="32" t="str">
        <f>IF(C236="","",IFERROR(INDEX(Clienți!$C$5:$C$504,MATCH(C236,Clienți!$B$5:$B$504,0)),""))</f>
        <v/>
      </c>
      <c r="E236" s="31"/>
      <c r="F236" s="33"/>
      <c r="G236" s="34" t="str">
        <f t="shared" si="3"/>
        <v/>
      </c>
    </row>
    <row r="237" spans="2:7" x14ac:dyDescent="0.2">
      <c r="B237" s="30"/>
      <c r="C237" s="31"/>
      <c r="D237" s="32" t="str">
        <f>IF(C237="","",IFERROR(INDEX(Clienți!$C$5:$C$504,MATCH(C237,Clienți!$B$5:$B$504,0)),""))</f>
        <v/>
      </c>
      <c r="E237" s="31"/>
      <c r="F237" s="33"/>
      <c r="G237" s="34" t="str">
        <f t="shared" si="3"/>
        <v/>
      </c>
    </row>
    <row r="238" spans="2:7" x14ac:dyDescent="0.2">
      <c r="B238" s="30"/>
      <c r="C238" s="31"/>
      <c r="D238" s="32" t="str">
        <f>IF(C238="","",IFERROR(INDEX(Clienți!$C$5:$C$504,MATCH(C238,Clienți!$B$5:$B$504,0)),""))</f>
        <v/>
      </c>
      <c r="E238" s="31"/>
      <c r="F238" s="33"/>
      <c r="G238" s="34" t="str">
        <f t="shared" si="3"/>
        <v/>
      </c>
    </row>
    <row r="239" spans="2:7" x14ac:dyDescent="0.2">
      <c r="B239" s="30"/>
      <c r="C239" s="31"/>
      <c r="D239" s="32" t="str">
        <f>IF(C239="","",IFERROR(INDEX(Clienți!$C$5:$C$504,MATCH(C239,Clienți!$B$5:$B$504,0)),""))</f>
        <v/>
      </c>
      <c r="E239" s="31"/>
      <c r="F239" s="33"/>
      <c r="G239" s="34" t="str">
        <f t="shared" si="3"/>
        <v/>
      </c>
    </row>
    <row r="240" spans="2:7" x14ac:dyDescent="0.2">
      <c r="B240" s="30"/>
      <c r="C240" s="31"/>
      <c r="D240" s="32" t="str">
        <f>IF(C240="","",IFERROR(INDEX(Clienți!$C$5:$C$504,MATCH(C240,Clienți!$B$5:$B$504,0)),""))</f>
        <v/>
      </c>
      <c r="E240" s="31"/>
      <c r="F240" s="33"/>
      <c r="G240" s="34" t="str">
        <f t="shared" si="3"/>
        <v/>
      </c>
    </row>
    <row r="241" spans="2:7" x14ac:dyDescent="0.2">
      <c r="B241" s="30"/>
      <c r="C241" s="31"/>
      <c r="D241" s="32" t="str">
        <f>IF(C241="","",IFERROR(INDEX(Clienți!$C$5:$C$504,MATCH(C241,Clienți!$B$5:$B$504,0)),""))</f>
        <v/>
      </c>
      <c r="E241" s="31"/>
      <c r="F241" s="33"/>
      <c r="G241" s="34" t="str">
        <f t="shared" si="3"/>
        <v/>
      </c>
    </row>
    <row r="242" spans="2:7" x14ac:dyDescent="0.2">
      <c r="B242" s="30"/>
      <c r="C242" s="31"/>
      <c r="D242" s="32" t="str">
        <f>IF(C242="","",IFERROR(INDEX(Clienți!$C$5:$C$504,MATCH(C242,Clienți!$B$5:$B$504,0)),""))</f>
        <v/>
      </c>
      <c r="E242" s="31"/>
      <c r="F242" s="33"/>
      <c r="G242" s="34" t="str">
        <f t="shared" si="3"/>
        <v/>
      </c>
    </row>
    <row r="243" spans="2:7" x14ac:dyDescent="0.2">
      <c r="B243" s="30"/>
      <c r="C243" s="31"/>
      <c r="D243" s="32" t="str">
        <f>IF(C243="","",IFERROR(INDEX(Clienți!$C$5:$C$504,MATCH(C243,Clienți!$B$5:$B$504,0)),""))</f>
        <v/>
      </c>
      <c r="E243" s="31"/>
      <c r="F243" s="33"/>
      <c r="G243" s="34" t="str">
        <f t="shared" si="3"/>
        <v/>
      </c>
    </row>
    <row r="244" spans="2:7" x14ac:dyDescent="0.2">
      <c r="B244" s="30"/>
      <c r="C244" s="31"/>
      <c r="D244" s="32" t="str">
        <f>IF(C244="","",IFERROR(INDEX(Clienți!$C$5:$C$504,MATCH(C244,Clienți!$B$5:$B$504,0)),""))</f>
        <v/>
      </c>
      <c r="E244" s="31"/>
      <c r="F244" s="33"/>
      <c r="G244" s="34" t="str">
        <f t="shared" si="3"/>
        <v/>
      </c>
    </row>
    <row r="245" spans="2:7" x14ac:dyDescent="0.2">
      <c r="B245" s="30"/>
      <c r="C245" s="31"/>
      <c r="D245" s="32" t="str">
        <f>IF(C245="","",IFERROR(INDEX(Clienți!$C$5:$C$504,MATCH(C245,Clienți!$B$5:$B$504,0)),""))</f>
        <v/>
      </c>
      <c r="E245" s="31"/>
      <c r="F245" s="33"/>
      <c r="G245" s="34" t="str">
        <f t="shared" si="3"/>
        <v/>
      </c>
    </row>
    <row r="246" spans="2:7" x14ac:dyDescent="0.2">
      <c r="B246" s="30"/>
      <c r="C246" s="31"/>
      <c r="D246" s="32" t="str">
        <f>IF(C246="","",IFERROR(INDEX(Clienți!$C$5:$C$504,MATCH(C246,Clienți!$B$5:$B$504,0)),""))</f>
        <v/>
      </c>
      <c r="E246" s="31"/>
      <c r="F246" s="33"/>
      <c r="G246" s="34" t="str">
        <f t="shared" si="3"/>
        <v/>
      </c>
    </row>
    <row r="247" spans="2:7" x14ac:dyDescent="0.2">
      <c r="B247" s="30"/>
      <c r="C247" s="31"/>
      <c r="D247" s="32" t="str">
        <f>IF(C247="","",IFERROR(INDEX(Clienți!$C$5:$C$504,MATCH(C247,Clienți!$B$5:$B$504,0)),""))</f>
        <v/>
      </c>
      <c r="E247" s="31"/>
      <c r="F247" s="33"/>
      <c r="G247" s="34" t="str">
        <f t="shared" si="3"/>
        <v/>
      </c>
    </row>
    <row r="248" spans="2:7" x14ac:dyDescent="0.2">
      <c r="B248" s="30"/>
      <c r="C248" s="31"/>
      <c r="D248" s="32" t="str">
        <f>IF(C248="","",IFERROR(INDEX(Clienți!$C$5:$C$504,MATCH(C248,Clienți!$B$5:$B$504,0)),""))</f>
        <v/>
      </c>
      <c r="E248" s="31"/>
      <c r="F248" s="33"/>
      <c r="G248" s="34" t="str">
        <f t="shared" si="3"/>
        <v/>
      </c>
    </row>
    <row r="249" spans="2:7" x14ac:dyDescent="0.2">
      <c r="B249" s="30"/>
      <c r="C249" s="31"/>
      <c r="D249" s="32" t="str">
        <f>IF(C249="","",IFERROR(INDEX(Clienți!$C$5:$C$504,MATCH(C249,Clienți!$B$5:$B$504,0)),""))</f>
        <v/>
      </c>
      <c r="E249" s="31"/>
      <c r="F249" s="33"/>
      <c r="G249" s="34" t="str">
        <f t="shared" si="3"/>
        <v/>
      </c>
    </row>
    <row r="250" spans="2:7" x14ac:dyDescent="0.2">
      <c r="B250" s="30"/>
      <c r="C250" s="31"/>
      <c r="D250" s="32" t="str">
        <f>IF(C250="","",IFERROR(INDEX(Clienți!$C$5:$C$504,MATCH(C250,Clienți!$B$5:$B$504,0)),""))</f>
        <v/>
      </c>
      <c r="E250" s="31"/>
      <c r="F250" s="33"/>
      <c r="G250" s="34" t="str">
        <f t="shared" si="3"/>
        <v/>
      </c>
    </row>
    <row r="251" spans="2:7" x14ac:dyDescent="0.2">
      <c r="B251" s="30"/>
      <c r="C251" s="31"/>
      <c r="D251" s="32" t="str">
        <f>IF(C251="","",IFERROR(INDEX(Clienți!$C$5:$C$504,MATCH(C251,Clienți!$B$5:$B$504,0)),""))</f>
        <v/>
      </c>
      <c r="E251" s="31"/>
      <c r="F251" s="33"/>
      <c r="G251" s="34" t="str">
        <f t="shared" si="3"/>
        <v/>
      </c>
    </row>
    <row r="252" spans="2:7" x14ac:dyDescent="0.2">
      <c r="B252" s="30"/>
      <c r="C252" s="31"/>
      <c r="D252" s="32" t="str">
        <f>IF(C252="","",IFERROR(INDEX(Clienți!$C$5:$C$504,MATCH(C252,Clienți!$B$5:$B$504,0)),""))</f>
        <v/>
      </c>
      <c r="E252" s="31"/>
      <c r="F252" s="33"/>
      <c r="G252" s="34" t="str">
        <f t="shared" si="3"/>
        <v/>
      </c>
    </row>
    <row r="253" spans="2:7" x14ac:dyDescent="0.2">
      <c r="B253" s="30"/>
      <c r="C253" s="31"/>
      <c r="D253" s="32" t="str">
        <f>IF(C253="","",IFERROR(INDEX(Clienți!$C$5:$C$504,MATCH(C253,Clienți!$B$5:$B$504,0)),""))</f>
        <v/>
      </c>
      <c r="E253" s="31"/>
      <c r="F253" s="33"/>
      <c r="G253" s="34" t="str">
        <f t="shared" si="3"/>
        <v/>
      </c>
    </row>
    <row r="254" spans="2:7" x14ac:dyDescent="0.2">
      <c r="B254" s="30"/>
      <c r="C254" s="31"/>
      <c r="D254" s="32" t="str">
        <f>IF(C254="","",IFERROR(INDEX(Clienți!$C$5:$C$504,MATCH(C254,Clienți!$B$5:$B$504,0)),""))</f>
        <v/>
      </c>
      <c r="E254" s="31"/>
      <c r="F254" s="33"/>
      <c r="G254" s="34" t="str">
        <f t="shared" si="3"/>
        <v/>
      </c>
    </row>
    <row r="255" spans="2:7" x14ac:dyDescent="0.2">
      <c r="B255" s="30"/>
      <c r="C255" s="31"/>
      <c r="D255" s="32" t="str">
        <f>IF(C255="","",IFERROR(INDEX(Clienți!$C$5:$C$504,MATCH(C255,Clienți!$B$5:$B$504,0)),""))</f>
        <v/>
      </c>
      <c r="E255" s="31"/>
      <c r="F255" s="33"/>
      <c r="G255" s="34" t="str">
        <f t="shared" si="3"/>
        <v/>
      </c>
    </row>
    <row r="256" spans="2:7" x14ac:dyDescent="0.2">
      <c r="B256" s="30"/>
      <c r="C256" s="31"/>
      <c r="D256" s="32" t="str">
        <f>IF(C256="","",IFERROR(INDEX(Clienți!$C$5:$C$504,MATCH(C256,Clienți!$B$5:$B$504,0)),""))</f>
        <v/>
      </c>
      <c r="E256" s="31"/>
      <c r="F256" s="33"/>
      <c r="G256" s="34" t="str">
        <f t="shared" si="3"/>
        <v/>
      </c>
    </row>
    <row r="257" spans="2:7" x14ac:dyDescent="0.2">
      <c r="B257" s="30"/>
      <c r="C257" s="31"/>
      <c r="D257" s="32" t="str">
        <f>IF(C257="","",IFERROR(INDEX(Clienți!$C$5:$C$504,MATCH(C257,Clienți!$B$5:$B$504,0)),""))</f>
        <v/>
      </c>
      <c r="E257" s="31"/>
      <c r="F257" s="33"/>
      <c r="G257" s="34" t="str">
        <f t="shared" si="3"/>
        <v/>
      </c>
    </row>
    <row r="258" spans="2:7" x14ac:dyDescent="0.2">
      <c r="B258" s="30"/>
      <c r="C258" s="31"/>
      <c r="D258" s="32" t="str">
        <f>IF(C258="","",IFERROR(INDEX(Clienți!$C$5:$C$504,MATCH(C258,Clienți!$B$5:$B$504,0)),""))</f>
        <v/>
      </c>
      <c r="E258" s="31"/>
      <c r="F258" s="33"/>
      <c r="G258" s="34" t="str">
        <f t="shared" si="3"/>
        <v/>
      </c>
    </row>
    <row r="259" spans="2:7" x14ac:dyDescent="0.2">
      <c r="B259" s="30"/>
      <c r="C259" s="31"/>
      <c r="D259" s="32" t="str">
        <f>IF(C259="","",IFERROR(INDEX(Clienți!$C$5:$C$504,MATCH(C259,Clienți!$B$5:$B$504,0)),""))</f>
        <v/>
      </c>
      <c r="E259" s="31"/>
      <c r="F259" s="33"/>
      <c r="G259" s="34" t="str">
        <f t="shared" si="3"/>
        <v/>
      </c>
    </row>
    <row r="260" spans="2:7" x14ac:dyDescent="0.2">
      <c r="B260" s="30"/>
      <c r="C260" s="31"/>
      <c r="D260" s="32" t="str">
        <f>IF(C260="","",IFERROR(INDEX(Clienți!$C$5:$C$504,MATCH(C260,Clienți!$B$5:$B$504,0)),""))</f>
        <v/>
      </c>
      <c r="E260" s="31"/>
      <c r="F260" s="33"/>
      <c r="G260" s="34" t="str">
        <f t="shared" si="3"/>
        <v/>
      </c>
    </row>
    <row r="261" spans="2:7" x14ac:dyDescent="0.2">
      <c r="B261" s="30"/>
      <c r="C261" s="31"/>
      <c r="D261" s="32" t="str">
        <f>IF(C261="","",IFERROR(INDEX(Clienți!$C$5:$C$504,MATCH(C261,Clienți!$B$5:$B$504,0)),""))</f>
        <v/>
      </c>
      <c r="E261" s="31"/>
      <c r="F261" s="33"/>
      <c r="G261" s="34" t="str">
        <f t="shared" ref="G261:G324" si="4">IF(C261="","",TRIM(IF(D261="","Cod de client inexistent. ","")&amp;IF(COUNTIF($E$5:$E$2004,E261)&gt;1,"Factură dublată. ","")))</f>
        <v/>
      </c>
    </row>
    <row r="262" spans="2:7" x14ac:dyDescent="0.2">
      <c r="B262" s="30"/>
      <c r="C262" s="31"/>
      <c r="D262" s="32" t="str">
        <f>IF(C262="","",IFERROR(INDEX(Clienți!$C$5:$C$504,MATCH(C262,Clienți!$B$5:$B$504,0)),""))</f>
        <v/>
      </c>
      <c r="E262" s="31"/>
      <c r="F262" s="33"/>
      <c r="G262" s="34" t="str">
        <f t="shared" si="4"/>
        <v/>
      </c>
    </row>
    <row r="263" spans="2:7" x14ac:dyDescent="0.2">
      <c r="B263" s="30"/>
      <c r="C263" s="31"/>
      <c r="D263" s="32" t="str">
        <f>IF(C263="","",IFERROR(INDEX(Clienți!$C$5:$C$504,MATCH(C263,Clienți!$B$5:$B$504,0)),""))</f>
        <v/>
      </c>
      <c r="E263" s="31"/>
      <c r="F263" s="33"/>
      <c r="G263" s="34" t="str">
        <f t="shared" si="4"/>
        <v/>
      </c>
    </row>
    <row r="264" spans="2:7" x14ac:dyDescent="0.2">
      <c r="B264" s="30"/>
      <c r="C264" s="31"/>
      <c r="D264" s="32" t="str">
        <f>IF(C264="","",IFERROR(INDEX(Clienți!$C$5:$C$504,MATCH(C264,Clienți!$B$5:$B$504,0)),""))</f>
        <v/>
      </c>
      <c r="E264" s="31"/>
      <c r="F264" s="33"/>
      <c r="G264" s="34" t="str">
        <f t="shared" si="4"/>
        <v/>
      </c>
    </row>
    <row r="265" spans="2:7" x14ac:dyDescent="0.2">
      <c r="B265" s="30"/>
      <c r="C265" s="31"/>
      <c r="D265" s="32" t="str">
        <f>IF(C265="","",IFERROR(INDEX(Clienți!$C$5:$C$504,MATCH(C265,Clienți!$B$5:$B$504,0)),""))</f>
        <v/>
      </c>
      <c r="E265" s="31"/>
      <c r="F265" s="33"/>
      <c r="G265" s="34" t="str">
        <f t="shared" si="4"/>
        <v/>
      </c>
    </row>
    <row r="266" spans="2:7" x14ac:dyDescent="0.2">
      <c r="B266" s="30"/>
      <c r="C266" s="31"/>
      <c r="D266" s="32" t="str">
        <f>IF(C266="","",IFERROR(INDEX(Clienți!$C$5:$C$504,MATCH(C266,Clienți!$B$5:$B$504,0)),""))</f>
        <v/>
      </c>
      <c r="E266" s="31"/>
      <c r="F266" s="33"/>
      <c r="G266" s="34" t="str">
        <f t="shared" si="4"/>
        <v/>
      </c>
    </row>
    <row r="267" spans="2:7" x14ac:dyDescent="0.2">
      <c r="B267" s="30"/>
      <c r="C267" s="31"/>
      <c r="D267" s="32" t="str">
        <f>IF(C267="","",IFERROR(INDEX(Clienți!$C$5:$C$504,MATCH(C267,Clienți!$B$5:$B$504,0)),""))</f>
        <v/>
      </c>
      <c r="E267" s="31"/>
      <c r="F267" s="33"/>
      <c r="G267" s="34" t="str">
        <f t="shared" si="4"/>
        <v/>
      </c>
    </row>
    <row r="268" spans="2:7" x14ac:dyDescent="0.2">
      <c r="B268" s="30"/>
      <c r="C268" s="31"/>
      <c r="D268" s="32" t="str">
        <f>IF(C268="","",IFERROR(INDEX(Clienți!$C$5:$C$504,MATCH(C268,Clienți!$B$5:$B$504,0)),""))</f>
        <v/>
      </c>
      <c r="E268" s="31"/>
      <c r="F268" s="33"/>
      <c r="G268" s="34" t="str">
        <f t="shared" si="4"/>
        <v/>
      </c>
    </row>
    <row r="269" spans="2:7" x14ac:dyDescent="0.2">
      <c r="B269" s="30"/>
      <c r="C269" s="31"/>
      <c r="D269" s="32" t="str">
        <f>IF(C269="","",IFERROR(INDEX(Clienți!$C$5:$C$504,MATCH(C269,Clienți!$B$5:$B$504,0)),""))</f>
        <v/>
      </c>
      <c r="E269" s="31"/>
      <c r="F269" s="33"/>
      <c r="G269" s="34" t="str">
        <f t="shared" si="4"/>
        <v/>
      </c>
    </row>
    <row r="270" spans="2:7" x14ac:dyDescent="0.2">
      <c r="B270" s="30"/>
      <c r="C270" s="31"/>
      <c r="D270" s="32" t="str">
        <f>IF(C270="","",IFERROR(INDEX(Clienți!$C$5:$C$504,MATCH(C270,Clienți!$B$5:$B$504,0)),""))</f>
        <v/>
      </c>
      <c r="E270" s="31"/>
      <c r="F270" s="33"/>
      <c r="G270" s="34" t="str">
        <f t="shared" si="4"/>
        <v/>
      </c>
    </row>
    <row r="271" spans="2:7" x14ac:dyDescent="0.2">
      <c r="B271" s="30"/>
      <c r="C271" s="31"/>
      <c r="D271" s="32" t="str">
        <f>IF(C271="","",IFERROR(INDEX(Clienți!$C$5:$C$504,MATCH(C271,Clienți!$B$5:$B$504,0)),""))</f>
        <v/>
      </c>
      <c r="E271" s="31"/>
      <c r="F271" s="33"/>
      <c r="G271" s="34" t="str">
        <f t="shared" si="4"/>
        <v/>
      </c>
    </row>
    <row r="272" spans="2:7" x14ac:dyDescent="0.2">
      <c r="B272" s="30"/>
      <c r="C272" s="31"/>
      <c r="D272" s="32" t="str">
        <f>IF(C272="","",IFERROR(INDEX(Clienți!$C$5:$C$504,MATCH(C272,Clienți!$B$5:$B$504,0)),""))</f>
        <v/>
      </c>
      <c r="E272" s="31"/>
      <c r="F272" s="33"/>
      <c r="G272" s="34" t="str">
        <f t="shared" si="4"/>
        <v/>
      </c>
    </row>
    <row r="273" spans="2:7" x14ac:dyDescent="0.2">
      <c r="B273" s="30"/>
      <c r="C273" s="31"/>
      <c r="D273" s="32" t="str">
        <f>IF(C273="","",IFERROR(INDEX(Clienți!$C$5:$C$504,MATCH(C273,Clienți!$B$5:$B$504,0)),""))</f>
        <v/>
      </c>
      <c r="E273" s="31"/>
      <c r="F273" s="33"/>
      <c r="G273" s="34" t="str">
        <f t="shared" si="4"/>
        <v/>
      </c>
    </row>
    <row r="274" spans="2:7" x14ac:dyDescent="0.2">
      <c r="B274" s="30"/>
      <c r="C274" s="31"/>
      <c r="D274" s="32" t="str">
        <f>IF(C274="","",IFERROR(INDEX(Clienți!$C$5:$C$504,MATCH(C274,Clienți!$B$5:$B$504,0)),""))</f>
        <v/>
      </c>
      <c r="E274" s="31"/>
      <c r="F274" s="33"/>
      <c r="G274" s="34" t="str">
        <f t="shared" si="4"/>
        <v/>
      </c>
    </row>
    <row r="275" spans="2:7" x14ac:dyDescent="0.2">
      <c r="B275" s="30"/>
      <c r="C275" s="31"/>
      <c r="D275" s="32" t="str">
        <f>IF(C275="","",IFERROR(INDEX(Clienți!$C$5:$C$504,MATCH(C275,Clienți!$B$5:$B$504,0)),""))</f>
        <v/>
      </c>
      <c r="E275" s="31"/>
      <c r="F275" s="33"/>
      <c r="G275" s="34" t="str">
        <f t="shared" si="4"/>
        <v/>
      </c>
    </row>
    <row r="276" spans="2:7" x14ac:dyDescent="0.2">
      <c r="B276" s="30"/>
      <c r="C276" s="31"/>
      <c r="D276" s="32" t="str">
        <f>IF(C276="","",IFERROR(INDEX(Clienți!$C$5:$C$504,MATCH(C276,Clienți!$B$5:$B$504,0)),""))</f>
        <v/>
      </c>
      <c r="E276" s="31"/>
      <c r="F276" s="33"/>
      <c r="G276" s="34" t="str">
        <f t="shared" si="4"/>
        <v/>
      </c>
    </row>
    <row r="277" spans="2:7" x14ac:dyDescent="0.2">
      <c r="B277" s="30"/>
      <c r="C277" s="31"/>
      <c r="D277" s="32" t="str">
        <f>IF(C277="","",IFERROR(INDEX(Clienți!$C$5:$C$504,MATCH(C277,Clienți!$B$5:$B$504,0)),""))</f>
        <v/>
      </c>
      <c r="E277" s="31"/>
      <c r="F277" s="33"/>
      <c r="G277" s="34" t="str">
        <f t="shared" si="4"/>
        <v/>
      </c>
    </row>
    <row r="278" spans="2:7" x14ac:dyDescent="0.2">
      <c r="B278" s="30"/>
      <c r="C278" s="31"/>
      <c r="D278" s="32" t="str">
        <f>IF(C278="","",IFERROR(INDEX(Clienți!$C$5:$C$504,MATCH(C278,Clienți!$B$5:$B$504,0)),""))</f>
        <v/>
      </c>
      <c r="E278" s="31"/>
      <c r="F278" s="33"/>
      <c r="G278" s="34" t="str">
        <f t="shared" si="4"/>
        <v/>
      </c>
    </row>
    <row r="279" spans="2:7" x14ac:dyDescent="0.2">
      <c r="B279" s="30"/>
      <c r="C279" s="31"/>
      <c r="D279" s="32" t="str">
        <f>IF(C279="","",IFERROR(INDEX(Clienți!$C$5:$C$504,MATCH(C279,Clienți!$B$5:$B$504,0)),""))</f>
        <v/>
      </c>
      <c r="E279" s="31"/>
      <c r="F279" s="33"/>
      <c r="G279" s="34" t="str">
        <f t="shared" si="4"/>
        <v/>
      </c>
    </row>
    <row r="280" spans="2:7" x14ac:dyDescent="0.2">
      <c r="B280" s="30"/>
      <c r="C280" s="31"/>
      <c r="D280" s="32" t="str">
        <f>IF(C280="","",IFERROR(INDEX(Clienți!$C$5:$C$504,MATCH(C280,Clienți!$B$5:$B$504,0)),""))</f>
        <v/>
      </c>
      <c r="E280" s="31"/>
      <c r="F280" s="33"/>
      <c r="G280" s="34" t="str">
        <f t="shared" si="4"/>
        <v/>
      </c>
    </row>
    <row r="281" spans="2:7" x14ac:dyDescent="0.2">
      <c r="B281" s="30"/>
      <c r="C281" s="31"/>
      <c r="D281" s="32" t="str">
        <f>IF(C281="","",IFERROR(INDEX(Clienți!$C$5:$C$504,MATCH(C281,Clienți!$B$5:$B$504,0)),""))</f>
        <v/>
      </c>
      <c r="E281" s="31"/>
      <c r="F281" s="33"/>
      <c r="G281" s="34" t="str">
        <f t="shared" si="4"/>
        <v/>
      </c>
    </row>
    <row r="282" spans="2:7" x14ac:dyDescent="0.2">
      <c r="B282" s="30"/>
      <c r="C282" s="31"/>
      <c r="D282" s="32" t="str">
        <f>IF(C282="","",IFERROR(INDEX(Clienți!$C$5:$C$504,MATCH(C282,Clienți!$B$5:$B$504,0)),""))</f>
        <v/>
      </c>
      <c r="E282" s="31"/>
      <c r="F282" s="33"/>
      <c r="G282" s="34" t="str">
        <f t="shared" si="4"/>
        <v/>
      </c>
    </row>
    <row r="283" spans="2:7" x14ac:dyDescent="0.2">
      <c r="B283" s="30"/>
      <c r="C283" s="31"/>
      <c r="D283" s="32" t="str">
        <f>IF(C283="","",IFERROR(INDEX(Clienți!$C$5:$C$504,MATCH(C283,Clienți!$B$5:$B$504,0)),""))</f>
        <v/>
      </c>
      <c r="E283" s="31"/>
      <c r="F283" s="33"/>
      <c r="G283" s="34" t="str">
        <f t="shared" si="4"/>
        <v/>
      </c>
    </row>
    <row r="284" spans="2:7" x14ac:dyDescent="0.2">
      <c r="B284" s="30"/>
      <c r="C284" s="31"/>
      <c r="D284" s="32" t="str">
        <f>IF(C284="","",IFERROR(INDEX(Clienți!$C$5:$C$504,MATCH(C284,Clienți!$B$5:$B$504,0)),""))</f>
        <v/>
      </c>
      <c r="E284" s="31"/>
      <c r="F284" s="33"/>
      <c r="G284" s="34" t="str">
        <f t="shared" si="4"/>
        <v/>
      </c>
    </row>
    <row r="285" spans="2:7" x14ac:dyDescent="0.2">
      <c r="B285" s="30"/>
      <c r="C285" s="31"/>
      <c r="D285" s="32" t="str">
        <f>IF(C285="","",IFERROR(INDEX(Clienți!$C$5:$C$504,MATCH(C285,Clienți!$B$5:$B$504,0)),""))</f>
        <v/>
      </c>
      <c r="E285" s="31"/>
      <c r="F285" s="33"/>
      <c r="G285" s="34" t="str">
        <f t="shared" si="4"/>
        <v/>
      </c>
    </row>
    <row r="286" spans="2:7" x14ac:dyDescent="0.2">
      <c r="B286" s="30"/>
      <c r="C286" s="31"/>
      <c r="D286" s="32" t="str">
        <f>IF(C286="","",IFERROR(INDEX(Clienți!$C$5:$C$504,MATCH(C286,Clienți!$B$5:$B$504,0)),""))</f>
        <v/>
      </c>
      <c r="E286" s="31"/>
      <c r="F286" s="33"/>
      <c r="G286" s="34" t="str">
        <f t="shared" si="4"/>
        <v/>
      </c>
    </row>
    <row r="287" spans="2:7" x14ac:dyDescent="0.2">
      <c r="B287" s="30"/>
      <c r="C287" s="31"/>
      <c r="D287" s="32" t="str">
        <f>IF(C287="","",IFERROR(INDEX(Clienți!$C$5:$C$504,MATCH(C287,Clienți!$B$5:$B$504,0)),""))</f>
        <v/>
      </c>
      <c r="E287" s="31"/>
      <c r="F287" s="33"/>
      <c r="G287" s="34" t="str">
        <f t="shared" si="4"/>
        <v/>
      </c>
    </row>
    <row r="288" spans="2:7" x14ac:dyDescent="0.2">
      <c r="B288" s="30"/>
      <c r="C288" s="31"/>
      <c r="D288" s="32" t="str">
        <f>IF(C288="","",IFERROR(INDEX(Clienți!$C$5:$C$504,MATCH(C288,Clienți!$B$5:$B$504,0)),""))</f>
        <v/>
      </c>
      <c r="E288" s="31"/>
      <c r="F288" s="33"/>
      <c r="G288" s="34" t="str">
        <f t="shared" si="4"/>
        <v/>
      </c>
    </row>
    <row r="289" spans="2:7" x14ac:dyDescent="0.2">
      <c r="B289" s="30"/>
      <c r="C289" s="31"/>
      <c r="D289" s="32" t="str">
        <f>IF(C289="","",IFERROR(INDEX(Clienți!$C$5:$C$504,MATCH(C289,Clienți!$B$5:$B$504,0)),""))</f>
        <v/>
      </c>
      <c r="E289" s="31"/>
      <c r="F289" s="33"/>
      <c r="G289" s="34" t="str">
        <f t="shared" si="4"/>
        <v/>
      </c>
    </row>
    <row r="290" spans="2:7" x14ac:dyDescent="0.2">
      <c r="B290" s="30"/>
      <c r="C290" s="31"/>
      <c r="D290" s="32" t="str">
        <f>IF(C290="","",IFERROR(INDEX(Clienți!$C$5:$C$504,MATCH(C290,Clienți!$B$5:$B$504,0)),""))</f>
        <v/>
      </c>
      <c r="E290" s="31"/>
      <c r="F290" s="33"/>
      <c r="G290" s="34" t="str">
        <f t="shared" si="4"/>
        <v/>
      </c>
    </row>
    <row r="291" spans="2:7" x14ac:dyDescent="0.2">
      <c r="B291" s="30"/>
      <c r="C291" s="31"/>
      <c r="D291" s="32" t="str">
        <f>IF(C291="","",IFERROR(INDEX(Clienți!$C$5:$C$504,MATCH(C291,Clienți!$B$5:$B$504,0)),""))</f>
        <v/>
      </c>
      <c r="E291" s="31"/>
      <c r="F291" s="33"/>
      <c r="G291" s="34" t="str">
        <f t="shared" si="4"/>
        <v/>
      </c>
    </row>
    <row r="292" spans="2:7" x14ac:dyDescent="0.2">
      <c r="B292" s="30"/>
      <c r="C292" s="31"/>
      <c r="D292" s="32" t="str">
        <f>IF(C292="","",IFERROR(INDEX(Clienți!$C$5:$C$504,MATCH(C292,Clienți!$B$5:$B$504,0)),""))</f>
        <v/>
      </c>
      <c r="E292" s="31"/>
      <c r="F292" s="33"/>
      <c r="G292" s="34" t="str">
        <f t="shared" si="4"/>
        <v/>
      </c>
    </row>
    <row r="293" spans="2:7" x14ac:dyDescent="0.2">
      <c r="B293" s="30"/>
      <c r="C293" s="31"/>
      <c r="D293" s="32" t="str">
        <f>IF(C293="","",IFERROR(INDEX(Clienți!$C$5:$C$504,MATCH(C293,Clienți!$B$5:$B$504,0)),""))</f>
        <v/>
      </c>
      <c r="E293" s="31"/>
      <c r="F293" s="33"/>
      <c r="G293" s="34" t="str">
        <f t="shared" si="4"/>
        <v/>
      </c>
    </row>
    <row r="294" spans="2:7" x14ac:dyDescent="0.2">
      <c r="B294" s="30"/>
      <c r="C294" s="31"/>
      <c r="D294" s="32" t="str">
        <f>IF(C294="","",IFERROR(INDEX(Clienți!$C$5:$C$504,MATCH(C294,Clienți!$B$5:$B$504,0)),""))</f>
        <v/>
      </c>
      <c r="E294" s="31"/>
      <c r="F294" s="33"/>
      <c r="G294" s="34" t="str">
        <f t="shared" si="4"/>
        <v/>
      </c>
    </row>
    <row r="295" spans="2:7" x14ac:dyDescent="0.2">
      <c r="B295" s="30"/>
      <c r="C295" s="31"/>
      <c r="D295" s="32" t="str">
        <f>IF(C295="","",IFERROR(INDEX(Clienți!$C$5:$C$504,MATCH(C295,Clienți!$B$5:$B$504,0)),""))</f>
        <v/>
      </c>
      <c r="E295" s="31"/>
      <c r="F295" s="33"/>
      <c r="G295" s="34" t="str">
        <f t="shared" si="4"/>
        <v/>
      </c>
    </row>
    <row r="296" spans="2:7" x14ac:dyDescent="0.2">
      <c r="B296" s="30"/>
      <c r="C296" s="31"/>
      <c r="D296" s="32" t="str">
        <f>IF(C296="","",IFERROR(INDEX(Clienți!$C$5:$C$504,MATCH(C296,Clienți!$B$5:$B$504,0)),""))</f>
        <v/>
      </c>
      <c r="E296" s="31"/>
      <c r="F296" s="33"/>
      <c r="G296" s="34" t="str">
        <f t="shared" si="4"/>
        <v/>
      </c>
    </row>
    <row r="297" spans="2:7" x14ac:dyDescent="0.2">
      <c r="B297" s="30"/>
      <c r="C297" s="31"/>
      <c r="D297" s="32" t="str">
        <f>IF(C297="","",IFERROR(INDEX(Clienți!$C$5:$C$504,MATCH(C297,Clienți!$B$5:$B$504,0)),""))</f>
        <v/>
      </c>
      <c r="E297" s="31"/>
      <c r="F297" s="33"/>
      <c r="G297" s="34" t="str">
        <f t="shared" si="4"/>
        <v/>
      </c>
    </row>
    <row r="298" spans="2:7" x14ac:dyDescent="0.2">
      <c r="B298" s="30"/>
      <c r="C298" s="31"/>
      <c r="D298" s="32" t="str">
        <f>IF(C298="","",IFERROR(INDEX(Clienți!$C$5:$C$504,MATCH(C298,Clienți!$B$5:$B$504,0)),""))</f>
        <v/>
      </c>
      <c r="E298" s="31"/>
      <c r="F298" s="33"/>
      <c r="G298" s="34" t="str">
        <f t="shared" si="4"/>
        <v/>
      </c>
    </row>
    <row r="299" spans="2:7" x14ac:dyDescent="0.2">
      <c r="B299" s="30"/>
      <c r="C299" s="31"/>
      <c r="D299" s="32" t="str">
        <f>IF(C299="","",IFERROR(INDEX(Clienți!$C$5:$C$504,MATCH(C299,Clienți!$B$5:$B$504,0)),""))</f>
        <v/>
      </c>
      <c r="E299" s="31"/>
      <c r="F299" s="33"/>
      <c r="G299" s="34" t="str">
        <f t="shared" si="4"/>
        <v/>
      </c>
    </row>
    <row r="300" spans="2:7" x14ac:dyDescent="0.2">
      <c r="B300" s="30"/>
      <c r="C300" s="31"/>
      <c r="D300" s="32" t="str">
        <f>IF(C300="","",IFERROR(INDEX(Clienți!$C$5:$C$504,MATCH(C300,Clienți!$B$5:$B$504,0)),""))</f>
        <v/>
      </c>
      <c r="E300" s="31"/>
      <c r="F300" s="33"/>
      <c r="G300" s="34" t="str">
        <f t="shared" si="4"/>
        <v/>
      </c>
    </row>
    <row r="301" spans="2:7" x14ac:dyDescent="0.2">
      <c r="B301" s="30"/>
      <c r="C301" s="31"/>
      <c r="D301" s="32" t="str">
        <f>IF(C301="","",IFERROR(INDEX(Clienți!$C$5:$C$504,MATCH(C301,Clienți!$B$5:$B$504,0)),""))</f>
        <v/>
      </c>
      <c r="E301" s="31"/>
      <c r="F301" s="33"/>
      <c r="G301" s="34" t="str">
        <f t="shared" si="4"/>
        <v/>
      </c>
    </row>
    <row r="302" spans="2:7" x14ac:dyDescent="0.2">
      <c r="B302" s="30"/>
      <c r="C302" s="31"/>
      <c r="D302" s="32" t="str">
        <f>IF(C302="","",IFERROR(INDEX(Clienți!$C$5:$C$504,MATCH(C302,Clienți!$B$5:$B$504,0)),""))</f>
        <v/>
      </c>
      <c r="E302" s="31"/>
      <c r="F302" s="33"/>
      <c r="G302" s="34" t="str">
        <f t="shared" si="4"/>
        <v/>
      </c>
    </row>
    <row r="303" spans="2:7" x14ac:dyDescent="0.2">
      <c r="B303" s="30"/>
      <c r="C303" s="31"/>
      <c r="D303" s="32" t="str">
        <f>IF(C303="","",IFERROR(INDEX(Clienți!$C$5:$C$504,MATCH(C303,Clienți!$B$5:$B$504,0)),""))</f>
        <v/>
      </c>
      <c r="E303" s="31"/>
      <c r="F303" s="33"/>
      <c r="G303" s="34" t="str">
        <f t="shared" si="4"/>
        <v/>
      </c>
    </row>
    <row r="304" spans="2:7" x14ac:dyDescent="0.2">
      <c r="B304" s="30"/>
      <c r="C304" s="31"/>
      <c r="D304" s="32" t="str">
        <f>IF(C304="","",IFERROR(INDEX(Clienți!$C$5:$C$504,MATCH(C304,Clienți!$B$5:$B$504,0)),""))</f>
        <v/>
      </c>
      <c r="E304" s="31"/>
      <c r="F304" s="33"/>
      <c r="G304" s="34" t="str">
        <f t="shared" si="4"/>
        <v/>
      </c>
    </row>
    <row r="305" spans="2:7" x14ac:dyDescent="0.2">
      <c r="B305" s="30"/>
      <c r="C305" s="31"/>
      <c r="D305" s="32" t="str">
        <f>IF(C305="","",IFERROR(INDEX(Clienți!$C$5:$C$504,MATCH(C305,Clienți!$B$5:$B$504,0)),""))</f>
        <v/>
      </c>
      <c r="E305" s="31"/>
      <c r="F305" s="33"/>
      <c r="G305" s="34" t="str">
        <f t="shared" si="4"/>
        <v/>
      </c>
    </row>
    <row r="306" spans="2:7" x14ac:dyDescent="0.2">
      <c r="B306" s="30"/>
      <c r="C306" s="31"/>
      <c r="D306" s="32" t="str">
        <f>IF(C306="","",IFERROR(INDEX(Clienți!$C$5:$C$504,MATCH(C306,Clienți!$B$5:$B$504,0)),""))</f>
        <v/>
      </c>
      <c r="E306" s="31"/>
      <c r="F306" s="33"/>
      <c r="G306" s="34" t="str">
        <f t="shared" si="4"/>
        <v/>
      </c>
    </row>
    <row r="307" spans="2:7" x14ac:dyDescent="0.2">
      <c r="B307" s="30"/>
      <c r="C307" s="31"/>
      <c r="D307" s="32" t="str">
        <f>IF(C307="","",IFERROR(INDEX(Clienți!$C$5:$C$504,MATCH(C307,Clienți!$B$5:$B$504,0)),""))</f>
        <v/>
      </c>
      <c r="E307" s="31"/>
      <c r="F307" s="33"/>
      <c r="G307" s="34" t="str">
        <f t="shared" si="4"/>
        <v/>
      </c>
    </row>
    <row r="308" spans="2:7" x14ac:dyDescent="0.2">
      <c r="B308" s="30"/>
      <c r="C308" s="31"/>
      <c r="D308" s="32" t="str">
        <f>IF(C308="","",IFERROR(INDEX(Clienți!$C$5:$C$504,MATCH(C308,Clienți!$B$5:$B$504,0)),""))</f>
        <v/>
      </c>
      <c r="E308" s="31"/>
      <c r="F308" s="33"/>
      <c r="G308" s="34" t="str">
        <f t="shared" si="4"/>
        <v/>
      </c>
    </row>
    <row r="309" spans="2:7" x14ac:dyDescent="0.2">
      <c r="B309" s="30"/>
      <c r="C309" s="31"/>
      <c r="D309" s="32" t="str">
        <f>IF(C309="","",IFERROR(INDEX(Clienți!$C$5:$C$504,MATCH(C309,Clienți!$B$5:$B$504,0)),""))</f>
        <v/>
      </c>
      <c r="E309" s="31"/>
      <c r="F309" s="33"/>
      <c r="G309" s="34" t="str">
        <f t="shared" si="4"/>
        <v/>
      </c>
    </row>
    <row r="310" spans="2:7" x14ac:dyDescent="0.2">
      <c r="B310" s="30"/>
      <c r="C310" s="31"/>
      <c r="D310" s="32" t="str">
        <f>IF(C310="","",IFERROR(INDEX(Clienți!$C$5:$C$504,MATCH(C310,Clienți!$B$5:$B$504,0)),""))</f>
        <v/>
      </c>
      <c r="E310" s="31"/>
      <c r="F310" s="33"/>
      <c r="G310" s="34" t="str">
        <f t="shared" si="4"/>
        <v/>
      </c>
    </row>
    <row r="311" spans="2:7" x14ac:dyDescent="0.2">
      <c r="B311" s="30"/>
      <c r="C311" s="31"/>
      <c r="D311" s="32" t="str">
        <f>IF(C311="","",IFERROR(INDEX(Clienți!$C$5:$C$504,MATCH(C311,Clienți!$B$5:$B$504,0)),""))</f>
        <v/>
      </c>
      <c r="E311" s="31"/>
      <c r="F311" s="33"/>
      <c r="G311" s="34" t="str">
        <f t="shared" si="4"/>
        <v/>
      </c>
    </row>
    <row r="312" spans="2:7" x14ac:dyDescent="0.2">
      <c r="B312" s="30"/>
      <c r="C312" s="31"/>
      <c r="D312" s="32" t="str">
        <f>IF(C312="","",IFERROR(INDEX(Clienți!$C$5:$C$504,MATCH(C312,Clienți!$B$5:$B$504,0)),""))</f>
        <v/>
      </c>
      <c r="E312" s="31"/>
      <c r="F312" s="33"/>
      <c r="G312" s="34" t="str">
        <f t="shared" si="4"/>
        <v/>
      </c>
    </row>
    <row r="313" spans="2:7" x14ac:dyDescent="0.2">
      <c r="B313" s="30"/>
      <c r="C313" s="31"/>
      <c r="D313" s="32" t="str">
        <f>IF(C313="","",IFERROR(INDEX(Clienți!$C$5:$C$504,MATCH(C313,Clienți!$B$5:$B$504,0)),""))</f>
        <v/>
      </c>
      <c r="E313" s="31"/>
      <c r="F313" s="33"/>
      <c r="G313" s="34" t="str">
        <f t="shared" si="4"/>
        <v/>
      </c>
    </row>
    <row r="314" spans="2:7" x14ac:dyDescent="0.2">
      <c r="B314" s="30"/>
      <c r="C314" s="31"/>
      <c r="D314" s="32" t="str">
        <f>IF(C314="","",IFERROR(INDEX(Clienți!$C$5:$C$504,MATCH(C314,Clienți!$B$5:$B$504,0)),""))</f>
        <v/>
      </c>
      <c r="E314" s="31"/>
      <c r="F314" s="33"/>
      <c r="G314" s="34" t="str">
        <f t="shared" si="4"/>
        <v/>
      </c>
    </row>
    <row r="315" spans="2:7" x14ac:dyDescent="0.2">
      <c r="B315" s="30"/>
      <c r="C315" s="31"/>
      <c r="D315" s="32" t="str">
        <f>IF(C315="","",IFERROR(INDEX(Clienți!$C$5:$C$504,MATCH(C315,Clienți!$B$5:$B$504,0)),""))</f>
        <v/>
      </c>
      <c r="E315" s="31"/>
      <c r="F315" s="33"/>
      <c r="G315" s="34" t="str">
        <f t="shared" si="4"/>
        <v/>
      </c>
    </row>
    <row r="316" spans="2:7" x14ac:dyDescent="0.2">
      <c r="B316" s="30"/>
      <c r="C316" s="31"/>
      <c r="D316" s="32" t="str">
        <f>IF(C316="","",IFERROR(INDEX(Clienți!$C$5:$C$504,MATCH(C316,Clienți!$B$5:$B$504,0)),""))</f>
        <v/>
      </c>
      <c r="E316" s="31"/>
      <c r="F316" s="33"/>
      <c r="G316" s="34" t="str">
        <f t="shared" si="4"/>
        <v/>
      </c>
    </row>
    <row r="317" spans="2:7" x14ac:dyDescent="0.2">
      <c r="B317" s="30"/>
      <c r="C317" s="31"/>
      <c r="D317" s="32" t="str">
        <f>IF(C317="","",IFERROR(INDEX(Clienți!$C$5:$C$504,MATCH(C317,Clienți!$B$5:$B$504,0)),""))</f>
        <v/>
      </c>
      <c r="E317" s="31"/>
      <c r="F317" s="33"/>
      <c r="G317" s="34" t="str">
        <f t="shared" si="4"/>
        <v/>
      </c>
    </row>
    <row r="318" spans="2:7" x14ac:dyDescent="0.2">
      <c r="B318" s="30"/>
      <c r="C318" s="31"/>
      <c r="D318" s="32" t="str">
        <f>IF(C318="","",IFERROR(INDEX(Clienți!$C$5:$C$504,MATCH(C318,Clienți!$B$5:$B$504,0)),""))</f>
        <v/>
      </c>
      <c r="E318" s="31"/>
      <c r="F318" s="33"/>
      <c r="G318" s="34" t="str">
        <f t="shared" si="4"/>
        <v/>
      </c>
    </row>
    <row r="319" spans="2:7" x14ac:dyDescent="0.2">
      <c r="B319" s="30"/>
      <c r="C319" s="31"/>
      <c r="D319" s="32" t="str">
        <f>IF(C319="","",IFERROR(INDEX(Clienți!$C$5:$C$504,MATCH(C319,Clienți!$B$5:$B$504,0)),""))</f>
        <v/>
      </c>
      <c r="E319" s="31"/>
      <c r="F319" s="33"/>
      <c r="G319" s="34" t="str">
        <f t="shared" si="4"/>
        <v/>
      </c>
    </row>
    <row r="320" spans="2:7" x14ac:dyDescent="0.2">
      <c r="B320" s="30"/>
      <c r="C320" s="31"/>
      <c r="D320" s="32" t="str">
        <f>IF(C320="","",IFERROR(INDEX(Clienți!$C$5:$C$504,MATCH(C320,Clienți!$B$5:$B$504,0)),""))</f>
        <v/>
      </c>
      <c r="E320" s="31"/>
      <c r="F320" s="33"/>
      <c r="G320" s="34" t="str">
        <f t="shared" si="4"/>
        <v/>
      </c>
    </row>
    <row r="321" spans="2:7" x14ac:dyDescent="0.2">
      <c r="B321" s="30"/>
      <c r="C321" s="31"/>
      <c r="D321" s="32" t="str">
        <f>IF(C321="","",IFERROR(INDEX(Clienți!$C$5:$C$504,MATCH(C321,Clienți!$B$5:$B$504,0)),""))</f>
        <v/>
      </c>
      <c r="E321" s="31"/>
      <c r="F321" s="33"/>
      <c r="G321" s="34" t="str">
        <f t="shared" si="4"/>
        <v/>
      </c>
    </row>
    <row r="322" spans="2:7" x14ac:dyDescent="0.2">
      <c r="B322" s="30"/>
      <c r="C322" s="31"/>
      <c r="D322" s="32" t="str">
        <f>IF(C322="","",IFERROR(INDEX(Clienți!$C$5:$C$504,MATCH(C322,Clienți!$B$5:$B$504,0)),""))</f>
        <v/>
      </c>
      <c r="E322" s="31"/>
      <c r="F322" s="33"/>
      <c r="G322" s="34" t="str">
        <f t="shared" si="4"/>
        <v/>
      </c>
    </row>
    <row r="323" spans="2:7" x14ac:dyDescent="0.2">
      <c r="B323" s="30"/>
      <c r="C323" s="31"/>
      <c r="D323" s="32" t="str">
        <f>IF(C323="","",IFERROR(INDEX(Clienți!$C$5:$C$504,MATCH(C323,Clienți!$B$5:$B$504,0)),""))</f>
        <v/>
      </c>
      <c r="E323" s="31"/>
      <c r="F323" s="33"/>
      <c r="G323" s="34" t="str">
        <f t="shared" si="4"/>
        <v/>
      </c>
    </row>
    <row r="324" spans="2:7" x14ac:dyDescent="0.2">
      <c r="B324" s="30"/>
      <c r="C324" s="31"/>
      <c r="D324" s="32" t="str">
        <f>IF(C324="","",IFERROR(INDEX(Clienți!$C$5:$C$504,MATCH(C324,Clienți!$B$5:$B$504,0)),""))</f>
        <v/>
      </c>
      <c r="E324" s="31"/>
      <c r="F324" s="33"/>
      <c r="G324" s="34" t="str">
        <f t="shared" si="4"/>
        <v/>
      </c>
    </row>
    <row r="325" spans="2:7" x14ac:dyDescent="0.2">
      <c r="B325" s="30"/>
      <c r="C325" s="31"/>
      <c r="D325" s="32" t="str">
        <f>IF(C325="","",IFERROR(INDEX(Clienți!$C$5:$C$504,MATCH(C325,Clienți!$B$5:$B$504,0)),""))</f>
        <v/>
      </c>
      <c r="E325" s="31"/>
      <c r="F325" s="33"/>
      <c r="G325" s="34" t="str">
        <f t="shared" ref="G325:G388" si="5">IF(C325="","",TRIM(IF(D325="","Cod de client inexistent. ","")&amp;IF(COUNTIF($E$5:$E$2004,E325)&gt;1,"Factură dublată. ","")))</f>
        <v/>
      </c>
    </row>
    <row r="326" spans="2:7" x14ac:dyDescent="0.2">
      <c r="B326" s="30"/>
      <c r="C326" s="31"/>
      <c r="D326" s="32" t="str">
        <f>IF(C326="","",IFERROR(INDEX(Clienți!$C$5:$C$504,MATCH(C326,Clienți!$B$5:$B$504,0)),""))</f>
        <v/>
      </c>
      <c r="E326" s="31"/>
      <c r="F326" s="33"/>
      <c r="G326" s="34" t="str">
        <f t="shared" si="5"/>
        <v/>
      </c>
    </row>
    <row r="327" spans="2:7" x14ac:dyDescent="0.2">
      <c r="B327" s="30"/>
      <c r="C327" s="31"/>
      <c r="D327" s="32" t="str">
        <f>IF(C327="","",IFERROR(INDEX(Clienți!$C$5:$C$504,MATCH(C327,Clienți!$B$5:$B$504,0)),""))</f>
        <v/>
      </c>
      <c r="E327" s="31"/>
      <c r="F327" s="33"/>
      <c r="G327" s="34" t="str">
        <f t="shared" si="5"/>
        <v/>
      </c>
    </row>
    <row r="328" spans="2:7" x14ac:dyDescent="0.2">
      <c r="B328" s="30"/>
      <c r="C328" s="31"/>
      <c r="D328" s="32" t="str">
        <f>IF(C328="","",IFERROR(INDEX(Clienți!$C$5:$C$504,MATCH(C328,Clienți!$B$5:$B$504,0)),""))</f>
        <v/>
      </c>
      <c r="E328" s="31"/>
      <c r="F328" s="33"/>
      <c r="G328" s="34" t="str">
        <f t="shared" si="5"/>
        <v/>
      </c>
    </row>
    <row r="329" spans="2:7" x14ac:dyDescent="0.2">
      <c r="B329" s="30"/>
      <c r="C329" s="31"/>
      <c r="D329" s="32" t="str">
        <f>IF(C329="","",IFERROR(INDEX(Clienți!$C$5:$C$504,MATCH(C329,Clienți!$B$5:$B$504,0)),""))</f>
        <v/>
      </c>
      <c r="E329" s="31"/>
      <c r="F329" s="33"/>
      <c r="G329" s="34" t="str">
        <f t="shared" si="5"/>
        <v/>
      </c>
    </row>
    <row r="330" spans="2:7" x14ac:dyDescent="0.2">
      <c r="B330" s="30"/>
      <c r="C330" s="31"/>
      <c r="D330" s="32" t="str">
        <f>IF(C330="","",IFERROR(INDEX(Clienți!$C$5:$C$504,MATCH(C330,Clienți!$B$5:$B$504,0)),""))</f>
        <v/>
      </c>
      <c r="E330" s="31"/>
      <c r="F330" s="33"/>
      <c r="G330" s="34" t="str">
        <f t="shared" si="5"/>
        <v/>
      </c>
    </row>
    <row r="331" spans="2:7" x14ac:dyDescent="0.2">
      <c r="B331" s="30"/>
      <c r="C331" s="31"/>
      <c r="D331" s="32" t="str">
        <f>IF(C331="","",IFERROR(INDEX(Clienți!$C$5:$C$504,MATCH(C331,Clienți!$B$5:$B$504,0)),""))</f>
        <v/>
      </c>
      <c r="E331" s="31"/>
      <c r="F331" s="33"/>
      <c r="G331" s="34" t="str">
        <f t="shared" si="5"/>
        <v/>
      </c>
    </row>
    <row r="332" spans="2:7" x14ac:dyDescent="0.2">
      <c r="B332" s="30"/>
      <c r="C332" s="31"/>
      <c r="D332" s="32" t="str">
        <f>IF(C332="","",IFERROR(INDEX(Clienți!$C$5:$C$504,MATCH(C332,Clienți!$B$5:$B$504,0)),""))</f>
        <v/>
      </c>
      <c r="E332" s="31"/>
      <c r="F332" s="33"/>
      <c r="G332" s="34" t="str">
        <f t="shared" si="5"/>
        <v/>
      </c>
    </row>
    <row r="333" spans="2:7" x14ac:dyDescent="0.2">
      <c r="B333" s="30"/>
      <c r="C333" s="31"/>
      <c r="D333" s="32" t="str">
        <f>IF(C333="","",IFERROR(INDEX(Clienți!$C$5:$C$504,MATCH(C333,Clienți!$B$5:$B$504,0)),""))</f>
        <v/>
      </c>
      <c r="E333" s="31"/>
      <c r="F333" s="33"/>
      <c r="G333" s="34" t="str">
        <f t="shared" si="5"/>
        <v/>
      </c>
    </row>
    <row r="334" spans="2:7" x14ac:dyDescent="0.2">
      <c r="B334" s="30"/>
      <c r="C334" s="31"/>
      <c r="D334" s="32" t="str">
        <f>IF(C334="","",IFERROR(INDEX(Clienți!$C$5:$C$504,MATCH(C334,Clienți!$B$5:$B$504,0)),""))</f>
        <v/>
      </c>
      <c r="E334" s="31"/>
      <c r="F334" s="33"/>
      <c r="G334" s="34" t="str">
        <f t="shared" si="5"/>
        <v/>
      </c>
    </row>
    <row r="335" spans="2:7" x14ac:dyDescent="0.2">
      <c r="B335" s="30"/>
      <c r="C335" s="31"/>
      <c r="D335" s="32" t="str">
        <f>IF(C335="","",IFERROR(INDEX(Clienți!$C$5:$C$504,MATCH(C335,Clienți!$B$5:$B$504,0)),""))</f>
        <v/>
      </c>
      <c r="E335" s="31"/>
      <c r="F335" s="33"/>
      <c r="G335" s="34" t="str">
        <f t="shared" si="5"/>
        <v/>
      </c>
    </row>
    <row r="336" spans="2:7" x14ac:dyDescent="0.2">
      <c r="B336" s="30"/>
      <c r="C336" s="31"/>
      <c r="D336" s="32" t="str">
        <f>IF(C336="","",IFERROR(INDEX(Clienți!$C$5:$C$504,MATCH(C336,Clienți!$B$5:$B$504,0)),""))</f>
        <v/>
      </c>
      <c r="E336" s="31"/>
      <c r="F336" s="33"/>
      <c r="G336" s="34" t="str">
        <f t="shared" si="5"/>
        <v/>
      </c>
    </row>
    <row r="337" spans="2:7" x14ac:dyDescent="0.2">
      <c r="B337" s="30"/>
      <c r="C337" s="31"/>
      <c r="D337" s="32" t="str">
        <f>IF(C337="","",IFERROR(INDEX(Clienți!$C$5:$C$504,MATCH(C337,Clienți!$B$5:$B$504,0)),""))</f>
        <v/>
      </c>
      <c r="E337" s="31"/>
      <c r="F337" s="33"/>
      <c r="G337" s="34" t="str">
        <f t="shared" si="5"/>
        <v/>
      </c>
    </row>
    <row r="338" spans="2:7" x14ac:dyDescent="0.2">
      <c r="B338" s="30"/>
      <c r="C338" s="31"/>
      <c r="D338" s="32" t="str">
        <f>IF(C338="","",IFERROR(INDEX(Clienți!$C$5:$C$504,MATCH(C338,Clienți!$B$5:$B$504,0)),""))</f>
        <v/>
      </c>
      <c r="E338" s="31"/>
      <c r="F338" s="33"/>
      <c r="G338" s="34" t="str">
        <f t="shared" si="5"/>
        <v/>
      </c>
    </row>
    <row r="339" spans="2:7" x14ac:dyDescent="0.2">
      <c r="B339" s="30"/>
      <c r="C339" s="31"/>
      <c r="D339" s="32" t="str">
        <f>IF(C339="","",IFERROR(INDEX(Clienți!$C$5:$C$504,MATCH(C339,Clienți!$B$5:$B$504,0)),""))</f>
        <v/>
      </c>
      <c r="E339" s="31"/>
      <c r="F339" s="33"/>
      <c r="G339" s="34" t="str">
        <f t="shared" si="5"/>
        <v/>
      </c>
    </row>
    <row r="340" spans="2:7" x14ac:dyDescent="0.2">
      <c r="B340" s="30"/>
      <c r="C340" s="31"/>
      <c r="D340" s="32" t="str">
        <f>IF(C340="","",IFERROR(INDEX(Clienți!$C$5:$C$504,MATCH(C340,Clienți!$B$5:$B$504,0)),""))</f>
        <v/>
      </c>
      <c r="E340" s="31"/>
      <c r="F340" s="33"/>
      <c r="G340" s="34" t="str">
        <f t="shared" si="5"/>
        <v/>
      </c>
    </row>
    <row r="341" spans="2:7" x14ac:dyDescent="0.2">
      <c r="B341" s="30"/>
      <c r="C341" s="31"/>
      <c r="D341" s="32" t="str">
        <f>IF(C341="","",IFERROR(INDEX(Clienți!$C$5:$C$504,MATCH(C341,Clienți!$B$5:$B$504,0)),""))</f>
        <v/>
      </c>
      <c r="E341" s="31"/>
      <c r="F341" s="33"/>
      <c r="G341" s="34" t="str">
        <f t="shared" si="5"/>
        <v/>
      </c>
    </row>
    <row r="342" spans="2:7" x14ac:dyDescent="0.2">
      <c r="B342" s="30"/>
      <c r="C342" s="31"/>
      <c r="D342" s="32" t="str">
        <f>IF(C342="","",IFERROR(INDEX(Clienți!$C$5:$C$504,MATCH(C342,Clienți!$B$5:$B$504,0)),""))</f>
        <v/>
      </c>
      <c r="E342" s="31"/>
      <c r="F342" s="33"/>
      <c r="G342" s="34" t="str">
        <f t="shared" si="5"/>
        <v/>
      </c>
    </row>
    <row r="343" spans="2:7" x14ac:dyDescent="0.2">
      <c r="B343" s="30"/>
      <c r="C343" s="31"/>
      <c r="D343" s="32" t="str">
        <f>IF(C343="","",IFERROR(INDEX(Clienți!$C$5:$C$504,MATCH(C343,Clienți!$B$5:$B$504,0)),""))</f>
        <v/>
      </c>
      <c r="E343" s="31"/>
      <c r="F343" s="33"/>
      <c r="G343" s="34" t="str">
        <f t="shared" si="5"/>
        <v/>
      </c>
    </row>
    <row r="344" spans="2:7" x14ac:dyDescent="0.2">
      <c r="B344" s="30"/>
      <c r="C344" s="31"/>
      <c r="D344" s="32" t="str">
        <f>IF(C344="","",IFERROR(INDEX(Clienți!$C$5:$C$504,MATCH(C344,Clienți!$B$5:$B$504,0)),""))</f>
        <v/>
      </c>
      <c r="E344" s="31"/>
      <c r="F344" s="33"/>
      <c r="G344" s="34" t="str">
        <f t="shared" si="5"/>
        <v/>
      </c>
    </row>
    <row r="345" spans="2:7" x14ac:dyDescent="0.2">
      <c r="B345" s="30"/>
      <c r="C345" s="31"/>
      <c r="D345" s="32" t="str">
        <f>IF(C345="","",IFERROR(INDEX(Clienți!$C$5:$C$504,MATCH(C345,Clienți!$B$5:$B$504,0)),""))</f>
        <v/>
      </c>
      <c r="E345" s="31"/>
      <c r="F345" s="33"/>
      <c r="G345" s="34" t="str">
        <f t="shared" si="5"/>
        <v/>
      </c>
    </row>
    <row r="346" spans="2:7" x14ac:dyDescent="0.2">
      <c r="B346" s="30"/>
      <c r="C346" s="31"/>
      <c r="D346" s="32" t="str">
        <f>IF(C346="","",IFERROR(INDEX(Clienți!$C$5:$C$504,MATCH(C346,Clienți!$B$5:$B$504,0)),""))</f>
        <v/>
      </c>
      <c r="E346" s="31"/>
      <c r="F346" s="33"/>
      <c r="G346" s="34" t="str">
        <f t="shared" si="5"/>
        <v/>
      </c>
    </row>
    <row r="347" spans="2:7" x14ac:dyDescent="0.2">
      <c r="B347" s="30"/>
      <c r="C347" s="31"/>
      <c r="D347" s="32" t="str">
        <f>IF(C347="","",IFERROR(INDEX(Clienți!$C$5:$C$504,MATCH(C347,Clienți!$B$5:$B$504,0)),""))</f>
        <v/>
      </c>
      <c r="E347" s="31"/>
      <c r="F347" s="33"/>
      <c r="G347" s="34" t="str">
        <f t="shared" si="5"/>
        <v/>
      </c>
    </row>
    <row r="348" spans="2:7" x14ac:dyDescent="0.2">
      <c r="B348" s="30"/>
      <c r="C348" s="31"/>
      <c r="D348" s="32" t="str">
        <f>IF(C348="","",IFERROR(INDEX(Clienți!$C$5:$C$504,MATCH(C348,Clienți!$B$5:$B$504,0)),""))</f>
        <v/>
      </c>
      <c r="E348" s="31"/>
      <c r="F348" s="33"/>
      <c r="G348" s="34" t="str">
        <f t="shared" si="5"/>
        <v/>
      </c>
    </row>
    <row r="349" spans="2:7" x14ac:dyDescent="0.2">
      <c r="B349" s="30"/>
      <c r="C349" s="31"/>
      <c r="D349" s="32" t="str">
        <f>IF(C349="","",IFERROR(INDEX(Clienți!$C$5:$C$504,MATCH(C349,Clienți!$B$5:$B$504,0)),""))</f>
        <v/>
      </c>
      <c r="E349" s="31"/>
      <c r="F349" s="33"/>
      <c r="G349" s="34" t="str">
        <f t="shared" si="5"/>
        <v/>
      </c>
    </row>
    <row r="350" spans="2:7" x14ac:dyDescent="0.2">
      <c r="B350" s="30"/>
      <c r="C350" s="31"/>
      <c r="D350" s="32" t="str">
        <f>IF(C350="","",IFERROR(INDEX(Clienți!$C$5:$C$504,MATCH(C350,Clienți!$B$5:$B$504,0)),""))</f>
        <v/>
      </c>
      <c r="E350" s="31"/>
      <c r="F350" s="33"/>
      <c r="G350" s="34" t="str">
        <f t="shared" si="5"/>
        <v/>
      </c>
    </row>
    <row r="351" spans="2:7" x14ac:dyDescent="0.2">
      <c r="B351" s="30"/>
      <c r="C351" s="31"/>
      <c r="D351" s="32" t="str">
        <f>IF(C351="","",IFERROR(INDEX(Clienți!$C$5:$C$504,MATCH(C351,Clienți!$B$5:$B$504,0)),""))</f>
        <v/>
      </c>
      <c r="E351" s="31"/>
      <c r="F351" s="33"/>
      <c r="G351" s="34" t="str">
        <f t="shared" si="5"/>
        <v/>
      </c>
    </row>
    <row r="352" spans="2:7" x14ac:dyDescent="0.2">
      <c r="B352" s="30"/>
      <c r="C352" s="31"/>
      <c r="D352" s="32" t="str">
        <f>IF(C352="","",IFERROR(INDEX(Clienți!$C$5:$C$504,MATCH(C352,Clienți!$B$5:$B$504,0)),""))</f>
        <v/>
      </c>
      <c r="E352" s="31"/>
      <c r="F352" s="33"/>
      <c r="G352" s="34" t="str">
        <f t="shared" si="5"/>
        <v/>
      </c>
    </row>
    <row r="353" spans="2:7" x14ac:dyDescent="0.2">
      <c r="B353" s="30"/>
      <c r="C353" s="31"/>
      <c r="D353" s="32" t="str">
        <f>IF(C353="","",IFERROR(INDEX(Clienți!$C$5:$C$504,MATCH(C353,Clienți!$B$5:$B$504,0)),""))</f>
        <v/>
      </c>
      <c r="E353" s="31"/>
      <c r="F353" s="33"/>
      <c r="G353" s="34" t="str">
        <f t="shared" si="5"/>
        <v/>
      </c>
    </row>
    <row r="354" spans="2:7" x14ac:dyDescent="0.2">
      <c r="B354" s="30"/>
      <c r="C354" s="31"/>
      <c r="D354" s="32" t="str">
        <f>IF(C354="","",IFERROR(INDEX(Clienți!$C$5:$C$504,MATCH(C354,Clienți!$B$5:$B$504,0)),""))</f>
        <v/>
      </c>
      <c r="E354" s="31"/>
      <c r="F354" s="33"/>
      <c r="G354" s="34" t="str">
        <f t="shared" si="5"/>
        <v/>
      </c>
    </row>
    <row r="355" spans="2:7" x14ac:dyDescent="0.2">
      <c r="B355" s="30"/>
      <c r="C355" s="31"/>
      <c r="D355" s="32" t="str">
        <f>IF(C355="","",IFERROR(INDEX(Clienți!$C$5:$C$504,MATCH(C355,Clienți!$B$5:$B$504,0)),""))</f>
        <v/>
      </c>
      <c r="E355" s="31"/>
      <c r="F355" s="33"/>
      <c r="G355" s="34" t="str">
        <f t="shared" si="5"/>
        <v/>
      </c>
    </row>
    <row r="356" spans="2:7" x14ac:dyDescent="0.2">
      <c r="B356" s="30"/>
      <c r="C356" s="31"/>
      <c r="D356" s="32" t="str">
        <f>IF(C356="","",IFERROR(INDEX(Clienți!$C$5:$C$504,MATCH(C356,Clienți!$B$5:$B$504,0)),""))</f>
        <v/>
      </c>
      <c r="E356" s="31"/>
      <c r="F356" s="33"/>
      <c r="G356" s="34" t="str">
        <f t="shared" si="5"/>
        <v/>
      </c>
    </row>
    <row r="357" spans="2:7" x14ac:dyDescent="0.2">
      <c r="B357" s="30"/>
      <c r="C357" s="31"/>
      <c r="D357" s="32" t="str">
        <f>IF(C357="","",IFERROR(INDEX(Clienți!$C$5:$C$504,MATCH(C357,Clienți!$B$5:$B$504,0)),""))</f>
        <v/>
      </c>
      <c r="E357" s="31"/>
      <c r="F357" s="33"/>
      <c r="G357" s="34" t="str">
        <f t="shared" si="5"/>
        <v/>
      </c>
    </row>
    <row r="358" spans="2:7" x14ac:dyDescent="0.2">
      <c r="B358" s="30"/>
      <c r="C358" s="31"/>
      <c r="D358" s="32" t="str">
        <f>IF(C358="","",IFERROR(INDEX(Clienți!$C$5:$C$504,MATCH(C358,Clienți!$B$5:$B$504,0)),""))</f>
        <v/>
      </c>
      <c r="E358" s="31"/>
      <c r="F358" s="33"/>
      <c r="G358" s="34" t="str">
        <f t="shared" si="5"/>
        <v/>
      </c>
    </row>
    <row r="359" spans="2:7" x14ac:dyDescent="0.2">
      <c r="B359" s="30"/>
      <c r="C359" s="31"/>
      <c r="D359" s="32" t="str">
        <f>IF(C359="","",IFERROR(INDEX(Clienți!$C$5:$C$504,MATCH(C359,Clienți!$B$5:$B$504,0)),""))</f>
        <v/>
      </c>
      <c r="E359" s="31"/>
      <c r="F359" s="33"/>
      <c r="G359" s="34" t="str">
        <f t="shared" si="5"/>
        <v/>
      </c>
    </row>
    <row r="360" spans="2:7" x14ac:dyDescent="0.2">
      <c r="B360" s="30"/>
      <c r="C360" s="31"/>
      <c r="D360" s="32" t="str">
        <f>IF(C360="","",IFERROR(INDEX(Clienți!$C$5:$C$504,MATCH(C360,Clienți!$B$5:$B$504,0)),""))</f>
        <v/>
      </c>
      <c r="E360" s="31"/>
      <c r="F360" s="33"/>
      <c r="G360" s="34" t="str">
        <f t="shared" si="5"/>
        <v/>
      </c>
    </row>
    <row r="361" spans="2:7" x14ac:dyDescent="0.2">
      <c r="B361" s="30"/>
      <c r="C361" s="31"/>
      <c r="D361" s="32" t="str">
        <f>IF(C361="","",IFERROR(INDEX(Clienți!$C$5:$C$504,MATCH(C361,Clienți!$B$5:$B$504,0)),""))</f>
        <v/>
      </c>
      <c r="E361" s="31"/>
      <c r="F361" s="33"/>
      <c r="G361" s="34" t="str">
        <f t="shared" si="5"/>
        <v/>
      </c>
    </row>
    <row r="362" spans="2:7" x14ac:dyDescent="0.2">
      <c r="B362" s="30"/>
      <c r="C362" s="31"/>
      <c r="D362" s="32" t="str">
        <f>IF(C362="","",IFERROR(INDEX(Clienți!$C$5:$C$504,MATCH(C362,Clienți!$B$5:$B$504,0)),""))</f>
        <v/>
      </c>
      <c r="E362" s="31"/>
      <c r="F362" s="33"/>
      <c r="G362" s="34" t="str">
        <f t="shared" si="5"/>
        <v/>
      </c>
    </row>
    <row r="363" spans="2:7" x14ac:dyDescent="0.2">
      <c r="B363" s="30"/>
      <c r="C363" s="31"/>
      <c r="D363" s="32" t="str">
        <f>IF(C363="","",IFERROR(INDEX(Clienți!$C$5:$C$504,MATCH(C363,Clienți!$B$5:$B$504,0)),""))</f>
        <v/>
      </c>
      <c r="E363" s="31"/>
      <c r="F363" s="33"/>
      <c r="G363" s="34" t="str">
        <f t="shared" si="5"/>
        <v/>
      </c>
    </row>
    <row r="364" spans="2:7" x14ac:dyDescent="0.2">
      <c r="B364" s="30"/>
      <c r="C364" s="31"/>
      <c r="D364" s="32" t="str">
        <f>IF(C364="","",IFERROR(INDEX(Clienți!$C$5:$C$504,MATCH(C364,Clienți!$B$5:$B$504,0)),""))</f>
        <v/>
      </c>
      <c r="E364" s="31"/>
      <c r="F364" s="33"/>
      <c r="G364" s="34" t="str">
        <f t="shared" si="5"/>
        <v/>
      </c>
    </row>
    <row r="365" spans="2:7" x14ac:dyDescent="0.2">
      <c r="B365" s="30"/>
      <c r="C365" s="31"/>
      <c r="D365" s="32" t="str">
        <f>IF(C365="","",IFERROR(INDEX(Clienți!$C$5:$C$504,MATCH(C365,Clienți!$B$5:$B$504,0)),""))</f>
        <v/>
      </c>
      <c r="E365" s="31"/>
      <c r="F365" s="33"/>
      <c r="G365" s="34" t="str">
        <f t="shared" si="5"/>
        <v/>
      </c>
    </row>
    <row r="366" spans="2:7" x14ac:dyDescent="0.2">
      <c r="B366" s="30"/>
      <c r="C366" s="31"/>
      <c r="D366" s="32" t="str">
        <f>IF(C366="","",IFERROR(INDEX(Clienți!$C$5:$C$504,MATCH(C366,Clienți!$B$5:$B$504,0)),""))</f>
        <v/>
      </c>
      <c r="E366" s="31"/>
      <c r="F366" s="33"/>
      <c r="G366" s="34" t="str">
        <f t="shared" si="5"/>
        <v/>
      </c>
    </row>
    <row r="367" spans="2:7" x14ac:dyDescent="0.2">
      <c r="B367" s="30"/>
      <c r="C367" s="31"/>
      <c r="D367" s="32" t="str">
        <f>IF(C367="","",IFERROR(INDEX(Clienți!$C$5:$C$504,MATCH(C367,Clienți!$B$5:$B$504,0)),""))</f>
        <v/>
      </c>
      <c r="E367" s="31"/>
      <c r="F367" s="33"/>
      <c r="G367" s="34" t="str">
        <f t="shared" si="5"/>
        <v/>
      </c>
    </row>
    <row r="368" spans="2:7" x14ac:dyDescent="0.2">
      <c r="B368" s="30"/>
      <c r="C368" s="31"/>
      <c r="D368" s="32" t="str">
        <f>IF(C368="","",IFERROR(INDEX(Clienți!$C$5:$C$504,MATCH(C368,Clienți!$B$5:$B$504,0)),""))</f>
        <v/>
      </c>
      <c r="E368" s="31"/>
      <c r="F368" s="33"/>
      <c r="G368" s="34" t="str">
        <f t="shared" si="5"/>
        <v/>
      </c>
    </row>
    <row r="369" spans="2:7" x14ac:dyDescent="0.2">
      <c r="B369" s="30"/>
      <c r="C369" s="31"/>
      <c r="D369" s="32" t="str">
        <f>IF(C369="","",IFERROR(INDEX(Clienți!$C$5:$C$504,MATCH(C369,Clienți!$B$5:$B$504,0)),""))</f>
        <v/>
      </c>
      <c r="E369" s="31"/>
      <c r="F369" s="33"/>
      <c r="G369" s="34" t="str">
        <f t="shared" si="5"/>
        <v/>
      </c>
    </row>
    <row r="370" spans="2:7" x14ac:dyDescent="0.2">
      <c r="B370" s="30"/>
      <c r="C370" s="31"/>
      <c r="D370" s="32" t="str">
        <f>IF(C370="","",IFERROR(INDEX(Clienți!$C$5:$C$504,MATCH(C370,Clienți!$B$5:$B$504,0)),""))</f>
        <v/>
      </c>
      <c r="E370" s="31"/>
      <c r="F370" s="33"/>
      <c r="G370" s="34" t="str">
        <f t="shared" si="5"/>
        <v/>
      </c>
    </row>
    <row r="371" spans="2:7" x14ac:dyDescent="0.2">
      <c r="B371" s="30"/>
      <c r="C371" s="31"/>
      <c r="D371" s="32" t="str">
        <f>IF(C371="","",IFERROR(INDEX(Clienți!$C$5:$C$504,MATCH(C371,Clienți!$B$5:$B$504,0)),""))</f>
        <v/>
      </c>
      <c r="E371" s="31"/>
      <c r="F371" s="33"/>
      <c r="G371" s="34" t="str">
        <f t="shared" si="5"/>
        <v/>
      </c>
    </row>
    <row r="372" spans="2:7" x14ac:dyDescent="0.2">
      <c r="B372" s="30"/>
      <c r="C372" s="31"/>
      <c r="D372" s="32" t="str">
        <f>IF(C372="","",IFERROR(INDEX(Clienți!$C$5:$C$504,MATCH(C372,Clienți!$B$5:$B$504,0)),""))</f>
        <v/>
      </c>
      <c r="E372" s="31"/>
      <c r="F372" s="33"/>
      <c r="G372" s="34" t="str">
        <f t="shared" si="5"/>
        <v/>
      </c>
    </row>
    <row r="373" spans="2:7" x14ac:dyDescent="0.2">
      <c r="B373" s="30"/>
      <c r="C373" s="31"/>
      <c r="D373" s="32" t="str">
        <f>IF(C373="","",IFERROR(INDEX(Clienți!$C$5:$C$504,MATCH(C373,Clienți!$B$5:$B$504,0)),""))</f>
        <v/>
      </c>
      <c r="E373" s="31"/>
      <c r="F373" s="33"/>
      <c r="G373" s="34" t="str">
        <f t="shared" si="5"/>
        <v/>
      </c>
    </row>
    <row r="374" spans="2:7" x14ac:dyDescent="0.2">
      <c r="B374" s="30"/>
      <c r="C374" s="31"/>
      <c r="D374" s="32" t="str">
        <f>IF(C374="","",IFERROR(INDEX(Clienți!$C$5:$C$504,MATCH(C374,Clienți!$B$5:$B$504,0)),""))</f>
        <v/>
      </c>
      <c r="E374" s="31"/>
      <c r="F374" s="33"/>
      <c r="G374" s="34" t="str">
        <f t="shared" si="5"/>
        <v/>
      </c>
    </row>
    <row r="375" spans="2:7" x14ac:dyDescent="0.2">
      <c r="B375" s="30"/>
      <c r="C375" s="31"/>
      <c r="D375" s="32" t="str">
        <f>IF(C375="","",IFERROR(INDEX(Clienți!$C$5:$C$504,MATCH(C375,Clienți!$B$5:$B$504,0)),""))</f>
        <v/>
      </c>
      <c r="E375" s="31"/>
      <c r="F375" s="33"/>
      <c r="G375" s="34" t="str">
        <f t="shared" si="5"/>
        <v/>
      </c>
    </row>
    <row r="376" spans="2:7" x14ac:dyDescent="0.2">
      <c r="B376" s="30"/>
      <c r="C376" s="31"/>
      <c r="D376" s="32" t="str">
        <f>IF(C376="","",IFERROR(INDEX(Clienți!$C$5:$C$504,MATCH(C376,Clienți!$B$5:$B$504,0)),""))</f>
        <v/>
      </c>
      <c r="E376" s="31"/>
      <c r="F376" s="33"/>
      <c r="G376" s="34" t="str">
        <f t="shared" si="5"/>
        <v/>
      </c>
    </row>
    <row r="377" spans="2:7" x14ac:dyDescent="0.2">
      <c r="B377" s="30"/>
      <c r="C377" s="31"/>
      <c r="D377" s="32" t="str">
        <f>IF(C377="","",IFERROR(INDEX(Clienți!$C$5:$C$504,MATCH(C377,Clienți!$B$5:$B$504,0)),""))</f>
        <v/>
      </c>
      <c r="E377" s="31"/>
      <c r="F377" s="33"/>
      <c r="G377" s="34" t="str">
        <f t="shared" si="5"/>
        <v/>
      </c>
    </row>
    <row r="378" spans="2:7" x14ac:dyDescent="0.2">
      <c r="B378" s="30"/>
      <c r="C378" s="31"/>
      <c r="D378" s="32" t="str">
        <f>IF(C378="","",IFERROR(INDEX(Clienți!$C$5:$C$504,MATCH(C378,Clienți!$B$5:$B$504,0)),""))</f>
        <v/>
      </c>
      <c r="E378" s="31"/>
      <c r="F378" s="33"/>
      <c r="G378" s="34" t="str">
        <f t="shared" si="5"/>
        <v/>
      </c>
    </row>
    <row r="379" spans="2:7" x14ac:dyDescent="0.2">
      <c r="B379" s="30"/>
      <c r="C379" s="31"/>
      <c r="D379" s="32" t="str">
        <f>IF(C379="","",IFERROR(INDEX(Clienți!$C$5:$C$504,MATCH(C379,Clienți!$B$5:$B$504,0)),""))</f>
        <v/>
      </c>
      <c r="E379" s="31"/>
      <c r="F379" s="33"/>
      <c r="G379" s="34" t="str">
        <f t="shared" si="5"/>
        <v/>
      </c>
    </row>
    <row r="380" spans="2:7" x14ac:dyDescent="0.2">
      <c r="B380" s="30"/>
      <c r="C380" s="31"/>
      <c r="D380" s="32" t="str">
        <f>IF(C380="","",IFERROR(INDEX(Clienți!$C$5:$C$504,MATCH(C380,Clienți!$B$5:$B$504,0)),""))</f>
        <v/>
      </c>
      <c r="E380" s="31"/>
      <c r="F380" s="33"/>
      <c r="G380" s="34" t="str">
        <f t="shared" si="5"/>
        <v/>
      </c>
    </row>
    <row r="381" spans="2:7" x14ac:dyDescent="0.2">
      <c r="B381" s="30"/>
      <c r="C381" s="31"/>
      <c r="D381" s="32" t="str">
        <f>IF(C381="","",IFERROR(INDEX(Clienți!$C$5:$C$504,MATCH(C381,Clienți!$B$5:$B$504,0)),""))</f>
        <v/>
      </c>
      <c r="E381" s="31"/>
      <c r="F381" s="33"/>
      <c r="G381" s="34" t="str">
        <f t="shared" si="5"/>
        <v/>
      </c>
    </row>
    <row r="382" spans="2:7" x14ac:dyDescent="0.2">
      <c r="B382" s="30"/>
      <c r="C382" s="31"/>
      <c r="D382" s="32" t="str">
        <f>IF(C382="","",IFERROR(INDEX(Clienți!$C$5:$C$504,MATCH(C382,Clienți!$B$5:$B$504,0)),""))</f>
        <v/>
      </c>
      <c r="E382" s="31"/>
      <c r="F382" s="33"/>
      <c r="G382" s="34" t="str">
        <f t="shared" si="5"/>
        <v/>
      </c>
    </row>
    <row r="383" spans="2:7" x14ac:dyDescent="0.2">
      <c r="B383" s="30"/>
      <c r="C383" s="31"/>
      <c r="D383" s="32" t="str">
        <f>IF(C383="","",IFERROR(INDEX(Clienți!$C$5:$C$504,MATCH(C383,Clienți!$B$5:$B$504,0)),""))</f>
        <v/>
      </c>
      <c r="E383" s="31"/>
      <c r="F383" s="33"/>
      <c r="G383" s="34" t="str">
        <f t="shared" si="5"/>
        <v/>
      </c>
    </row>
    <row r="384" spans="2:7" x14ac:dyDescent="0.2">
      <c r="B384" s="30"/>
      <c r="C384" s="31"/>
      <c r="D384" s="32" t="str">
        <f>IF(C384="","",IFERROR(INDEX(Clienți!$C$5:$C$504,MATCH(C384,Clienți!$B$5:$B$504,0)),""))</f>
        <v/>
      </c>
      <c r="E384" s="31"/>
      <c r="F384" s="33"/>
      <c r="G384" s="34" t="str">
        <f t="shared" si="5"/>
        <v/>
      </c>
    </row>
    <row r="385" spans="2:7" x14ac:dyDescent="0.2">
      <c r="B385" s="30"/>
      <c r="C385" s="31"/>
      <c r="D385" s="32" t="str">
        <f>IF(C385="","",IFERROR(INDEX(Clienți!$C$5:$C$504,MATCH(C385,Clienți!$B$5:$B$504,0)),""))</f>
        <v/>
      </c>
      <c r="E385" s="31"/>
      <c r="F385" s="33"/>
      <c r="G385" s="34" t="str">
        <f t="shared" si="5"/>
        <v/>
      </c>
    </row>
    <row r="386" spans="2:7" x14ac:dyDescent="0.2">
      <c r="B386" s="30"/>
      <c r="C386" s="31"/>
      <c r="D386" s="32" t="str">
        <f>IF(C386="","",IFERROR(INDEX(Clienți!$C$5:$C$504,MATCH(C386,Clienți!$B$5:$B$504,0)),""))</f>
        <v/>
      </c>
      <c r="E386" s="31"/>
      <c r="F386" s="33"/>
      <c r="G386" s="34" t="str">
        <f t="shared" si="5"/>
        <v/>
      </c>
    </row>
    <row r="387" spans="2:7" x14ac:dyDescent="0.2">
      <c r="B387" s="30"/>
      <c r="C387" s="31"/>
      <c r="D387" s="32" t="str">
        <f>IF(C387="","",IFERROR(INDEX(Clienți!$C$5:$C$504,MATCH(C387,Clienți!$B$5:$B$504,0)),""))</f>
        <v/>
      </c>
      <c r="E387" s="31"/>
      <c r="F387" s="33"/>
      <c r="G387" s="34" t="str">
        <f t="shared" si="5"/>
        <v/>
      </c>
    </row>
    <row r="388" spans="2:7" x14ac:dyDescent="0.2">
      <c r="B388" s="30"/>
      <c r="C388" s="31"/>
      <c r="D388" s="32" t="str">
        <f>IF(C388="","",IFERROR(INDEX(Clienți!$C$5:$C$504,MATCH(C388,Clienți!$B$5:$B$504,0)),""))</f>
        <v/>
      </c>
      <c r="E388" s="31"/>
      <c r="F388" s="33"/>
      <c r="G388" s="34" t="str">
        <f t="shared" si="5"/>
        <v/>
      </c>
    </row>
    <row r="389" spans="2:7" x14ac:dyDescent="0.2">
      <c r="B389" s="30"/>
      <c r="C389" s="31"/>
      <c r="D389" s="32" t="str">
        <f>IF(C389="","",IFERROR(INDEX(Clienți!$C$5:$C$504,MATCH(C389,Clienți!$B$5:$B$504,0)),""))</f>
        <v/>
      </c>
      <c r="E389" s="31"/>
      <c r="F389" s="33"/>
      <c r="G389" s="34" t="str">
        <f t="shared" ref="G389:G452" si="6">IF(C389="","",TRIM(IF(D389="","Cod de client inexistent. ","")&amp;IF(COUNTIF($E$5:$E$2004,E389)&gt;1,"Factură dublată. ","")))</f>
        <v/>
      </c>
    </row>
    <row r="390" spans="2:7" x14ac:dyDescent="0.2">
      <c r="B390" s="30"/>
      <c r="C390" s="31"/>
      <c r="D390" s="32" t="str">
        <f>IF(C390="","",IFERROR(INDEX(Clienți!$C$5:$C$504,MATCH(C390,Clienți!$B$5:$B$504,0)),""))</f>
        <v/>
      </c>
      <c r="E390" s="31"/>
      <c r="F390" s="33"/>
      <c r="G390" s="34" t="str">
        <f t="shared" si="6"/>
        <v/>
      </c>
    </row>
    <row r="391" spans="2:7" x14ac:dyDescent="0.2">
      <c r="B391" s="30"/>
      <c r="C391" s="31"/>
      <c r="D391" s="32" t="str">
        <f>IF(C391="","",IFERROR(INDEX(Clienți!$C$5:$C$504,MATCH(C391,Clienți!$B$5:$B$504,0)),""))</f>
        <v/>
      </c>
      <c r="E391" s="31"/>
      <c r="F391" s="33"/>
      <c r="G391" s="34" t="str">
        <f t="shared" si="6"/>
        <v/>
      </c>
    </row>
    <row r="392" spans="2:7" x14ac:dyDescent="0.2">
      <c r="B392" s="30"/>
      <c r="C392" s="31"/>
      <c r="D392" s="32" t="str">
        <f>IF(C392="","",IFERROR(INDEX(Clienți!$C$5:$C$504,MATCH(C392,Clienți!$B$5:$B$504,0)),""))</f>
        <v/>
      </c>
      <c r="E392" s="31"/>
      <c r="F392" s="33"/>
      <c r="G392" s="34" t="str">
        <f t="shared" si="6"/>
        <v/>
      </c>
    </row>
    <row r="393" spans="2:7" x14ac:dyDescent="0.2">
      <c r="B393" s="30"/>
      <c r="C393" s="31"/>
      <c r="D393" s="32" t="str">
        <f>IF(C393="","",IFERROR(INDEX(Clienți!$C$5:$C$504,MATCH(C393,Clienți!$B$5:$B$504,0)),""))</f>
        <v/>
      </c>
      <c r="E393" s="31"/>
      <c r="F393" s="33"/>
      <c r="G393" s="34" t="str">
        <f t="shared" si="6"/>
        <v/>
      </c>
    </row>
    <row r="394" spans="2:7" x14ac:dyDescent="0.2">
      <c r="B394" s="30"/>
      <c r="C394" s="31"/>
      <c r="D394" s="32" t="str">
        <f>IF(C394="","",IFERROR(INDEX(Clienți!$C$5:$C$504,MATCH(C394,Clienți!$B$5:$B$504,0)),""))</f>
        <v/>
      </c>
      <c r="E394" s="31"/>
      <c r="F394" s="33"/>
      <c r="G394" s="34" t="str">
        <f t="shared" si="6"/>
        <v/>
      </c>
    </row>
    <row r="395" spans="2:7" x14ac:dyDescent="0.2">
      <c r="B395" s="30"/>
      <c r="C395" s="31"/>
      <c r="D395" s="32" t="str">
        <f>IF(C395="","",IFERROR(INDEX(Clienți!$C$5:$C$504,MATCH(C395,Clienți!$B$5:$B$504,0)),""))</f>
        <v/>
      </c>
      <c r="E395" s="31"/>
      <c r="F395" s="33"/>
      <c r="G395" s="34" t="str">
        <f t="shared" si="6"/>
        <v/>
      </c>
    </row>
    <row r="396" spans="2:7" x14ac:dyDescent="0.2">
      <c r="B396" s="30"/>
      <c r="C396" s="31"/>
      <c r="D396" s="32" t="str">
        <f>IF(C396="","",IFERROR(INDEX(Clienți!$C$5:$C$504,MATCH(C396,Clienți!$B$5:$B$504,0)),""))</f>
        <v/>
      </c>
      <c r="E396" s="31"/>
      <c r="F396" s="33"/>
      <c r="G396" s="34" t="str">
        <f t="shared" si="6"/>
        <v/>
      </c>
    </row>
    <row r="397" spans="2:7" x14ac:dyDescent="0.2">
      <c r="B397" s="30"/>
      <c r="C397" s="31"/>
      <c r="D397" s="32" t="str">
        <f>IF(C397="","",IFERROR(INDEX(Clienți!$C$5:$C$504,MATCH(C397,Clienți!$B$5:$B$504,0)),""))</f>
        <v/>
      </c>
      <c r="E397" s="31"/>
      <c r="F397" s="33"/>
      <c r="G397" s="34" t="str">
        <f t="shared" si="6"/>
        <v/>
      </c>
    </row>
    <row r="398" spans="2:7" x14ac:dyDescent="0.2">
      <c r="B398" s="30"/>
      <c r="C398" s="31"/>
      <c r="D398" s="32" t="str">
        <f>IF(C398="","",IFERROR(INDEX(Clienți!$C$5:$C$504,MATCH(C398,Clienți!$B$5:$B$504,0)),""))</f>
        <v/>
      </c>
      <c r="E398" s="31"/>
      <c r="F398" s="33"/>
      <c r="G398" s="34" t="str">
        <f t="shared" si="6"/>
        <v/>
      </c>
    </row>
    <row r="399" spans="2:7" x14ac:dyDescent="0.2">
      <c r="B399" s="30"/>
      <c r="C399" s="31"/>
      <c r="D399" s="32" t="str">
        <f>IF(C399="","",IFERROR(INDEX(Clienți!$C$5:$C$504,MATCH(C399,Clienți!$B$5:$B$504,0)),""))</f>
        <v/>
      </c>
      <c r="E399" s="31"/>
      <c r="F399" s="33"/>
      <c r="G399" s="34" t="str">
        <f t="shared" si="6"/>
        <v/>
      </c>
    </row>
    <row r="400" spans="2:7" x14ac:dyDescent="0.2">
      <c r="B400" s="30"/>
      <c r="C400" s="31"/>
      <c r="D400" s="32" t="str">
        <f>IF(C400="","",IFERROR(INDEX(Clienți!$C$5:$C$504,MATCH(C400,Clienți!$B$5:$B$504,0)),""))</f>
        <v/>
      </c>
      <c r="E400" s="31"/>
      <c r="F400" s="33"/>
      <c r="G400" s="34" t="str">
        <f t="shared" si="6"/>
        <v/>
      </c>
    </row>
    <row r="401" spans="2:7" x14ac:dyDescent="0.2">
      <c r="B401" s="30"/>
      <c r="C401" s="31"/>
      <c r="D401" s="32" t="str">
        <f>IF(C401="","",IFERROR(INDEX(Clienți!$C$5:$C$504,MATCH(C401,Clienți!$B$5:$B$504,0)),""))</f>
        <v/>
      </c>
      <c r="E401" s="31"/>
      <c r="F401" s="33"/>
      <c r="G401" s="34" t="str">
        <f t="shared" si="6"/>
        <v/>
      </c>
    </row>
    <row r="402" spans="2:7" x14ac:dyDescent="0.2">
      <c r="B402" s="30"/>
      <c r="C402" s="31"/>
      <c r="D402" s="32" t="str">
        <f>IF(C402="","",IFERROR(INDEX(Clienți!$C$5:$C$504,MATCH(C402,Clienți!$B$5:$B$504,0)),""))</f>
        <v/>
      </c>
      <c r="E402" s="31"/>
      <c r="F402" s="33"/>
      <c r="G402" s="34" t="str">
        <f t="shared" si="6"/>
        <v/>
      </c>
    </row>
    <row r="403" spans="2:7" x14ac:dyDescent="0.2">
      <c r="B403" s="30"/>
      <c r="C403" s="31"/>
      <c r="D403" s="32" t="str">
        <f>IF(C403="","",IFERROR(INDEX(Clienți!$C$5:$C$504,MATCH(C403,Clienți!$B$5:$B$504,0)),""))</f>
        <v/>
      </c>
      <c r="E403" s="31"/>
      <c r="F403" s="33"/>
      <c r="G403" s="34" t="str">
        <f t="shared" si="6"/>
        <v/>
      </c>
    </row>
    <row r="404" spans="2:7" x14ac:dyDescent="0.2">
      <c r="B404" s="30"/>
      <c r="C404" s="31"/>
      <c r="D404" s="32" t="str">
        <f>IF(C404="","",IFERROR(INDEX(Clienți!$C$5:$C$504,MATCH(C404,Clienți!$B$5:$B$504,0)),""))</f>
        <v/>
      </c>
      <c r="E404" s="31"/>
      <c r="F404" s="33"/>
      <c r="G404" s="34" t="str">
        <f t="shared" si="6"/>
        <v/>
      </c>
    </row>
    <row r="405" spans="2:7" x14ac:dyDescent="0.2">
      <c r="B405" s="30"/>
      <c r="C405" s="31"/>
      <c r="D405" s="32" t="str">
        <f>IF(C405="","",IFERROR(INDEX(Clienți!$C$5:$C$504,MATCH(C405,Clienți!$B$5:$B$504,0)),""))</f>
        <v/>
      </c>
      <c r="E405" s="31"/>
      <c r="F405" s="33"/>
      <c r="G405" s="34" t="str">
        <f t="shared" si="6"/>
        <v/>
      </c>
    </row>
    <row r="406" spans="2:7" x14ac:dyDescent="0.2">
      <c r="B406" s="30"/>
      <c r="C406" s="31"/>
      <c r="D406" s="32" t="str">
        <f>IF(C406="","",IFERROR(INDEX(Clienți!$C$5:$C$504,MATCH(C406,Clienți!$B$5:$B$504,0)),""))</f>
        <v/>
      </c>
      <c r="E406" s="31"/>
      <c r="F406" s="33"/>
      <c r="G406" s="34" t="str">
        <f t="shared" si="6"/>
        <v/>
      </c>
    </row>
    <row r="407" spans="2:7" x14ac:dyDescent="0.2">
      <c r="B407" s="30"/>
      <c r="C407" s="31"/>
      <c r="D407" s="32" t="str">
        <f>IF(C407="","",IFERROR(INDEX(Clienți!$C$5:$C$504,MATCH(C407,Clienți!$B$5:$B$504,0)),""))</f>
        <v/>
      </c>
      <c r="E407" s="31"/>
      <c r="F407" s="33"/>
      <c r="G407" s="34" t="str">
        <f t="shared" si="6"/>
        <v/>
      </c>
    </row>
    <row r="408" spans="2:7" x14ac:dyDescent="0.2">
      <c r="B408" s="30"/>
      <c r="C408" s="31"/>
      <c r="D408" s="32" t="str">
        <f>IF(C408="","",IFERROR(INDEX(Clienți!$C$5:$C$504,MATCH(C408,Clienți!$B$5:$B$504,0)),""))</f>
        <v/>
      </c>
      <c r="E408" s="31"/>
      <c r="F408" s="33"/>
      <c r="G408" s="34" t="str">
        <f t="shared" si="6"/>
        <v/>
      </c>
    </row>
    <row r="409" spans="2:7" x14ac:dyDescent="0.2">
      <c r="B409" s="30"/>
      <c r="C409" s="31"/>
      <c r="D409" s="32" t="str">
        <f>IF(C409="","",IFERROR(INDEX(Clienți!$C$5:$C$504,MATCH(C409,Clienți!$B$5:$B$504,0)),""))</f>
        <v/>
      </c>
      <c r="E409" s="31"/>
      <c r="F409" s="33"/>
      <c r="G409" s="34" t="str">
        <f t="shared" si="6"/>
        <v/>
      </c>
    </row>
    <row r="410" spans="2:7" x14ac:dyDescent="0.2">
      <c r="B410" s="30"/>
      <c r="C410" s="31"/>
      <c r="D410" s="32" t="str">
        <f>IF(C410="","",IFERROR(INDEX(Clienți!$C$5:$C$504,MATCH(C410,Clienți!$B$5:$B$504,0)),""))</f>
        <v/>
      </c>
      <c r="E410" s="31"/>
      <c r="F410" s="33"/>
      <c r="G410" s="34" t="str">
        <f t="shared" si="6"/>
        <v/>
      </c>
    </row>
    <row r="411" spans="2:7" x14ac:dyDescent="0.2">
      <c r="B411" s="30"/>
      <c r="C411" s="31"/>
      <c r="D411" s="32" t="str">
        <f>IF(C411="","",IFERROR(INDEX(Clienți!$C$5:$C$504,MATCH(C411,Clienți!$B$5:$B$504,0)),""))</f>
        <v/>
      </c>
      <c r="E411" s="31"/>
      <c r="F411" s="33"/>
      <c r="G411" s="34" t="str">
        <f t="shared" si="6"/>
        <v/>
      </c>
    </row>
    <row r="412" spans="2:7" x14ac:dyDescent="0.2">
      <c r="B412" s="30"/>
      <c r="C412" s="31"/>
      <c r="D412" s="32" t="str">
        <f>IF(C412="","",IFERROR(INDEX(Clienți!$C$5:$C$504,MATCH(C412,Clienți!$B$5:$B$504,0)),""))</f>
        <v/>
      </c>
      <c r="E412" s="31"/>
      <c r="F412" s="33"/>
      <c r="G412" s="34" t="str">
        <f t="shared" si="6"/>
        <v/>
      </c>
    </row>
    <row r="413" spans="2:7" x14ac:dyDescent="0.2">
      <c r="B413" s="30"/>
      <c r="C413" s="31"/>
      <c r="D413" s="32" t="str">
        <f>IF(C413="","",IFERROR(INDEX(Clienți!$C$5:$C$504,MATCH(C413,Clienți!$B$5:$B$504,0)),""))</f>
        <v/>
      </c>
      <c r="E413" s="31"/>
      <c r="F413" s="33"/>
      <c r="G413" s="34" t="str">
        <f t="shared" si="6"/>
        <v/>
      </c>
    </row>
    <row r="414" spans="2:7" x14ac:dyDescent="0.2">
      <c r="B414" s="30"/>
      <c r="C414" s="31"/>
      <c r="D414" s="32" t="str">
        <f>IF(C414="","",IFERROR(INDEX(Clienți!$C$5:$C$504,MATCH(C414,Clienți!$B$5:$B$504,0)),""))</f>
        <v/>
      </c>
      <c r="E414" s="31"/>
      <c r="F414" s="33"/>
      <c r="G414" s="34" t="str">
        <f t="shared" si="6"/>
        <v/>
      </c>
    </row>
    <row r="415" spans="2:7" x14ac:dyDescent="0.2">
      <c r="B415" s="30"/>
      <c r="C415" s="31"/>
      <c r="D415" s="32" t="str">
        <f>IF(C415="","",IFERROR(INDEX(Clienți!$C$5:$C$504,MATCH(C415,Clienți!$B$5:$B$504,0)),""))</f>
        <v/>
      </c>
      <c r="E415" s="31"/>
      <c r="F415" s="33"/>
      <c r="G415" s="34" t="str">
        <f t="shared" si="6"/>
        <v/>
      </c>
    </row>
    <row r="416" spans="2:7" x14ac:dyDescent="0.2">
      <c r="B416" s="30"/>
      <c r="C416" s="31"/>
      <c r="D416" s="32" t="str">
        <f>IF(C416="","",IFERROR(INDEX(Clienți!$C$5:$C$504,MATCH(C416,Clienți!$B$5:$B$504,0)),""))</f>
        <v/>
      </c>
      <c r="E416" s="31"/>
      <c r="F416" s="33"/>
      <c r="G416" s="34" t="str">
        <f t="shared" si="6"/>
        <v/>
      </c>
    </row>
    <row r="417" spans="2:7" x14ac:dyDescent="0.2">
      <c r="B417" s="30"/>
      <c r="C417" s="31"/>
      <c r="D417" s="32" t="str">
        <f>IF(C417="","",IFERROR(INDEX(Clienți!$C$5:$C$504,MATCH(C417,Clienți!$B$5:$B$504,0)),""))</f>
        <v/>
      </c>
      <c r="E417" s="31"/>
      <c r="F417" s="33"/>
      <c r="G417" s="34" t="str">
        <f t="shared" si="6"/>
        <v/>
      </c>
    </row>
    <row r="418" spans="2:7" x14ac:dyDescent="0.2">
      <c r="B418" s="30"/>
      <c r="C418" s="31"/>
      <c r="D418" s="32" t="str">
        <f>IF(C418="","",IFERROR(INDEX(Clienți!$C$5:$C$504,MATCH(C418,Clienți!$B$5:$B$504,0)),""))</f>
        <v/>
      </c>
      <c r="E418" s="31"/>
      <c r="F418" s="33"/>
      <c r="G418" s="34" t="str">
        <f t="shared" si="6"/>
        <v/>
      </c>
    </row>
    <row r="419" spans="2:7" x14ac:dyDescent="0.2">
      <c r="B419" s="30"/>
      <c r="C419" s="31"/>
      <c r="D419" s="32" t="str">
        <f>IF(C419="","",IFERROR(INDEX(Clienți!$C$5:$C$504,MATCH(C419,Clienți!$B$5:$B$504,0)),""))</f>
        <v/>
      </c>
      <c r="E419" s="31"/>
      <c r="F419" s="33"/>
      <c r="G419" s="34" t="str">
        <f t="shared" si="6"/>
        <v/>
      </c>
    </row>
    <row r="420" spans="2:7" x14ac:dyDescent="0.2">
      <c r="B420" s="30"/>
      <c r="C420" s="31"/>
      <c r="D420" s="32" t="str">
        <f>IF(C420="","",IFERROR(INDEX(Clienți!$C$5:$C$504,MATCH(C420,Clienți!$B$5:$B$504,0)),""))</f>
        <v/>
      </c>
      <c r="E420" s="31"/>
      <c r="F420" s="33"/>
      <c r="G420" s="34" t="str">
        <f t="shared" si="6"/>
        <v/>
      </c>
    </row>
    <row r="421" spans="2:7" x14ac:dyDescent="0.2">
      <c r="B421" s="30"/>
      <c r="C421" s="31"/>
      <c r="D421" s="32" t="str">
        <f>IF(C421="","",IFERROR(INDEX(Clienți!$C$5:$C$504,MATCH(C421,Clienți!$B$5:$B$504,0)),""))</f>
        <v/>
      </c>
      <c r="E421" s="31"/>
      <c r="F421" s="33"/>
      <c r="G421" s="34" t="str">
        <f t="shared" si="6"/>
        <v/>
      </c>
    </row>
    <row r="422" spans="2:7" x14ac:dyDescent="0.2">
      <c r="B422" s="30"/>
      <c r="C422" s="31"/>
      <c r="D422" s="32" t="str">
        <f>IF(C422="","",IFERROR(INDEX(Clienți!$C$5:$C$504,MATCH(C422,Clienți!$B$5:$B$504,0)),""))</f>
        <v/>
      </c>
      <c r="E422" s="31"/>
      <c r="F422" s="33"/>
      <c r="G422" s="34" t="str">
        <f t="shared" si="6"/>
        <v/>
      </c>
    </row>
    <row r="423" spans="2:7" x14ac:dyDescent="0.2">
      <c r="B423" s="30"/>
      <c r="C423" s="31"/>
      <c r="D423" s="32" t="str">
        <f>IF(C423="","",IFERROR(INDEX(Clienți!$C$5:$C$504,MATCH(C423,Clienți!$B$5:$B$504,0)),""))</f>
        <v/>
      </c>
      <c r="E423" s="31"/>
      <c r="F423" s="33"/>
      <c r="G423" s="34" t="str">
        <f t="shared" si="6"/>
        <v/>
      </c>
    </row>
    <row r="424" spans="2:7" x14ac:dyDescent="0.2">
      <c r="B424" s="30"/>
      <c r="C424" s="31"/>
      <c r="D424" s="32" t="str">
        <f>IF(C424="","",IFERROR(INDEX(Clienți!$C$5:$C$504,MATCH(C424,Clienți!$B$5:$B$504,0)),""))</f>
        <v/>
      </c>
      <c r="E424" s="31"/>
      <c r="F424" s="33"/>
      <c r="G424" s="34" t="str">
        <f t="shared" si="6"/>
        <v/>
      </c>
    </row>
    <row r="425" spans="2:7" x14ac:dyDescent="0.2">
      <c r="B425" s="30"/>
      <c r="C425" s="31"/>
      <c r="D425" s="32" t="str">
        <f>IF(C425="","",IFERROR(INDEX(Clienți!$C$5:$C$504,MATCH(C425,Clienți!$B$5:$B$504,0)),""))</f>
        <v/>
      </c>
      <c r="E425" s="31"/>
      <c r="F425" s="33"/>
      <c r="G425" s="34" t="str">
        <f t="shared" si="6"/>
        <v/>
      </c>
    </row>
    <row r="426" spans="2:7" x14ac:dyDescent="0.2">
      <c r="B426" s="30"/>
      <c r="C426" s="31"/>
      <c r="D426" s="32" t="str">
        <f>IF(C426="","",IFERROR(INDEX(Clienți!$C$5:$C$504,MATCH(C426,Clienți!$B$5:$B$504,0)),""))</f>
        <v/>
      </c>
      <c r="E426" s="31"/>
      <c r="F426" s="33"/>
      <c r="G426" s="34" t="str">
        <f t="shared" si="6"/>
        <v/>
      </c>
    </row>
    <row r="427" spans="2:7" x14ac:dyDescent="0.2">
      <c r="B427" s="30"/>
      <c r="C427" s="31"/>
      <c r="D427" s="32" t="str">
        <f>IF(C427="","",IFERROR(INDEX(Clienți!$C$5:$C$504,MATCH(C427,Clienți!$B$5:$B$504,0)),""))</f>
        <v/>
      </c>
      <c r="E427" s="31"/>
      <c r="F427" s="33"/>
      <c r="G427" s="34" t="str">
        <f t="shared" si="6"/>
        <v/>
      </c>
    </row>
    <row r="428" spans="2:7" x14ac:dyDescent="0.2">
      <c r="B428" s="30"/>
      <c r="C428" s="31"/>
      <c r="D428" s="32" t="str">
        <f>IF(C428="","",IFERROR(INDEX(Clienți!$C$5:$C$504,MATCH(C428,Clienți!$B$5:$B$504,0)),""))</f>
        <v/>
      </c>
      <c r="E428" s="31"/>
      <c r="F428" s="33"/>
      <c r="G428" s="34" t="str">
        <f t="shared" si="6"/>
        <v/>
      </c>
    </row>
    <row r="429" spans="2:7" x14ac:dyDescent="0.2">
      <c r="B429" s="30"/>
      <c r="C429" s="31"/>
      <c r="D429" s="32" t="str">
        <f>IF(C429="","",IFERROR(INDEX(Clienți!$C$5:$C$504,MATCH(C429,Clienți!$B$5:$B$504,0)),""))</f>
        <v/>
      </c>
      <c r="E429" s="31"/>
      <c r="F429" s="33"/>
      <c r="G429" s="34" t="str">
        <f t="shared" si="6"/>
        <v/>
      </c>
    </row>
    <row r="430" spans="2:7" x14ac:dyDescent="0.2">
      <c r="B430" s="30"/>
      <c r="C430" s="31"/>
      <c r="D430" s="32" t="str">
        <f>IF(C430="","",IFERROR(INDEX(Clienți!$C$5:$C$504,MATCH(C430,Clienți!$B$5:$B$504,0)),""))</f>
        <v/>
      </c>
      <c r="E430" s="31"/>
      <c r="F430" s="33"/>
      <c r="G430" s="34" t="str">
        <f t="shared" si="6"/>
        <v/>
      </c>
    </row>
    <row r="431" spans="2:7" x14ac:dyDescent="0.2">
      <c r="B431" s="30"/>
      <c r="C431" s="31"/>
      <c r="D431" s="32" t="str">
        <f>IF(C431="","",IFERROR(INDEX(Clienți!$C$5:$C$504,MATCH(C431,Clienți!$B$5:$B$504,0)),""))</f>
        <v/>
      </c>
      <c r="E431" s="31"/>
      <c r="F431" s="33"/>
      <c r="G431" s="34" t="str">
        <f t="shared" si="6"/>
        <v/>
      </c>
    </row>
    <row r="432" spans="2:7" x14ac:dyDescent="0.2">
      <c r="B432" s="30"/>
      <c r="C432" s="31"/>
      <c r="D432" s="32" t="str">
        <f>IF(C432="","",IFERROR(INDEX(Clienți!$C$5:$C$504,MATCH(C432,Clienți!$B$5:$B$504,0)),""))</f>
        <v/>
      </c>
      <c r="E432" s="31"/>
      <c r="F432" s="33"/>
      <c r="G432" s="34" t="str">
        <f t="shared" si="6"/>
        <v/>
      </c>
    </row>
    <row r="433" spans="2:7" x14ac:dyDescent="0.2">
      <c r="B433" s="30"/>
      <c r="C433" s="31"/>
      <c r="D433" s="32" t="str">
        <f>IF(C433="","",IFERROR(INDEX(Clienți!$C$5:$C$504,MATCH(C433,Clienți!$B$5:$B$504,0)),""))</f>
        <v/>
      </c>
      <c r="E433" s="31"/>
      <c r="F433" s="33"/>
      <c r="G433" s="34" t="str">
        <f t="shared" si="6"/>
        <v/>
      </c>
    </row>
    <row r="434" spans="2:7" x14ac:dyDescent="0.2">
      <c r="B434" s="30"/>
      <c r="C434" s="31"/>
      <c r="D434" s="32" t="str">
        <f>IF(C434="","",IFERROR(INDEX(Clienți!$C$5:$C$504,MATCH(C434,Clienți!$B$5:$B$504,0)),""))</f>
        <v/>
      </c>
      <c r="E434" s="31"/>
      <c r="F434" s="33"/>
      <c r="G434" s="34" t="str">
        <f t="shared" si="6"/>
        <v/>
      </c>
    </row>
    <row r="435" spans="2:7" x14ac:dyDescent="0.2">
      <c r="B435" s="30"/>
      <c r="C435" s="31"/>
      <c r="D435" s="32" t="str">
        <f>IF(C435="","",IFERROR(INDEX(Clienți!$C$5:$C$504,MATCH(C435,Clienți!$B$5:$B$504,0)),""))</f>
        <v/>
      </c>
      <c r="E435" s="31"/>
      <c r="F435" s="33"/>
      <c r="G435" s="34" t="str">
        <f t="shared" si="6"/>
        <v/>
      </c>
    </row>
    <row r="436" spans="2:7" x14ac:dyDescent="0.2">
      <c r="B436" s="30"/>
      <c r="C436" s="31"/>
      <c r="D436" s="32" t="str">
        <f>IF(C436="","",IFERROR(INDEX(Clienți!$C$5:$C$504,MATCH(C436,Clienți!$B$5:$B$504,0)),""))</f>
        <v/>
      </c>
      <c r="E436" s="31"/>
      <c r="F436" s="33"/>
      <c r="G436" s="34" t="str">
        <f t="shared" si="6"/>
        <v/>
      </c>
    </row>
    <row r="437" spans="2:7" x14ac:dyDescent="0.2">
      <c r="B437" s="30"/>
      <c r="C437" s="31"/>
      <c r="D437" s="32" t="str">
        <f>IF(C437="","",IFERROR(INDEX(Clienți!$C$5:$C$504,MATCH(C437,Clienți!$B$5:$B$504,0)),""))</f>
        <v/>
      </c>
      <c r="E437" s="31"/>
      <c r="F437" s="33"/>
      <c r="G437" s="34" t="str">
        <f t="shared" si="6"/>
        <v/>
      </c>
    </row>
    <row r="438" spans="2:7" x14ac:dyDescent="0.2">
      <c r="B438" s="30"/>
      <c r="C438" s="31"/>
      <c r="D438" s="32" t="str">
        <f>IF(C438="","",IFERROR(INDEX(Clienți!$C$5:$C$504,MATCH(C438,Clienți!$B$5:$B$504,0)),""))</f>
        <v/>
      </c>
      <c r="E438" s="31"/>
      <c r="F438" s="33"/>
      <c r="G438" s="34" t="str">
        <f t="shared" si="6"/>
        <v/>
      </c>
    </row>
    <row r="439" spans="2:7" x14ac:dyDescent="0.2">
      <c r="B439" s="30"/>
      <c r="C439" s="31"/>
      <c r="D439" s="32" t="str">
        <f>IF(C439="","",IFERROR(INDEX(Clienți!$C$5:$C$504,MATCH(C439,Clienți!$B$5:$B$504,0)),""))</f>
        <v/>
      </c>
      <c r="E439" s="31"/>
      <c r="F439" s="33"/>
      <c r="G439" s="34" t="str">
        <f t="shared" si="6"/>
        <v/>
      </c>
    </row>
    <row r="440" spans="2:7" x14ac:dyDescent="0.2">
      <c r="B440" s="30"/>
      <c r="C440" s="31"/>
      <c r="D440" s="32" t="str">
        <f>IF(C440="","",IFERROR(INDEX(Clienți!$C$5:$C$504,MATCH(C440,Clienți!$B$5:$B$504,0)),""))</f>
        <v/>
      </c>
      <c r="E440" s="31"/>
      <c r="F440" s="33"/>
      <c r="G440" s="34" t="str">
        <f t="shared" si="6"/>
        <v/>
      </c>
    </row>
    <row r="441" spans="2:7" x14ac:dyDescent="0.2">
      <c r="B441" s="30"/>
      <c r="C441" s="31"/>
      <c r="D441" s="32" t="str">
        <f>IF(C441="","",IFERROR(INDEX(Clienți!$C$5:$C$504,MATCH(C441,Clienți!$B$5:$B$504,0)),""))</f>
        <v/>
      </c>
      <c r="E441" s="31"/>
      <c r="F441" s="33"/>
      <c r="G441" s="34" t="str">
        <f t="shared" si="6"/>
        <v/>
      </c>
    </row>
    <row r="442" spans="2:7" x14ac:dyDescent="0.2">
      <c r="B442" s="30"/>
      <c r="C442" s="31"/>
      <c r="D442" s="32" t="str">
        <f>IF(C442="","",IFERROR(INDEX(Clienți!$C$5:$C$504,MATCH(C442,Clienți!$B$5:$B$504,0)),""))</f>
        <v/>
      </c>
      <c r="E442" s="31"/>
      <c r="F442" s="33"/>
      <c r="G442" s="34" t="str">
        <f t="shared" si="6"/>
        <v/>
      </c>
    </row>
    <row r="443" spans="2:7" x14ac:dyDescent="0.2">
      <c r="B443" s="30"/>
      <c r="C443" s="31"/>
      <c r="D443" s="32" t="str">
        <f>IF(C443="","",IFERROR(INDEX(Clienți!$C$5:$C$504,MATCH(C443,Clienți!$B$5:$B$504,0)),""))</f>
        <v/>
      </c>
      <c r="E443" s="31"/>
      <c r="F443" s="33"/>
      <c r="G443" s="34" t="str">
        <f t="shared" si="6"/>
        <v/>
      </c>
    </row>
    <row r="444" spans="2:7" x14ac:dyDescent="0.2">
      <c r="B444" s="30"/>
      <c r="C444" s="31"/>
      <c r="D444" s="32" t="str">
        <f>IF(C444="","",IFERROR(INDEX(Clienți!$C$5:$C$504,MATCH(C444,Clienți!$B$5:$B$504,0)),""))</f>
        <v/>
      </c>
      <c r="E444" s="31"/>
      <c r="F444" s="33"/>
      <c r="G444" s="34" t="str">
        <f t="shared" si="6"/>
        <v/>
      </c>
    </row>
    <row r="445" spans="2:7" x14ac:dyDescent="0.2">
      <c r="B445" s="30"/>
      <c r="C445" s="31"/>
      <c r="D445" s="32" t="str">
        <f>IF(C445="","",IFERROR(INDEX(Clienți!$C$5:$C$504,MATCH(C445,Clienți!$B$5:$B$504,0)),""))</f>
        <v/>
      </c>
      <c r="E445" s="31"/>
      <c r="F445" s="33"/>
      <c r="G445" s="34" t="str">
        <f t="shared" si="6"/>
        <v/>
      </c>
    </row>
    <row r="446" spans="2:7" x14ac:dyDescent="0.2">
      <c r="B446" s="30"/>
      <c r="C446" s="31"/>
      <c r="D446" s="32" t="str">
        <f>IF(C446="","",IFERROR(INDEX(Clienți!$C$5:$C$504,MATCH(C446,Clienți!$B$5:$B$504,0)),""))</f>
        <v/>
      </c>
      <c r="E446" s="31"/>
      <c r="F446" s="33"/>
      <c r="G446" s="34" t="str">
        <f t="shared" si="6"/>
        <v/>
      </c>
    </row>
    <row r="447" spans="2:7" x14ac:dyDescent="0.2">
      <c r="B447" s="30"/>
      <c r="C447" s="31"/>
      <c r="D447" s="32" t="str">
        <f>IF(C447="","",IFERROR(INDEX(Clienți!$C$5:$C$504,MATCH(C447,Clienți!$B$5:$B$504,0)),""))</f>
        <v/>
      </c>
      <c r="E447" s="31"/>
      <c r="F447" s="33"/>
      <c r="G447" s="34" t="str">
        <f t="shared" si="6"/>
        <v/>
      </c>
    </row>
    <row r="448" spans="2:7" x14ac:dyDescent="0.2">
      <c r="B448" s="30"/>
      <c r="C448" s="31"/>
      <c r="D448" s="32" t="str">
        <f>IF(C448="","",IFERROR(INDEX(Clienți!$C$5:$C$504,MATCH(C448,Clienți!$B$5:$B$504,0)),""))</f>
        <v/>
      </c>
      <c r="E448" s="31"/>
      <c r="F448" s="33"/>
      <c r="G448" s="34" t="str">
        <f t="shared" si="6"/>
        <v/>
      </c>
    </row>
    <row r="449" spans="2:7" x14ac:dyDescent="0.2">
      <c r="B449" s="30"/>
      <c r="C449" s="31"/>
      <c r="D449" s="32" t="str">
        <f>IF(C449="","",IFERROR(INDEX(Clienți!$C$5:$C$504,MATCH(C449,Clienți!$B$5:$B$504,0)),""))</f>
        <v/>
      </c>
      <c r="E449" s="31"/>
      <c r="F449" s="33"/>
      <c r="G449" s="34" t="str">
        <f t="shared" si="6"/>
        <v/>
      </c>
    </row>
    <row r="450" spans="2:7" x14ac:dyDescent="0.2">
      <c r="B450" s="30"/>
      <c r="C450" s="31"/>
      <c r="D450" s="32" t="str">
        <f>IF(C450="","",IFERROR(INDEX(Clienți!$C$5:$C$504,MATCH(C450,Clienți!$B$5:$B$504,0)),""))</f>
        <v/>
      </c>
      <c r="E450" s="31"/>
      <c r="F450" s="33"/>
      <c r="G450" s="34" t="str">
        <f t="shared" si="6"/>
        <v/>
      </c>
    </row>
    <row r="451" spans="2:7" x14ac:dyDescent="0.2">
      <c r="B451" s="30"/>
      <c r="C451" s="31"/>
      <c r="D451" s="32" t="str">
        <f>IF(C451="","",IFERROR(INDEX(Clienți!$C$5:$C$504,MATCH(C451,Clienți!$B$5:$B$504,0)),""))</f>
        <v/>
      </c>
      <c r="E451" s="31"/>
      <c r="F451" s="33"/>
      <c r="G451" s="34" t="str">
        <f t="shared" si="6"/>
        <v/>
      </c>
    </row>
    <row r="452" spans="2:7" x14ac:dyDescent="0.2">
      <c r="B452" s="30"/>
      <c r="C452" s="31"/>
      <c r="D452" s="32" t="str">
        <f>IF(C452="","",IFERROR(INDEX(Clienți!$C$5:$C$504,MATCH(C452,Clienți!$B$5:$B$504,0)),""))</f>
        <v/>
      </c>
      <c r="E452" s="31"/>
      <c r="F452" s="33"/>
      <c r="G452" s="34" t="str">
        <f t="shared" si="6"/>
        <v/>
      </c>
    </row>
    <row r="453" spans="2:7" x14ac:dyDescent="0.2">
      <c r="B453" s="30"/>
      <c r="C453" s="31"/>
      <c r="D453" s="32" t="str">
        <f>IF(C453="","",IFERROR(INDEX(Clienți!$C$5:$C$504,MATCH(C453,Clienți!$B$5:$B$504,0)),""))</f>
        <v/>
      </c>
      <c r="E453" s="31"/>
      <c r="F453" s="33"/>
      <c r="G453" s="34" t="str">
        <f t="shared" ref="G453:G516" si="7">IF(C453="","",TRIM(IF(D453="","Cod de client inexistent. ","")&amp;IF(COUNTIF($E$5:$E$2004,E453)&gt;1,"Factură dublată. ","")))</f>
        <v/>
      </c>
    </row>
    <row r="454" spans="2:7" x14ac:dyDescent="0.2">
      <c r="B454" s="30"/>
      <c r="C454" s="31"/>
      <c r="D454" s="32" t="str">
        <f>IF(C454="","",IFERROR(INDEX(Clienți!$C$5:$C$504,MATCH(C454,Clienți!$B$5:$B$504,0)),""))</f>
        <v/>
      </c>
      <c r="E454" s="31"/>
      <c r="F454" s="33"/>
      <c r="G454" s="34" t="str">
        <f t="shared" si="7"/>
        <v/>
      </c>
    </row>
    <row r="455" spans="2:7" x14ac:dyDescent="0.2">
      <c r="B455" s="30"/>
      <c r="C455" s="31"/>
      <c r="D455" s="32" t="str">
        <f>IF(C455="","",IFERROR(INDEX(Clienți!$C$5:$C$504,MATCH(C455,Clienți!$B$5:$B$504,0)),""))</f>
        <v/>
      </c>
      <c r="E455" s="31"/>
      <c r="F455" s="33"/>
      <c r="G455" s="34" t="str">
        <f t="shared" si="7"/>
        <v/>
      </c>
    </row>
    <row r="456" spans="2:7" x14ac:dyDescent="0.2">
      <c r="B456" s="30"/>
      <c r="C456" s="31"/>
      <c r="D456" s="32" t="str">
        <f>IF(C456="","",IFERROR(INDEX(Clienți!$C$5:$C$504,MATCH(C456,Clienți!$B$5:$B$504,0)),""))</f>
        <v/>
      </c>
      <c r="E456" s="31"/>
      <c r="F456" s="33"/>
      <c r="G456" s="34" t="str">
        <f t="shared" si="7"/>
        <v/>
      </c>
    </row>
    <row r="457" spans="2:7" x14ac:dyDescent="0.2">
      <c r="B457" s="30"/>
      <c r="C457" s="31"/>
      <c r="D457" s="32" t="str">
        <f>IF(C457="","",IFERROR(INDEX(Clienți!$C$5:$C$504,MATCH(C457,Clienți!$B$5:$B$504,0)),""))</f>
        <v/>
      </c>
      <c r="E457" s="31"/>
      <c r="F457" s="33"/>
      <c r="G457" s="34" t="str">
        <f t="shared" si="7"/>
        <v/>
      </c>
    </row>
    <row r="458" spans="2:7" x14ac:dyDescent="0.2">
      <c r="B458" s="30"/>
      <c r="C458" s="31"/>
      <c r="D458" s="32" t="str">
        <f>IF(C458="","",IFERROR(INDEX(Clienți!$C$5:$C$504,MATCH(C458,Clienți!$B$5:$B$504,0)),""))</f>
        <v/>
      </c>
      <c r="E458" s="31"/>
      <c r="F458" s="33"/>
      <c r="G458" s="34" t="str">
        <f t="shared" si="7"/>
        <v/>
      </c>
    </row>
    <row r="459" spans="2:7" x14ac:dyDescent="0.2">
      <c r="B459" s="30"/>
      <c r="C459" s="31"/>
      <c r="D459" s="32" t="str">
        <f>IF(C459="","",IFERROR(INDEX(Clienți!$C$5:$C$504,MATCH(C459,Clienți!$B$5:$B$504,0)),""))</f>
        <v/>
      </c>
      <c r="E459" s="31"/>
      <c r="F459" s="33"/>
      <c r="G459" s="34" t="str">
        <f t="shared" si="7"/>
        <v/>
      </c>
    </row>
    <row r="460" spans="2:7" x14ac:dyDescent="0.2">
      <c r="B460" s="30"/>
      <c r="C460" s="31"/>
      <c r="D460" s="32" t="str">
        <f>IF(C460="","",IFERROR(INDEX(Clienți!$C$5:$C$504,MATCH(C460,Clienți!$B$5:$B$504,0)),""))</f>
        <v/>
      </c>
      <c r="E460" s="31"/>
      <c r="F460" s="33"/>
      <c r="G460" s="34" t="str">
        <f t="shared" si="7"/>
        <v/>
      </c>
    </row>
    <row r="461" spans="2:7" x14ac:dyDescent="0.2">
      <c r="B461" s="30"/>
      <c r="C461" s="31"/>
      <c r="D461" s="32" t="str">
        <f>IF(C461="","",IFERROR(INDEX(Clienți!$C$5:$C$504,MATCH(C461,Clienți!$B$5:$B$504,0)),""))</f>
        <v/>
      </c>
      <c r="E461" s="31"/>
      <c r="F461" s="33"/>
      <c r="G461" s="34" t="str">
        <f t="shared" si="7"/>
        <v/>
      </c>
    </row>
    <row r="462" spans="2:7" x14ac:dyDescent="0.2">
      <c r="B462" s="30"/>
      <c r="C462" s="31"/>
      <c r="D462" s="32" t="str">
        <f>IF(C462="","",IFERROR(INDEX(Clienți!$C$5:$C$504,MATCH(C462,Clienți!$B$5:$B$504,0)),""))</f>
        <v/>
      </c>
      <c r="E462" s="31"/>
      <c r="F462" s="33"/>
      <c r="G462" s="34" t="str">
        <f t="shared" si="7"/>
        <v/>
      </c>
    </row>
    <row r="463" spans="2:7" x14ac:dyDescent="0.2">
      <c r="B463" s="30"/>
      <c r="C463" s="31"/>
      <c r="D463" s="32" t="str">
        <f>IF(C463="","",IFERROR(INDEX(Clienți!$C$5:$C$504,MATCH(C463,Clienți!$B$5:$B$504,0)),""))</f>
        <v/>
      </c>
      <c r="E463" s="31"/>
      <c r="F463" s="33"/>
      <c r="G463" s="34" t="str">
        <f t="shared" si="7"/>
        <v/>
      </c>
    </row>
    <row r="464" spans="2:7" x14ac:dyDescent="0.2">
      <c r="B464" s="30"/>
      <c r="C464" s="31"/>
      <c r="D464" s="32" t="str">
        <f>IF(C464="","",IFERROR(INDEX(Clienți!$C$5:$C$504,MATCH(C464,Clienți!$B$5:$B$504,0)),""))</f>
        <v/>
      </c>
      <c r="E464" s="31"/>
      <c r="F464" s="33"/>
      <c r="G464" s="34" t="str">
        <f t="shared" si="7"/>
        <v/>
      </c>
    </row>
    <row r="465" spans="2:7" x14ac:dyDescent="0.2">
      <c r="B465" s="30"/>
      <c r="C465" s="31"/>
      <c r="D465" s="32" t="str">
        <f>IF(C465="","",IFERROR(INDEX(Clienți!$C$5:$C$504,MATCH(C465,Clienți!$B$5:$B$504,0)),""))</f>
        <v/>
      </c>
      <c r="E465" s="31"/>
      <c r="F465" s="33"/>
      <c r="G465" s="34" t="str">
        <f t="shared" si="7"/>
        <v/>
      </c>
    </row>
    <row r="466" spans="2:7" x14ac:dyDescent="0.2">
      <c r="B466" s="30"/>
      <c r="C466" s="31"/>
      <c r="D466" s="32" t="str">
        <f>IF(C466="","",IFERROR(INDEX(Clienți!$C$5:$C$504,MATCH(C466,Clienți!$B$5:$B$504,0)),""))</f>
        <v/>
      </c>
      <c r="E466" s="31"/>
      <c r="F466" s="33"/>
      <c r="G466" s="34" t="str">
        <f t="shared" si="7"/>
        <v/>
      </c>
    </row>
    <row r="467" spans="2:7" x14ac:dyDescent="0.2">
      <c r="B467" s="30"/>
      <c r="C467" s="31"/>
      <c r="D467" s="32" t="str">
        <f>IF(C467="","",IFERROR(INDEX(Clienți!$C$5:$C$504,MATCH(C467,Clienți!$B$5:$B$504,0)),""))</f>
        <v/>
      </c>
      <c r="E467" s="31"/>
      <c r="F467" s="33"/>
      <c r="G467" s="34" t="str">
        <f t="shared" si="7"/>
        <v/>
      </c>
    </row>
    <row r="468" spans="2:7" x14ac:dyDescent="0.2">
      <c r="B468" s="30"/>
      <c r="C468" s="31"/>
      <c r="D468" s="32" t="str">
        <f>IF(C468="","",IFERROR(INDEX(Clienți!$C$5:$C$504,MATCH(C468,Clienți!$B$5:$B$504,0)),""))</f>
        <v/>
      </c>
      <c r="E468" s="31"/>
      <c r="F468" s="33"/>
      <c r="G468" s="34" t="str">
        <f t="shared" si="7"/>
        <v/>
      </c>
    </row>
    <row r="469" spans="2:7" x14ac:dyDescent="0.2">
      <c r="B469" s="30"/>
      <c r="C469" s="31"/>
      <c r="D469" s="32" t="str">
        <f>IF(C469="","",IFERROR(INDEX(Clienți!$C$5:$C$504,MATCH(C469,Clienți!$B$5:$B$504,0)),""))</f>
        <v/>
      </c>
      <c r="E469" s="31"/>
      <c r="F469" s="33"/>
      <c r="G469" s="34" t="str">
        <f t="shared" si="7"/>
        <v/>
      </c>
    </row>
    <row r="470" spans="2:7" x14ac:dyDescent="0.2">
      <c r="B470" s="30"/>
      <c r="C470" s="31"/>
      <c r="D470" s="32" t="str">
        <f>IF(C470="","",IFERROR(INDEX(Clienți!$C$5:$C$504,MATCH(C470,Clienți!$B$5:$B$504,0)),""))</f>
        <v/>
      </c>
      <c r="E470" s="31"/>
      <c r="F470" s="33"/>
      <c r="G470" s="34" t="str">
        <f t="shared" si="7"/>
        <v/>
      </c>
    </row>
    <row r="471" spans="2:7" x14ac:dyDescent="0.2">
      <c r="B471" s="30"/>
      <c r="C471" s="31"/>
      <c r="D471" s="32" t="str">
        <f>IF(C471="","",IFERROR(INDEX(Clienți!$C$5:$C$504,MATCH(C471,Clienți!$B$5:$B$504,0)),""))</f>
        <v/>
      </c>
      <c r="E471" s="31"/>
      <c r="F471" s="33"/>
      <c r="G471" s="34" t="str">
        <f t="shared" si="7"/>
        <v/>
      </c>
    </row>
    <row r="472" spans="2:7" x14ac:dyDescent="0.2">
      <c r="B472" s="30"/>
      <c r="C472" s="31"/>
      <c r="D472" s="32" t="str">
        <f>IF(C472="","",IFERROR(INDEX(Clienți!$C$5:$C$504,MATCH(C472,Clienți!$B$5:$B$504,0)),""))</f>
        <v/>
      </c>
      <c r="E472" s="31"/>
      <c r="F472" s="33"/>
      <c r="G472" s="34" t="str">
        <f t="shared" si="7"/>
        <v/>
      </c>
    </row>
    <row r="473" spans="2:7" x14ac:dyDescent="0.2">
      <c r="B473" s="30"/>
      <c r="C473" s="31"/>
      <c r="D473" s="32" t="str">
        <f>IF(C473="","",IFERROR(INDEX(Clienți!$C$5:$C$504,MATCH(C473,Clienți!$B$5:$B$504,0)),""))</f>
        <v/>
      </c>
      <c r="E473" s="31"/>
      <c r="F473" s="33"/>
      <c r="G473" s="34" t="str">
        <f t="shared" si="7"/>
        <v/>
      </c>
    </row>
    <row r="474" spans="2:7" x14ac:dyDescent="0.2">
      <c r="B474" s="30"/>
      <c r="C474" s="31"/>
      <c r="D474" s="32" t="str">
        <f>IF(C474="","",IFERROR(INDEX(Clienți!$C$5:$C$504,MATCH(C474,Clienți!$B$5:$B$504,0)),""))</f>
        <v/>
      </c>
      <c r="E474" s="31"/>
      <c r="F474" s="33"/>
      <c r="G474" s="34" t="str">
        <f t="shared" si="7"/>
        <v/>
      </c>
    </row>
    <row r="475" spans="2:7" x14ac:dyDescent="0.2">
      <c r="B475" s="30"/>
      <c r="C475" s="31"/>
      <c r="D475" s="32" t="str">
        <f>IF(C475="","",IFERROR(INDEX(Clienți!$C$5:$C$504,MATCH(C475,Clienți!$B$5:$B$504,0)),""))</f>
        <v/>
      </c>
      <c r="E475" s="31"/>
      <c r="F475" s="33"/>
      <c r="G475" s="34" t="str">
        <f t="shared" si="7"/>
        <v/>
      </c>
    </row>
    <row r="476" spans="2:7" x14ac:dyDescent="0.2">
      <c r="B476" s="30"/>
      <c r="C476" s="31"/>
      <c r="D476" s="32" t="str">
        <f>IF(C476="","",IFERROR(INDEX(Clienți!$C$5:$C$504,MATCH(C476,Clienți!$B$5:$B$504,0)),""))</f>
        <v/>
      </c>
      <c r="E476" s="31"/>
      <c r="F476" s="33"/>
      <c r="G476" s="34" t="str">
        <f t="shared" si="7"/>
        <v/>
      </c>
    </row>
    <row r="477" spans="2:7" x14ac:dyDescent="0.2">
      <c r="B477" s="30"/>
      <c r="C477" s="31"/>
      <c r="D477" s="32" t="str">
        <f>IF(C477="","",IFERROR(INDEX(Clienți!$C$5:$C$504,MATCH(C477,Clienți!$B$5:$B$504,0)),""))</f>
        <v/>
      </c>
      <c r="E477" s="31"/>
      <c r="F477" s="33"/>
      <c r="G477" s="34" t="str">
        <f t="shared" si="7"/>
        <v/>
      </c>
    </row>
    <row r="478" spans="2:7" x14ac:dyDescent="0.2">
      <c r="B478" s="30"/>
      <c r="C478" s="31"/>
      <c r="D478" s="32" t="str">
        <f>IF(C478="","",IFERROR(INDEX(Clienți!$C$5:$C$504,MATCH(C478,Clienți!$B$5:$B$504,0)),""))</f>
        <v/>
      </c>
      <c r="E478" s="31"/>
      <c r="F478" s="33"/>
      <c r="G478" s="34" t="str">
        <f t="shared" si="7"/>
        <v/>
      </c>
    </row>
    <row r="479" spans="2:7" x14ac:dyDescent="0.2">
      <c r="B479" s="30"/>
      <c r="C479" s="31"/>
      <c r="D479" s="32" t="str">
        <f>IF(C479="","",IFERROR(INDEX(Clienți!$C$5:$C$504,MATCH(C479,Clienți!$B$5:$B$504,0)),""))</f>
        <v/>
      </c>
      <c r="E479" s="31"/>
      <c r="F479" s="33"/>
      <c r="G479" s="34" t="str">
        <f t="shared" si="7"/>
        <v/>
      </c>
    </row>
    <row r="480" spans="2:7" x14ac:dyDescent="0.2">
      <c r="B480" s="30"/>
      <c r="C480" s="31"/>
      <c r="D480" s="32" t="str">
        <f>IF(C480="","",IFERROR(INDEX(Clienți!$C$5:$C$504,MATCH(C480,Clienți!$B$5:$B$504,0)),""))</f>
        <v/>
      </c>
      <c r="E480" s="31"/>
      <c r="F480" s="33"/>
      <c r="G480" s="34" t="str">
        <f t="shared" si="7"/>
        <v/>
      </c>
    </row>
    <row r="481" spans="2:7" x14ac:dyDescent="0.2">
      <c r="B481" s="30"/>
      <c r="C481" s="31"/>
      <c r="D481" s="32" t="str">
        <f>IF(C481="","",IFERROR(INDEX(Clienți!$C$5:$C$504,MATCH(C481,Clienți!$B$5:$B$504,0)),""))</f>
        <v/>
      </c>
      <c r="E481" s="31"/>
      <c r="F481" s="33"/>
      <c r="G481" s="34" t="str">
        <f t="shared" si="7"/>
        <v/>
      </c>
    </row>
    <row r="482" spans="2:7" x14ac:dyDescent="0.2">
      <c r="B482" s="30"/>
      <c r="C482" s="31"/>
      <c r="D482" s="32" t="str">
        <f>IF(C482="","",IFERROR(INDEX(Clienți!$C$5:$C$504,MATCH(C482,Clienți!$B$5:$B$504,0)),""))</f>
        <v/>
      </c>
      <c r="E482" s="31"/>
      <c r="F482" s="33"/>
      <c r="G482" s="34" t="str">
        <f t="shared" si="7"/>
        <v/>
      </c>
    </row>
    <row r="483" spans="2:7" x14ac:dyDescent="0.2">
      <c r="B483" s="30"/>
      <c r="C483" s="31"/>
      <c r="D483" s="32" t="str">
        <f>IF(C483="","",IFERROR(INDEX(Clienți!$C$5:$C$504,MATCH(C483,Clienți!$B$5:$B$504,0)),""))</f>
        <v/>
      </c>
      <c r="E483" s="31"/>
      <c r="F483" s="33"/>
      <c r="G483" s="34" t="str">
        <f t="shared" si="7"/>
        <v/>
      </c>
    </row>
    <row r="484" spans="2:7" x14ac:dyDescent="0.2">
      <c r="B484" s="30"/>
      <c r="C484" s="31"/>
      <c r="D484" s="32" t="str">
        <f>IF(C484="","",IFERROR(INDEX(Clienți!$C$5:$C$504,MATCH(C484,Clienți!$B$5:$B$504,0)),""))</f>
        <v/>
      </c>
      <c r="E484" s="31"/>
      <c r="F484" s="33"/>
      <c r="G484" s="34" t="str">
        <f t="shared" si="7"/>
        <v/>
      </c>
    </row>
    <row r="485" spans="2:7" x14ac:dyDescent="0.2">
      <c r="B485" s="30"/>
      <c r="C485" s="31"/>
      <c r="D485" s="32" t="str">
        <f>IF(C485="","",IFERROR(INDEX(Clienți!$C$5:$C$504,MATCH(C485,Clienți!$B$5:$B$504,0)),""))</f>
        <v/>
      </c>
      <c r="E485" s="31"/>
      <c r="F485" s="33"/>
      <c r="G485" s="34" t="str">
        <f t="shared" si="7"/>
        <v/>
      </c>
    </row>
    <row r="486" spans="2:7" x14ac:dyDescent="0.2">
      <c r="B486" s="30"/>
      <c r="C486" s="31"/>
      <c r="D486" s="32" t="str">
        <f>IF(C486="","",IFERROR(INDEX(Clienți!$C$5:$C$504,MATCH(C486,Clienți!$B$5:$B$504,0)),""))</f>
        <v/>
      </c>
      <c r="E486" s="31"/>
      <c r="F486" s="33"/>
      <c r="G486" s="34" t="str">
        <f t="shared" si="7"/>
        <v/>
      </c>
    </row>
    <row r="487" spans="2:7" x14ac:dyDescent="0.2">
      <c r="B487" s="30"/>
      <c r="C487" s="31"/>
      <c r="D487" s="32" t="str">
        <f>IF(C487="","",IFERROR(INDEX(Clienți!$C$5:$C$504,MATCH(C487,Clienți!$B$5:$B$504,0)),""))</f>
        <v/>
      </c>
      <c r="E487" s="31"/>
      <c r="F487" s="33"/>
      <c r="G487" s="34" t="str">
        <f t="shared" si="7"/>
        <v/>
      </c>
    </row>
    <row r="488" spans="2:7" x14ac:dyDescent="0.2">
      <c r="B488" s="30"/>
      <c r="C488" s="31"/>
      <c r="D488" s="32" t="str">
        <f>IF(C488="","",IFERROR(INDEX(Clienți!$C$5:$C$504,MATCH(C488,Clienți!$B$5:$B$504,0)),""))</f>
        <v/>
      </c>
      <c r="E488" s="31"/>
      <c r="F488" s="33"/>
      <c r="G488" s="34" t="str">
        <f t="shared" si="7"/>
        <v/>
      </c>
    </row>
    <row r="489" spans="2:7" x14ac:dyDescent="0.2">
      <c r="B489" s="30"/>
      <c r="C489" s="31"/>
      <c r="D489" s="32" t="str">
        <f>IF(C489="","",IFERROR(INDEX(Clienți!$C$5:$C$504,MATCH(C489,Clienți!$B$5:$B$504,0)),""))</f>
        <v/>
      </c>
      <c r="E489" s="31"/>
      <c r="F489" s="33"/>
      <c r="G489" s="34" t="str">
        <f t="shared" si="7"/>
        <v/>
      </c>
    </row>
    <row r="490" spans="2:7" x14ac:dyDescent="0.2">
      <c r="B490" s="30"/>
      <c r="C490" s="31"/>
      <c r="D490" s="32" t="str">
        <f>IF(C490="","",IFERROR(INDEX(Clienți!$C$5:$C$504,MATCH(C490,Clienți!$B$5:$B$504,0)),""))</f>
        <v/>
      </c>
      <c r="E490" s="31"/>
      <c r="F490" s="33"/>
      <c r="G490" s="34" t="str">
        <f t="shared" si="7"/>
        <v/>
      </c>
    </row>
    <row r="491" spans="2:7" x14ac:dyDescent="0.2">
      <c r="B491" s="30"/>
      <c r="C491" s="31"/>
      <c r="D491" s="32" t="str">
        <f>IF(C491="","",IFERROR(INDEX(Clienți!$C$5:$C$504,MATCH(C491,Clienți!$B$5:$B$504,0)),""))</f>
        <v/>
      </c>
      <c r="E491" s="31"/>
      <c r="F491" s="33"/>
      <c r="G491" s="34" t="str">
        <f t="shared" si="7"/>
        <v/>
      </c>
    </row>
    <row r="492" spans="2:7" x14ac:dyDescent="0.2">
      <c r="B492" s="30"/>
      <c r="C492" s="31"/>
      <c r="D492" s="32" t="str">
        <f>IF(C492="","",IFERROR(INDEX(Clienți!$C$5:$C$504,MATCH(C492,Clienți!$B$5:$B$504,0)),""))</f>
        <v/>
      </c>
      <c r="E492" s="31"/>
      <c r="F492" s="33"/>
      <c r="G492" s="34" t="str">
        <f t="shared" si="7"/>
        <v/>
      </c>
    </row>
    <row r="493" spans="2:7" x14ac:dyDescent="0.2">
      <c r="B493" s="30"/>
      <c r="C493" s="31"/>
      <c r="D493" s="32" t="str">
        <f>IF(C493="","",IFERROR(INDEX(Clienți!$C$5:$C$504,MATCH(C493,Clienți!$B$5:$B$504,0)),""))</f>
        <v/>
      </c>
      <c r="E493" s="31"/>
      <c r="F493" s="33"/>
      <c r="G493" s="34" t="str">
        <f t="shared" si="7"/>
        <v/>
      </c>
    </row>
    <row r="494" spans="2:7" x14ac:dyDescent="0.2">
      <c r="B494" s="30"/>
      <c r="C494" s="31"/>
      <c r="D494" s="32" t="str">
        <f>IF(C494="","",IFERROR(INDEX(Clienți!$C$5:$C$504,MATCH(C494,Clienți!$B$5:$B$504,0)),""))</f>
        <v/>
      </c>
      <c r="E494" s="31"/>
      <c r="F494" s="33"/>
      <c r="G494" s="34" t="str">
        <f t="shared" si="7"/>
        <v/>
      </c>
    </row>
    <row r="495" spans="2:7" x14ac:dyDescent="0.2">
      <c r="B495" s="30"/>
      <c r="C495" s="31"/>
      <c r="D495" s="32" t="str">
        <f>IF(C495="","",IFERROR(INDEX(Clienți!$C$5:$C$504,MATCH(C495,Clienți!$B$5:$B$504,0)),""))</f>
        <v/>
      </c>
      <c r="E495" s="31"/>
      <c r="F495" s="33"/>
      <c r="G495" s="34" t="str">
        <f t="shared" si="7"/>
        <v/>
      </c>
    </row>
    <row r="496" spans="2:7" x14ac:dyDescent="0.2">
      <c r="B496" s="30"/>
      <c r="C496" s="31"/>
      <c r="D496" s="32" t="str">
        <f>IF(C496="","",IFERROR(INDEX(Clienți!$C$5:$C$504,MATCH(C496,Clienți!$B$5:$B$504,0)),""))</f>
        <v/>
      </c>
      <c r="E496" s="31"/>
      <c r="F496" s="33"/>
      <c r="G496" s="34" t="str">
        <f t="shared" si="7"/>
        <v/>
      </c>
    </row>
    <row r="497" spans="2:7" x14ac:dyDescent="0.2">
      <c r="B497" s="30"/>
      <c r="C497" s="31"/>
      <c r="D497" s="32" t="str">
        <f>IF(C497="","",IFERROR(INDEX(Clienți!$C$5:$C$504,MATCH(C497,Clienți!$B$5:$B$504,0)),""))</f>
        <v/>
      </c>
      <c r="E497" s="31"/>
      <c r="F497" s="33"/>
      <c r="G497" s="34" t="str">
        <f t="shared" si="7"/>
        <v/>
      </c>
    </row>
    <row r="498" spans="2:7" x14ac:dyDescent="0.2">
      <c r="B498" s="30"/>
      <c r="C498" s="31"/>
      <c r="D498" s="32" t="str">
        <f>IF(C498="","",IFERROR(INDEX(Clienți!$C$5:$C$504,MATCH(C498,Clienți!$B$5:$B$504,0)),""))</f>
        <v/>
      </c>
      <c r="E498" s="31"/>
      <c r="F498" s="33"/>
      <c r="G498" s="34" t="str">
        <f t="shared" si="7"/>
        <v/>
      </c>
    </row>
    <row r="499" spans="2:7" x14ac:dyDescent="0.2">
      <c r="B499" s="30"/>
      <c r="C499" s="31"/>
      <c r="D499" s="32" t="str">
        <f>IF(C499="","",IFERROR(INDEX(Clienți!$C$5:$C$504,MATCH(C499,Clienți!$B$5:$B$504,0)),""))</f>
        <v/>
      </c>
      <c r="E499" s="31"/>
      <c r="F499" s="33"/>
      <c r="G499" s="34" t="str">
        <f t="shared" si="7"/>
        <v/>
      </c>
    </row>
    <row r="500" spans="2:7" x14ac:dyDescent="0.2">
      <c r="B500" s="30"/>
      <c r="C500" s="31"/>
      <c r="D500" s="32" t="str">
        <f>IF(C500="","",IFERROR(INDEX(Clienți!$C$5:$C$504,MATCH(C500,Clienți!$B$5:$B$504,0)),""))</f>
        <v/>
      </c>
      <c r="E500" s="31"/>
      <c r="F500" s="33"/>
      <c r="G500" s="34" t="str">
        <f t="shared" si="7"/>
        <v/>
      </c>
    </row>
    <row r="501" spans="2:7" x14ac:dyDescent="0.2">
      <c r="B501" s="30"/>
      <c r="C501" s="31"/>
      <c r="D501" s="32" t="str">
        <f>IF(C501="","",IFERROR(INDEX(Clienți!$C$5:$C$504,MATCH(C501,Clienți!$B$5:$B$504,0)),""))</f>
        <v/>
      </c>
      <c r="E501" s="31"/>
      <c r="F501" s="33"/>
      <c r="G501" s="34" t="str">
        <f t="shared" si="7"/>
        <v/>
      </c>
    </row>
    <row r="502" spans="2:7" x14ac:dyDescent="0.2">
      <c r="B502" s="30"/>
      <c r="C502" s="31"/>
      <c r="D502" s="32" t="str">
        <f>IF(C502="","",IFERROR(INDEX(Clienți!$C$5:$C$504,MATCH(C502,Clienți!$B$5:$B$504,0)),""))</f>
        <v/>
      </c>
      <c r="E502" s="31"/>
      <c r="F502" s="33"/>
      <c r="G502" s="34" t="str">
        <f t="shared" si="7"/>
        <v/>
      </c>
    </row>
    <row r="503" spans="2:7" x14ac:dyDescent="0.2">
      <c r="B503" s="30"/>
      <c r="C503" s="31"/>
      <c r="D503" s="32" t="str">
        <f>IF(C503="","",IFERROR(INDEX(Clienți!$C$5:$C$504,MATCH(C503,Clienți!$B$5:$B$504,0)),""))</f>
        <v/>
      </c>
      <c r="E503" s="31"/>
      <c r="F503" s="33"/>
      <c r="G503" s="34" t="str">
        <f t="shared" si="7"/>
        <v/>
      </c>
    </row>
    <row r="504" spans="2:7" x14ac:dyDescent="0.2">
      <c r="B504" s="30"/>
      <c r="C504" s="31"/>
      <c r="D504" s="32" t="str">
        <f>IF(C504="","",IFERROR(INDEX(Clienți!$C$5:$C$504,MATCH(C504,Clienți!$B$5:$B$504,0)),""))</f>
        <v/>
      </c>
      <c r="E504" s="31"/>
      <c r="F504" s="33"/>
      <c r="G504" s="34" t="str">
        <f t="shared" si="7"/>
        <v/>
      </c>
    </row>
    <row r="505" spans="2:7" x14ac:dyDescent="0.2">
      <c r="B505" s="30"/>
      <c r="C505" s="31"/>
      <c r="D505" s="32" t="str">
        <f>IF(C505="","",IFERROR(INDEX(Clienți!$C$5:$C$504,MATCH(C505,Clienți!$B$5:$B$504,0)),""))</f>
        <v/>
      </c>
      <c r="E505" s="31"/>
      <c r="F505" s="33"/>
      <c r="G505" s="34" t="str">
        <f t="shared" si="7"/>
        <v/>
      </c>
    </row>
    <row r="506" spans="2:7" x14ac:dyDescent="0.2">
      <c r="B506" s="30"/>
      <c r="C506" s="31"/>
      <c r="D506" s="32" t="str">
        <f>IF(C506="","",IFERROR(INDEX(Clienți!$C$5:$C$504,MATCH(C506,Clienți!$B$5:$B$504,0)),""))</f>
        <v/>
      </c>
      <c r="E506" s="31"/>
      <c r="F506" s="33"/>
      <c r="G506" s="34" t="str">
        <f t="shared" si="7"/>
        <v/>
      </c>
    </row>
    <row r="507" spans="2:7" x14ac:dyDescent="0.2">
      <c r="B507" s="30"/>
      <c r="C507" s="31"/>
      <c r="D507" s="32" t="str">
        <f>IF(C507="","",IFERROR(INDEX(Clienți!$C$5:$C$504,MATCH(C507,Clienți!$B$5:$B$504,0)),""))</f>
        <v/>
      </c>
      <c r="E507" s="31"/>
      <c r="F507" s="33"/>
      <c r="G507" s="34" t="str">
        <f t="shared" si="7"/>
        <v/>
      </c>
    </row>
    <row r="508" spans="2:7" x14ac:dyDescent="0.2">
      <c r="B508" s="30"/>
      <c r="C508" s="31"/>
      <c r="D508" s="32" t="str">
        <f>IF(C508="","",IFERROR(INDEX(Clienți!$C$5:$C$504,MATCH(C508,Clienți!$B$5:$B$504,0)),""))</f>
        <v/>
      </c>
      <c r="E508" s="31"/>
      <c r="F508" s="33"/>
      <c r="G508" s="34" t="str">
        <f t="shared" si="7"/>
        <v/>
      </c>
    </row>
    <row r="509" spans="2:7" x14ac:dyDescent="0.2">
      <c r="B509" s="30"/>
      <c r="C509" s="31"/>
      <c r="D509" s="32" t="str">
        <f>IF(C509="","",IFERROR(INDEX(Clienți!$C$5:$C$504,MATCH(C509,Clienți!$B$5:$B$504,0)),""))</f>
        <v/>
      </c>
      <c r="E509" s="31"/>
      <c r="F509" s="33"/>
      <c r="G509" s="34" t="str">
        <f t="shared" si="7"/>
        <v/>
      </c>
    </row>
    <row r="510" spans="2:7" x14ac:dyDescent="0.2">
      <c r="B510" s="30"/>
      <c r="C510" s="31"/>
      <c r="D510" s="32" t="str">
        <f>IF(C510="","",IFERROR(INDEX(Clienți!$C$5:$C$504,MATCH(C510,Clienți!$B$5:$B$504,0)),""))</f>
        <v/>
      </c>
      <c r="E510" s="31"/>
      <c r="F510" s="33"/>
      <c r="G510" s="34" t="str">
        <f t="shared" si="7"/>
        <v/>
      </c>
    </row>
    <row r="511" spans="2:7" x14ac:dyDescent="0.2">
      <c r="B511" s="30"/>
      <c r="C511" s="31"/>
      <c r="D511" s="32" t="str">
        <f>IF(C511="","",IFERROR(INDEX(Clienți!$C$5:$C$504,MATCH(C511,Clienți!$B$5:$B$504,0)),""))</f>
        <v/>
      </c>
      <c r="E511" s="31"/>
      <c r="F511" s="33"/>
      <c r="G511" s="34" t="str">
        <f t="shared" si="7"/>
        <v/>
      </c>
    </row>
    <row r="512" spans="2:7" x14ac:dyDescent="0.2">
      <c r="B512" s="30"/>
      <c r="C512" s="31"/>
      <c r="D512" s="32" t="str">
        <f>IF(C512="","",IFERROR(INDEX(Clienți!$C$5:$C$504,MATCH(C512,Clienți!$B$5:$B$504,0)),""))</f>
        <v/>
      </c>
      <c r="E512" s="31"/>
      <c r="F512" s="33"/>
      <c r="G512" s="34" t="str">
        <f t="shared" si="7"/>
        <v/>
      </c>
    </row>
    <row r="513" spans="2:7" x14ac:dyDescent="0.2">
      <c r="B513" s="30"/>
      <c r="C513" s="31"/>
      <c r="D513" s="32" t="str">
        <f>IF(C513="","",IFERROR(INDEX(Clienți!$C$5:$C$504,MATCH(C513,Clienți!$B$5:$B$504,0)),""))</f>
        <v/>
      </c>
      <c r="E513" s="31"/>
      <c r="F513" s="33"/>
      <c r="G513" s="34" t="str">
        <f t="shared" si="7"/>
        <v/>
      </c>
    </row>
    <row r="514" spans="2:7" x14ac:dyDescent="0.2">
      <c r="B514" s="30"/>
      <c r="C514" s="31"/>
      <c r="D514" s="32" t="str">
        <f>IF(C514="","",IFERROR(INDEX(Clienți!$C$5:$C$504,MATCH(C514,Clienți!$B$5:$B$504,0)),""))</f>
        <v/>
      </c>
      <c r="E514" s="31"/>
      <c r="F514" s="33"/>
      <c r="G514" s="34" t="str">
        <f t="shared" si="7"/>
        <v/>
      </c>
    </row>
    <row r="515" spans="2:7" x14ac:dyDescent="0.2">
      <c r="B515" s="30"/>
      <c r="C515" s="31"/>
      <c r="D515" s="32" t="str">
        <f>IF(C515="","",IFERROR(INDEX(Clienți!$C$5:$C$504,MATCH(C515,Clienți!$B$5:$B$504,0)),""))</f>
        <v/>
      </c>
      <c r="E515" s="31"/>
      <c r="F515" s="33"/>
      <c r="G515" s="34" t="str">
        <f t="shared" si="7"/>
        <v/>
      </c>
    </row>
    <row r="516" spans="2:7" x14ac:dyDescent="0.2">
      <c r="B516" s="30"/>
      <c r="C516" s="31"/>
      <c r="D516" s="32" t="str">
        <f>IF(C516="","",IFERROR(INDEX(Clienți!$C$5:$C$504,MATCH(C516,Clienți!$B$5:$B$504,0)),""))</f>
        <v/>
      </c>
      <c r="E516" s="31"/>
      <c r="F516" s="33"/>
      <c r="G516" s="34" t="str">
        <f t="shared" si="7"/>
        <v/>
      </c>
    </row>
    <row r="517" spans="2:7" x14ac:dyDescent="0.2">
      <c r="B517" s="30"/>
      <c r="C517" s="31"/>
      <c r="D517" s="32" t="str">
        <f>IF(C517="","",IFERROR(INDEX(Clienți!$C$5:$C$504,MATCH(C517,Clienți!$B$5:$B$504,0)),""))</f>
        <v/>
      </c>
      <c r="E517" s="31"/>
      <c r="F517" s="33"/>
      <c r="G517" s="34" t="str">
        <f t="shared" ref="G517:G580" si="8">IF(C517="","",TRIM(IF(D517="","Cod de client inexistent. ","")&amp;IF(COUNTIF($E$5:$E$2004,E517)&gt;1,"Factură dublată. ","")))</f>
        <v/>
      </c>
    </row>
    <row r="518" spans="2:7" x14ac:dyDescent="0.2">
      <c r="B518" s="30"/>
      <c r="C518" s="31"/>
      <c r="D518" s="32" t="str">
        <f>IF(C518="","",IFERROR(INDEX(Clienți!$C$5:$C$504,MATCH(C518,Clienți!$B$5:$B$504,0)),""))</f>
        <v/>
      </c>
      <c r="E518" s="31"/>
      <c r="F518" s="33"/>
      <c r="G518" s="34" t="str">
        <f t="shared" si="8"/>
        <v/>
      </c>
    </row>
    <row r="519" spans="2:7" x14ac:dyDescent="0.2">
      <c r="B519" s="30"/>
      <c r="C519" s="31"/>
      <c r="D519" s="32" t="str">
        <f>IF(C519="","",IFERROR(INDEX(Clienți!$C$5:$C$504,MATCH(C519,Clienți!$B$5:$B$504,0)),""))</f>
        <v/>
      </c>
      <c r="E519" s="31"/>
      <c r="F519" s="33"/>
      <c r="G519" s="34" t="str">
        <f t="shared" si="8"/>
        <v/>
      </c>
    </row>
    <row r="520" spans="2:7" x14ac:dyDescent="0.2">
      <c r="B520" s="30"/>
      <c r="C520" s="31"/>
      <c r="D520" s="32" t="str">
        <f>IF(C520="","",IFERROR(INDEX(Clienți!$C$5:$C$504,MATCH(C520,Clienți!$B$5:$B$504,0)),""))</f>
        <v/>
      </c>
      <c r="E520" s="31"/>
      <c r="F520" s="33"/>
      <c r="G520" s="34" t="str">
        <f t="shared" si="8"/>
        <v/>
      </c>
    </row>
    <row r="521" spans="2:7" x14ac:dyDescent="0.2">
      <c r="B521" s="30"/>
      <c r="C521" s="31"/>
      <c r="D521" s="32" t="str">
        <f>IF(C521="","",IFERROR(INDEX(Clienți!$C$5:$C$504,MATCH(C521,Clienți!$B$5:$B$504,0)),""))</f>
        <v/>
      </c>
      <c r="E521" s="31"/>
      <c r="F521" s="33"/>
      <c r="G521" s="34" t="str">
        <f t="shared" si="8"/>
        <v/>
      </c>
    </row>
    <row r="522" spans="2:7" x14ac:dyDescent="0.2">
      <c r="B522" s="30"/>
      <c r="C522" s="31"/>
      <c r="D522" s="32" t="str">
        <f>IF(C522="","",IFERROR(INDEX(Clienți!$C$5:$C$504,MATCH(C522,Clienți!$B$5:$B$504,0)),""))</f>
        <v/>
      </c>
      <c r="E522" s="31"/>
      <c r="F522" s="33"/>
      <c r="G522" s="34" t="str">
        <f t="shared" si="8"/>
        <v/>
      </c>
    </row>
    <row r="523" spans="2:7" x14ac:dyDescent="0.2">
      <c r="B523" s="30"/>
      <c r="C523" s="31"/>
      <c r="D523" s="32" t="str">
        <f>IF(C523="","",IFERROR(INDEX(Clienți!$C$5:$C$504,MATCH(C523,Clienți!$B$5:$B$504,0)),""))</f>
        <v/>
      </c>
      <c r="E523" s="31"/>
      <c r="F523" s="33"/>
      <c r="G523" s="34" t="str">
        <f t="shared" si="8"/>
        <v/>
      </c>
    </row>
    <row r="524" spans="2:7" x14ac:dyDescent="0.2">
      <c r="B524" s="30"/>
      <c r="C524" s="31"/>
      <c r="D524" s="32" t="str">
        <f>IF(C524="","",IFERROR(INDEX(Clienți!$C$5:$C$504,MATCH(C524,Clienți!$B$5:$B$504,0)),""))</f>
        <v/>
      </c>
      <c r="E524" s="31"/>
      <c r="F524" s="33"/>
      <c r="G524" s="34" t="str">
        <f t="shared" si="8"/>
        <v/>
      </c>
    </row>
    <row r="525" spans="2:7" x14ac:dyDescent="0.2">
      <c r="B525" s="30"/>
      <c r="C525" s="31"/>
      <c r="D525" s="32" t="str">
        <f>IF(C525="","",IFERROR(INDEX(Clienți!$C$5:$C$504,MATCH(C525,Clienți!$B$5:$B$504,0)),""))</f>
        <v/>
      </c>
      <c r="E525" s="31"/>
      <c r="F525" s="33"/>
      <c r="G525" s="34" t="str">
        <f t="shared" si="8"/>
        <v/>
      </c>
    </row>
    <row r="526" spans="2:7" x14ac:dyDescent="0.2">
      <c r="B526" s="30"/>
      <c r="C526" s="31"/>
      <c r="D526" s="32" t="str">
        <f>IF(C526="","",IFERROR(INDEX(Clienți!$C$5:$C$504,MATCH(C526,Clienți!$B$5:$B$504,0)),""))</f>
        <v/>
      </c>
      <c r="E526" s="31"/>
      <c r="F526" s="33"/>
      <c r="G526" s="34" t="str">
        <f t="shared" si="8"/>
        <v/>
      </c>
    </row>
    <row r="527" spans="2:7" x14ac:dyDescent="0.2">
      <c r="B527" s="30"/>
      <c r="C527" s="31"/>
      <c r="D527" s="32" t="str">
        <f>IF(C527="","",IFERROR(INDEX(Clienți!$C$5:$C$504,MATCH(C527,Clienți!$B$5:$B$504,0)),""))</f>
        <v/>
      </c>
      <c r="E527" s="31"/>
      <c r="F527" s="33"/>
      <c r="G527" s="34" t="str">
        <f t="shared" si="8"/>
        <v/>
      </c>
    </row>
    <row r="528" spans="2:7" x14ac:dyDescent="0.2">
      <c r="B528" s="30"/>
      <c r="C528" s="31"/>
      <c r="D528" s="32" t="str">
        <f>IF(C528="","",IFERROR(INDEX(Clienți!$C$5:$C$504,MATCH(C528,Clienți!$B$5:$B$504,0)),""))</f>
        <v/>
      </c>
      <c r="E528" s="31"/>
      <c r="F528" s="33"/>
      <c r="G528" s="34" t="str">
        <f t="shared" si="8"/>
        <v/>
      </c>
    </row>
    <row r="529" spans="2:7" x14ac:dyDescent="0.2">
      <c r="B529" s="30"/>
      <c r="C529" s="31"/>
      <c r="D529" s="32" t="str">
        <f>IF(C529="","",IFERROR(INDEX(Clienți!$C$5:$C$504,MATCH(C529,Clienți!$B$5:$B$504,0)),""))</f>
        <v/>
      </c>
      <c r="E529" s="31"/>
      <c r="F529" s="33"/>
      <c r="G529" s="34" t="str">
        <f t="shared" si="8"/>
        <v/>
      </c>
    </row>
    <row r="530" spans="2:7" x14ac:dyDescent="0.2">
      <c r="B530" s="30"/>
      <c r="C530" s="31"/>
      <c r="D530" s="32" t="str">
        <f>IF(C530="","",IFERROR(INDEX(Clienți!$C$5:$C$504,MATCH(C530,Clienți!$B$5:$B$504,0)),""))</f>
        <v/>
      </c>
      <c r="E530" s="31"/>
      <c r="F530" s="33"/>
      <c r="G530" s="34" t="str">
        <f t="shared" si="8"/>
        <v/>
      </c>
    </row>
    <row r="531" spans="2:7" x14ac:dyDescent="0.2">
      <c r="B531" s="30"/>
      <c r="C531" s="31"/>
      <c r="D531" s="32" t="str">
        <f>IF(C531="","",IFERROR(INDEX(Clienți!$C$5:$C$504,MATCH(C531,Clienți!$B$5:$B$504,0)),""))</f>
        <v/>
      </c>
      <c r="E531" s="31"/>
      <c r="F531" s="33"/>
      <c r="G531" s="34" t="str">
        <f t="shared" si="8"/>
        <v/>
      </c>
    </row>
    <row r="532" spans="2:7" x14ac:dyDescent="0.2">
      <c r="B532" s="30"/>
      <c r="C532" s="31"/>
      <c r="D532" s="32" t="str">
        <f>IF(C532="","",IFERROR(INDEX(Clienți!$C$5:$C$504,MATCH(C532,Clienți!$B$5:$B$504,0)),""))</f>
        <v/>
      </c>
      <c r="E532" s="31"/>
      <c r="F532" s="33"/>
      <c r="G532" s="34" t="str">
        <f t="shared" si="8"/>
        <v/>
      </c>
    </row>
    <row r="533" spans="2:7" x14ac:dyDescent="0.2">
      <c r="B533" s="30"/>
      <c r="C533" s="31"/>
      <c r="D533" s="32" t="str">
        <f>IF(C533="","",IFERROR(INDEX(Clienți!$C$5:$C$504,MATCH(C533,Clienți!$B$5:$B$504,0)),""))</f>
        <v/>
      </c>
      <c r="E533" s="31"/>
      <c r="F533" s="33"/>
      <c r="G533" s="34" t="str">
        <f t="shared" si="8"/>
        <v/>
      </c>
    </row>
    <row r="534" spans="2:7" x14ac:dyDescent="0.2">
      <c r="B534" s="30"/>
      <c r="C534" s="31"/>
      <c r="D534" s="32" t="str">
        <f>IF(C534="","",IFERROR(INDEX(Clienți!$C$5:$C$504,MATCH(C534,Clienți!$B$5:$B$504,0)),""))</f>
        <v/>
      </c>
      <c r="E534" s="31"/>
      <c r="F534" s="33"/>
      <c r="G534" s="34" t="str">
        <f t="shared" si="8"/>
        <v/>
      </c>
    </row>
    <row r="535" spans="2:7" x14ac:dyDescent="0.2">
      <c r="B535" s="30"/>
      <c r="C535" s="31"/>
      <c r="D535" s="32" t="str">
        <f>IF(C535="","",IFERROR(INDEX(Clienți!$C$5:$C$504,MATCH(C535,Clienți!$B$5:$B$504,0)),""))</f>
        <v/>
      </c>
      <c r="E535" s="31"/>
      <c r="F535" s="33"/>
      <c r="G535" s="34" t="str">
        <f t="shared" si="8"/>
        <v/>
      </c>
    </row>
    <row r="536" spans="2:7" x14ac:dyDescent="0.2">
      <c r="B536" s="30"/>
      <c r="C536" s="31"/>
      <c r="D536" s="32" t="str">
        <f>IF(C536="","",IFERROR(INDEX(Clienți!$C$5:$C$504,MATCH(C536,Clienți!$B$5:$B$504,0)),""))</f>
        <v/>
      </c>
      <c r="E536" s="31"/>
      <c r="F536" s="33"/>
      <c r="G536" s="34" t="str">
        <f t="shared" si="8"/>
        <v/>
      </c>
    </row>
    <row r="537" spans="2:7" x14ac:dyDescent="0.2">
      <c r="B537" s="30"/>
      <c r="C537" s="31"/>
      <c r="D537" s="32" t="str">
        <f>IF(C537="","",IFERROR(INDEX(Clienți!$C$5:$C$504,MATCH(C537,Clienți!$B$5:$B$504,0)),""))</f>
        <v/>
      </c>
      <c r="E537" s="31"/>
      <c r="F537" s="33"/>
      <c r="G537" s="34" t="str">
        <f t="shared" si="8"/>
        <v/>
      </c>
    </row>
    <row r="538" spans="2:7" x14ac:dyDescent="0.2">
      <c r="B538" s="30"/>
      <c r="C538" s="31"/>
      <c r="D538" s="32" t="str">
        <f>IF(C538="","",IFERROR(INDEX(Clienți!$C$5:$C$504,MATCH(C538,Clienți!$B$5:$B$504,0)),""))</f>
        <v/>
      </c>
      <c r="E538" s="31"/>
      <c r="F538" s="33"/>
      <c r="G538" s="34" t="str">
        <f t="shared" si="8"/>
        <v/>
      </c>
    </row>
    <row r="539" spans="2:7" x14ac:dyDescent="0.2">
      <c r="B539" s="30"/>
      <c r="C539" s="31"/>
      <c r="D539" s="32" t="str">
        <f>IF(C539="","",IFERROR(INDEX(Clienți!$C$5:$C$504,MATCH(C539,Clienți!$B$5:$B$504,0)),""))</f>
        <v/>
      </c>
      <c r="E539" s="31"/>
      <c r="F539" s="33"/>
      <c r="G539" s="34" t="str">
        <f t="shared" si="8"/>
        <v/>
      </c>
    </row>
    <row r="540" spans="2:7" x14ac:dyDescent="0.2">
      <c r="B540" s="30"/>
      <c r="C540" s="31"/>
      <c r="D540" s="32" t="str">
        <f>IF(C540="","",IFERROR(INDEX(Clienți!$C$5:$C$504,MATCH(C540,Clienți!$B$5:$B$504,0)),""))</f>
        <v/>
      </c>
      <c r="E540" s="31"/>
      <c r="F540" s="33"/>
      <c r="G540" s="34" t="str">
        <f t="shared" si="8"/>
        <v/>
      </c>
    </row>
    <row r="541" spans="2:7" x14ac:dyDescent="0.2">
      <c r="B541" s="30"/>
      <c r="C541" s="31"/>
      <c r="D541" s="32" t="str">
        <f>IF(C541="","",IFERROR(INDEX(Clienți!$C$5:$C$504,MATCH(C541,Clienți!$B$5:$B$504,0)),""))</f>
        <v/>
      </c>
      <c r="E541" s="31"/>
      <c r="F541" s="33"/>
      <c r="G541" s="34" t="str">
        <f t="shared" si="8"/>
        <v/>
      </c>
    </row>
    <row r="542" spans="2:7" x14ac:dyDescent="0.2">
      <c r="B542" s="30"/>
      <c r="C542" s="31"/>
      <c r="D542" s="32" t="str">
        <f>IF(C542="","",IFERROR(INDEX(Clienți!$C$5:$C$504,MATCH(C542,Clienți!$B$5:$B$504,0)),""))</f>
        <v/>
      </c>
      <c r="E542" s="31"/>
      <c r="F542" s="33"/>
      <c r="G542" s="34" t="str">
        <f t="shared" si="8"/>
        <v/>
      </c>
    </row>
    <row r="543" spans="2:7" x14ac:dyDescent="0.2">
      <c r="B543" s="30"/>
      <c r="C543" s="31"/>
      <c r="D543" s="32" t="str">
        <f>IF(C543="","",IFERROR(INDEX(Clienți!$C$5:$C$504,MATCH(C543,Clienți!$B$5:$B$504,0)),""))</f>
        <v/>
      </c>
      <c r="E543" s="31"/>
      <c r="F543" s="33"/>
      <c r="G543" s="34" t="str">
        <f t="shared" si="8"/>
        <v/>
      </c>
    </row>
    <row r="544" spans="2:7" x14ac:dyDescent="0.2">
      <c r="B544" s="30"/>
      <c r="C544" s="31"/>
      <c r="D544" s="32" t="str">
        <f>IF(C544="","",IFERROR(INDEX(Clienți!$C$5:$C$504,MATCH(C544,Clienți!$B$5:$B$504,0)),""))</f>
        <v/>
      </c>
      <c r="E544" s="31"/>
      <c r="F544" s="33"/>
      <c r="G544" s="34" t="str">
        <f t="shared" si="8"/>
        <v/>
      </c>
    </row>
    <row r="545" spans="2:7" x14ac:dyDescent="0.2">
      <c r="B545" s="30"/>
      <c r="C545" s="31"/>
      <c r="D545" s="32" t="str">
        <f>IF(C545="","",IFERROR(INDEX(Clienți!$C$5:$C$504,MATCH(C545,Clienți!$B$5:$B$504,0)),""))</f>
        <v/>
      </c>
      <c r="E545" s="31"/>
      <c r="F545" s="33"/>
      <c r="G545" s="34" t="str">
        <f t="shared" si="8"/>
        <v/>
      </c>
    </row>
    <row r="546" spans="2:7" x14ac:dyDescent="0.2">
      <c r="B546" s="30"/>
      <c r="C546" s="31"/>
      <c r="D546" s="32" t="str">
        <f>IF(C546="","",IFERROR(INDEX(Clienți!$C$5:$C$504,MATCH(C546,Clienți!$B$5:$B$504,0)),""))</f>
        <v/>
      </c>
      <c r="E546" s="31"/>
      <c r="F546" s="33"/>
      <c r="G546" s="34" t="str">
        <f t="shared" si="8"/>
        <v/>
      </c>
    </row>
    <row r="547" spans="2:7" x14ac:dyDescent="0.2">
      <c r="B547" s="30"/>
      <c r="C547" s="31"/>
      <c r="D547" s="32" t="str">
        <f>IF(C547="","",IFERROR(INDEX(Clienți!$C$5:$C$504,MATCH(C547,Clienți!$B$5:$B$504,0)),""))</f>
        <v/>
      </c>
      <c r="E547" s="31"/>
      <c r="F547" s="33"/>
      <c r="G547" s="34" t="str">
        <f t="shared" si="8"/>
        <v/>
      </c>
    </row>
    <row r="548" spans="2:7" x14ac:dyDescent="0.2">
      <c r="B548" s="30"/>
      <c r="C548" s="31"/>
      <c r="D548" s="32" t="str">
        <f>IF(C548="","",IFERROR(INDEX(Clienți!$C$5:$C$504,MATCH(C548,Clienți!$B$5:$B$504,0)),""))</f>
        <v/>
      </c>
      <c r="E548" s="31"/>
      <c r="F548" s="33"/>
      <c r="G548" s="34" t="str">
        <f t="shared" si="8"/>
        <v/>
      </c>
    </row>
    <row r="549" spans="2:7" x14ac:dyDescent="0.2">
      <c r="B549" s="30"/>
      <c r="C549" s="31"/>
      <c r="D549" s="32" t="str">
        <f>IF(C549="","",IFERROR(INDEX(Clienți!$C$5:$C$504,MATCH(C549,Clienți!$B$5:$B$504,0)),""))</f>
        <v/>
      </c>
      <c r="E549" s="31"/>
      <c r="F549" s="33"/>
      <c r="G549" s="34" t="str">
        <f t="shared" si="8"/>
        <v/>
      </c>
    </row>
    <row r="550" spans="2:7" x14ac:dyDescent="0.2">
      <c r="B550" s="30"/>
      <c r="C550" s="31"/>
      <c r="D550" s="32" t="str">
        <f>IF(C550="","",IFERROR(INDEX(Clienți!$C$5:$C$504,MATCH(C550,Clienți!$B$5:$B$504,0)),""))</f>
        <v/>
      </c>
      <c r="E550" s="31"/>
      <c r="F550" s="33"/>
      <c r="G550" s="34" t="str">
        <f t="shared" si="8"/>
        <v/>
      </c>
    </row>
    <row r="551" spans="2:7" x14ac:dyDescent="0.2">
      <c r="B551" s="30"/>
      <c r="C551" s="31"/>
      <c r="D551" s="32" t="str">
        <f>IF(C551="","",IFERROR(INDEX(Clienți!$C$5:$C$504,MATCH(C551,Clienți!$B$5:$B$504,0)),""))</f>
        <v/>
      </c>
      <c r="E551" s="31"/>
      <c r="F551" s="33"/>
      <c r="G551" s="34" t="str">
        <f t="shared" si="8"/>
        <v/>
      </c>
    </row>
    <row r="552" spans="2:7" x14ac:dyDescent="0.2">
      <c r="B552" s="30"/>
      <c r="C552" s="31"/>
      <c r="D552" s="32" t="str">
        <f>IF(C552="","",IFERROR(INDEX(Clienți!$C$5:$C$504,MATCH(C552,Clienți!$B$5:$B$504,0)),""))</f>
        <v/>
      </c>
      <c r="E552" s="31"/>
      <c r="F552" s="33"/>
      <c r="G552" s="34" t="str">
        <f t="shared" si="8"/>
        <v/>
      </c>
    </row>
    <row r="553" spans="2:7" x14ac:dyDescent="0.2">
      <c r="B553" s="30"/>
      <c r="C553" s="31"/>
      <c r="D553" s="32" t="str">
        <f>IF(C553="","",IFERROR(INDEX(Clienți!$C$5:$C$504,MATCH(C553,Clienți!$B$5:$B$504,0)),""))</f>
        <v/>
      </c>
      <c r="E553" s="31"/>
      <c r="F553" s="33"/>
      <c r="G553" s="34" t="str">
        <f t="shared" si="8"/>
        <v/>
      </c>
    </row>
    <row r="554" spans="2:7" x14ac:dyDescent="0.2">
      <c r="B554" s="30"/>
      <c r="C554" s="31"/>
      <c r="D554" s="32" t="str">
        <f>IF(C554="","",IFERROR(INDEX(Clienți!$C$5:$C$504,MATCH(C554,Clienți!$B$5:$B$504,0)),""))</f>
        <v/>
      </c>
      <c r="E554" s="31"/>
      <c r="F554" s="33"/>
      <c r="G554" s="34" t="str">
        <f t="shared" si="8"/>
        <v/>
      </c>
    </row>
    <row r="555" spans="2:7" x14ac:dyDescent="0.2">
      <c r="B555" s="30"/>
      <c r="C555" s="31"/>
      <c r="D555" s="32" t="str">
        <f>IF(C555="","",IFERROR(INDEX(Clienți!$C$5:$C$504,MATCH(C555,Clienți!$B$5:$B$504,0)),""))</f>
        <v/>
      </c>
      <c r="E555" s="31"/>
      <c r="F555" s="33"/>
      <c r="G555" s="34" t="str">
        <f t="shared" si="8"/>
        <v/>
      </c>
    </row>
    <row r="556" spans="2:7" x14ac:dyDescent="0.2">
      <c r="B556" s="30"/>
      <c r="C556" s="31"/>
      <c r="D556" s="32" t="str">
        <f>IF(C556="","",IFERROR(INDEX(Clienți!$C$5:$C$504,MATCH(C556,Clienți!$B$5:$B$504,0)),""))</f>
        <v/>
      </c>
      <c r="E556" s="31"/>
      <c r="F556" s="33"/>
      <c r="G556" s="34" t="str">
        <f t="shared" si="8"/>
        <v/>
      </c>
    </row>
    <row r="557" spans="2:7" x14ac:dyDescent="0.2">
      <c r="B557" s="30"/>
      <c r="C557" s="31"/>
      <c r="D557" s="32" t="str">
        <f>IF(C557="","",IFERROR(INDEX(Clienți!$C$5:$C$504,MATCH(C557,Clienți!$B$5:$B$504,0)),""))</f>
        <v/>
      </c>
      <c r="E557" s="31"/>
      <c r="F557" s="33"/>
      <c r="G557" s="34" t="str">
        <f t="shared" si="8"/>
        <v/>
      </c>
    </row>
    <row r="558" spans="2:7" x14ac:dyDescent="0.2">
      <c r="B558" s="30"/>
      <c r="C558" s="31"/>
      <c r="D558" s="32" t="str">
        <f>IF(C558="","",IFERROR(INDEX(Clienți!$C$5:$C$504,MATCH(C558,Clienți!$B$5:$B$504,0)),""))</f>
        <v/>
      </c>
      <c r="E558" s="31"/>
      <c r="F558" s="33"/>
      <c r="G558" s="34" t="str">
        <f t="shared" si="8"/>
        <v/>
      </c>
    </row>
    <row r="559" spans="2:7" x14ac:dyDescent="0.2">
      <c r="B559" s="30"/>
      <c r="C559" s="31"/>
      <c r="D559" s="32" t="str">
        <f>IF(C559="","",IFERROR(INDEX(Clienți!$C$5:$C$504,MATCH(C559,Clienți!$B$5:$B$504,0)),""))</f>
        <v/>
      </c>
      <c r="E559" s="31"/>
      <c r="F559" s="33"/>
      <c r="G559" s="34" t="str">
        <f t="shared" si="8"/>
        <v/>
      </c>
    </row>
    <row r="560" spans="2:7" x14ac:dyDescent="0.2">
      <c r="B560" s="30"/>
      <c r="C560" s="31"/>
      <c r="D560" s="32" t="str">
        <f>IF(C560="","",IFERROR(INDEX(Clienți!$C$5:$C$504,MATCH(C560,Clienți!$B$5:$B$504,0)),""))</f>
        <v/>
      </c>
      <c r="E560" s="31"/>
      <c r="F560" s="33"/>
      <c r="G560" s="34" t="str">
        <f t="shared" si="8"/>
        <v/>
      </c>
    </row>
    <row r="561" spans="2:7" x14ac:dyDescent="0.2">
      <c r="B561" s="30"/>
      <c r="C561" s="31"/>
      <c r="D561" s="32" t="str">
        <f>IF(C561="","",IFERROR(INDEX(Clienți!$C$5:$C$504,MATCH(C561,Clienți!$B$5:$B$504,0)),""))</f>
        <v/>
      </c>
      <c r="E561" s="31"/>
      <c r="F561" s="33"/>
      <c r="G561" s="34" t="str">
        <f t="shared" si="8"/>
        <v/>
      </c>
    </row>
    <row r="562" spans="2:7" x14ac:dyDescent="0.2">
      <c r="B562" s="30"/>
      <c r="C562" s="31"/>
      <c r="D562" s="32" t="str">
        <f>IF(C562="","",IFERROR(INDEX(Clienți!$C$5:$C$504,MATCH(C562,Clienți!$B$5:$B$504,0)),""))</f>
        <v/>
      </c>
      <c r="E562" s="31"/>
      <c r="F562" s="33"/>
      <c r="G562" s="34" t="str">
        <f t="shared" si="8"/>
        <v/>
      </c>
    </row>
    <row r="563" spans="2:7" x14ac:dyDescent="0.2">
      <c r="B563" s="30"/>
      <c r="C563" s="31"/>
      <c r="D563" s="32" t="str">
        <f>IF(C563="","",IFERROR(INDEX(Clienți!$C$5:$C$504,MATCH(C563,Clienți!$B$5:$B$504,0)),""))</f>
        <v/>
      </c>
      <c r="E563" s="31"/>
      <c r="F563" s="33"/>
      <c r="G563" s="34" t="str">
        <f t="shared" si="8"/>
        <v/>
      </c>
    </row>
    <row r="564" spans="2:7" x14ac:dyDescent="0.2">
      <c r="B564" s="30"/>
      <c r="C564" s="31"/>
      <c r="D564" s="32" t="str">
        <f>IF(C564="","",IFERROR(INDEX(Clienți!$C$5:$C$504,MATCH(C564,Clienți!$B$5:$B$504,0)),""))</f>
        <v/>
      </c>
      <c r="E564" s="31"/>
      <c r="F564" s="33"/>
      <c r="G564" s="34" t="str">
        <f t="shared" si="8"/>
        <v/>
      </c>
    </row>
    <row r="565" spans="2:7" x14ac:dyDescent="0.2">
      <c r="B565" s="30"/>
      <c r="C565" s="31"/>
      <c r="D565" s="32" t="str">
        <f>IF(C565="","",IFERROR(INDEX(Clienți!$C$5:$C$504,MATCH(C565,Clienți!$B$5:$B$504,0)),""))</f>
        <v/>
      </c>
      <c r="E565" s="31"/>
      <c r="F565" s="33"/>
      <c r="G565" s="34" t="str">
        <f t="shared" si="8"/>
        <v/>
      </c>
    </row>
    <row r="566" spans="2:7" x14ac:dyDescent="0.2">
      <c r="B566" s="30"/>
      <c r="C566" s="31"/>
      <c r="D566" s="32" t="str">
        <f>IF(C566="","",IFERROR(INDEX(Clienți!$C$5:$C$504,MATCH(C566,Clienți!$B$5:$B$504,0)),""))</f>
        <v/>
      </c>
      <c r="E566" s="31"/>
      <c r="F566" s="33"/>
      <c r="G566" s="34" t="str">
        <f t="shared" si="8"/>
        <v/>
      </c>
    </row>
    <row r="567" spans="2:7" x14ac:dyDescent="0.2">
      <c r="B567" s="30"/>
      <c r="C567" s="31"/>
      <c r="D567" s="32" t="str">
        <f>IF(C567="","",IFERROR(INDEX(Clienți!$C$5:$C$504,MATCH(C567,Clienți!$B$5:$B$504,0)),""))</f>
        <v/>
      </c>
      <c r="E567" s="31"/>
      <c r="F567" s="33"/>
      <c r="G567" s="34" t="str">
        <f t="shared" si="8"/>
        <v/>
      </c>
    </row>
    <row r="568" spans="2:7" x14ac:dyDescent="0.2">
      <c r="B568" s="30"/>
      <c r="C568" s="31"/>
      <c r="D568" s="32" t="str">
        <f>IF(C568="","",IFERROR(INDEX(Clienți!$C$5:$C$504,MATCH(C568,Clienți!$B$5:$B$504,0)),""))</f>
        <v/>
      </c>
      <c r="E568" s="31"/>
      <c r="F568" s="33"/>
      <c r="G568" s="34" t="str">
        <f t="shared" si="8"/>
        <v/>
      </c>
    </row>
    <row r="569" spans="2:7" x14ac:dyDescent="0.2">
      <c r="B569" s="30"/>
      <c r="C569" s="31"/>
      <c r="D569" s="32" t="str">
        <f>IF(C569="","",IFERROR(INDEX(Clienți!$C$5:$C$504,MATCH(C569,Clienți!$B$5:$B$504,0)),""))</f>
        <v/>
      </c>
      <c r="E569" s="31"/>
      <c r="F569" s="33"/>
      <c r="G569" s="34" t="str">
        <f t="shared" si="8"/>
        <v/>
      </c>
    </row>
    <row r="570" spans="2:7" x14ac:dyDescent="0.2">
      <c r="B570" s="30"/>
      <c r="C570" s="31"/>
      <c r="D570" s="32" t="str">
        <f>IF(C570="","",IFERROR(INDEX(Clienți!$C$5:$C$504,MATCH(C570,Clienți!$B$5:$B$504,0)),""))</f>
        <v/>
      </c>
      <c r="E570" s="31"/>
      <c r="F570" s="33"/>
      <c r="G570" s="34" t="str">
        <f t="shared" si="8"/>
        <v/>
      </c>
    </row>
    <row r="571" spans="2:7" x14ac:dyDescent="0.2">
      <c r="B571" s="30"/>
      <c r="C571" s="31"/>
      <c r="D571" s="32" t="str">
        <f>IF(C571="","",IFERROR(INDEX(Clienți!$C$5:$C$504,MATCH(C571,Clienți!$B$5:$B$504,0)),""))</f>
        <v/>
      </c>
      <c r="E571" s="31"/>
      <c r="F571" s="33"/>
      <c r="G571" s="34" t="str">
        <f t="shared" si="8"/>
        <v/>
      </c>
    </row>
    <row r="572" spans="2:7" x14ac:dyDescent="0.2">
      <c r="B572" s="30"/>
      <c r="C572" s="31"/>
      <c r="D572" s="32" t="str">
        <f>IF(C572="","",IFERROR(INDEX(Clienți!$C$5:$C$504,MATCH(C572,Clienți!$B$5:$B$504,0)),""))</f>
        <v/>
      </c>
      <c r="E572" s="31"/>
      <c r="F572" s="33"/>
      <c r="G572" s="34" t="str">
        <f t="shared" si="8"/>
        <v/>
      </c>
    </row>
    <row r="573" spans="2:7" x14ac:dyDescent="0.2">
      <c r="B573" s="30"/>
      <c r="C573" s="31"/>
      <c r="D573" s="32" t="str">
        <f>IF(C573="","",IFERROR(INDEX(Clienți!$C$5:$C$504,MATCH(C573,Clienți!$B$5:$B$504,0)),""))</f>
        <v/>
      </c>
      <c r="E573" s="31"/>
      <c r="F573" s="33"/>
      <c r="G573" s="34" t="str">
        <f t="shared" si="8"/>
        <v/>
      </c>
    </row>
    <row r="574" spans="2:7" x14ac:dyDescent="0.2">
      <c r="B574" s="30"/>
      <c r="C574" s="31"/>
      <c r="D574" s="32" t="str">
        <f>IF(C574="","",IFERROR(INDEX(Clienți!$C$5:$C$504,MATCH(C574,Clienți!$B$5:$B$504,0)),""))</f>
        <v/>
      </c>
      <c r="E574" s="31"/>
      <c r="F574" s="33"/>
      <c r="G574" s="34" t="str">
        <f t="shared" si="8"/>
        <v/>
      </c>
    </row>
    <row r="575" spans="2:7" x14ac:dyDescent="0.2">
      <c r="B575" s="30"/>
      <c r="C575" s="31"/>
      <c r="D575" s="32" t="str">
        <f>IF(C575="","",IFERROR(INDEX(Clienți!$C$5:$C$504,MATCH(C575,Clienți!$B$5:$B$504,0)),""))</f>
        <v/>
      </c>
      <c r="E575" s="31"/>
      <c r="F575" s="33"/>
      <c r="G575" s="34" t="str">
        <f t="shared" si="8"/>
        <v/>
      </c>
    </row>
    <row r="576" spans="2:7" x14ac:dyDescent="0.2">
      <c r="B576" s="30"/>
      <c r="C576" s="31"/>
      <c r="D576" s="32" t="str">
        <f>IF(C576="","",IFERROR(INDEX(Clienți!$C$5:$C$504,MATCH(C576,Clienți!$B$5:$B$504,0)),""))</f>
        <v/>
      </c>
      <c r="E576" s="31"/>
      <c r="F576" s="33"/>
      <c r="G576" s="34" t="str">
        <f t="shared" si="8"/>
        <v/>
      </c>
    </row>
    <row r="577" spans="2:7" x14ac:dyDescent="0.2">
      <c r="B577" s="30"/>
      <c r="C577" s="31"/>
      <c r="D577" s="32" t="str">
        <f>IF(C577="","",IFERROR(INDEX(Clienți!$C$5:$C$504,MATCH(C577,Clienți!$B$5:$B$504,0)),""))</f>
        <v/>
      </c>
      <c r="E577" s="31"/>
      <c r="F577" s="33"/>
      <c r="G577" s="34" t="str">
        <f t="shared" si="8"/>
        <v/>
      </c>
    </row>
    <row r="578" spans="2:7" x14ac:dyDescent="0.2">
      <c r="B578" s="30"/>
      <c r="C578" s="31"/>
      <c r="D578" s="32" t="str">
        <f>IF(C578="","",IFERROR(INDEX(Clienți!$C$5:$C$504,MATCH(C578,Clienți!$B$5:$B$504,0)),""))</f>
        <v/>
      </c>
      <c r="E578" s="31"/>
      <c r="F578" s="33"/>
      <c r="G578" s="34" t="str">
        <f t="shared" si="8"/>
        <v/>
      </c>
    </row>
    <row r="579" spans="2:7" x14ac:dyDescent="0.2">
      <c r="B579" s="30"/>
      <c r="C579" s="31"/>
      <c r="D579" s="32" t="str">
        <f>IF(C579="","",IFERROR(INDEX(Clienți!$C$5:$C$504,MATCH(C579,Clienți!$B$5:$B$504,0)),""))</f>
        <v/>
      </c>
      <c r="E579" s="31"/>
      <c r="F579" s="33"/>
      <c r="G579" s="34" t="str">
        <f t="shared" si="8"/>
        <v/>
      </c>
    </row>
    <row r="580" spans="2:7" x14ac:dyDescent="0.2">
      <c r="B580" s="30"/>
      <c r="C580" s="31"/>
      <c r="D580" s="32" t="str">
        <f>IF(C580="","",IFERROR(INDEX(Clienți!$C$5:$C$504,MATCH(C580,Clienți!$B$5:$B$504,0)),""))</f>
        <v/>
      </c>
      <c r="E580" s="31"/>
      <c r="F580" s="33"/>
      <c r="G580" s="34" t="str">
        <f t="shared" si="8"/>
        <v/>
      </c>
    </row>
    <row r="581" spans="2:7" x14ac:dyDescent="0.2">
      <c r="B581" s="30"/>
      <c r="C581" s="31"/>
      <c r="D581" s="32" t="str">
        <f>IF(C581="","",IFERROR(INDEX(Clienți!$C$5:$C$504,MATCH(C581,Clienți!$B$5:$B$504,0)),""))</f>
        <v/>
      </c>
      <c r="E581" s="31"/>
      <c r="F581" s="33"/>
      <c r="G581" s="34" t="str">
        <f t="shared" ref="G581:G644" si="9">IF(C581="","",TRIM(IF(D581="","Cod de client inexistent. ","")&amp;IF(COUNTIF($E$5:$E$2004,E581)&gt;1,"Factură dublată. ","")))</f>
        <v/>
      </c>
    </row>
    <row r="582" spans="2:7" x14ac:dyDescent="0.2">
      <c r="B582" s="30"/>
      <c r="C582" s="31"/>
      <c r="D582" s="32" t="str">
        <f>IF(C582="","",IFERROR(INDEX(Clienți!$C$5:$C$504,MATCH(C582,Clienți!$B$5:$B$504,0)),""))</f>
        <v/>
      </c>
      <c r="E582" s="31"/>
      <c r="F582" s="33"/>
      <c r="G582" s="34" t="str">
        <f t="shared" si="9"/>
        <v/>
      </c>
    </row>
    <row r="583" spans="2:7" x14ac:dyDescent="0.2">
      <c r="B583" s="30"/>
      <c r="C583" s="31"/>
      <c r="D583" s="32" t="str">
        <f>IF(C583="","",IFERROR(INDEX(Clienți!$C$5:$C$504,MATCH(C583,Clienți!$B$5:$B$504,0)),""))</f>
        <v/>
      </c>
      <c r="E583" s="31"/>
      <c r="F583" s="33"/>
      <c r="G583" s="34" t="str">
        <f t="shared" si="9"/>
        <v/>
      </c>
    </row>
    <row r="584" spans="2:7" x14ac:dyDescent="0.2">
      <c r="B584" s="30"/>
      <c r="C584" s="31"/>
      <c r="D584" s="32" t="str">
        <f>IF(C584="","",IFERROR(INDEX(Clienți!$C$5:$C$504,MATCH(C584,Clienți!$B$5:$B$504,0)),""))</f>
        <v/>
      </c>
      <c r="E584" s="31"/>
      <c r="F584" s="33"/>
      <c r="G584" s="34" t="str">
        <f t="shared" si="9"/>
        <v/>
      </c>
    </row>
    <row r="585" spans="2:7" x14ac:dyDescent="0.2">
      <c r="B585" s="30"/>
      <c r="C585" s="31"/>
      <c r="D585" s="32" t="str">
        <f>IF(C585="","",IFERROR(INDEX(Clienți!$C$5:$C$504,MATCH(C585,Clienți!$B$5:$B$504,0)),""))</f>
        <v/>
      </c>
      <c r="E585" s="31"/>
      <c r="F585" s="33"/>
      <c r="G585" s="34" t="str">
        <f t="shared" si="9"/>
        <v/>
      </c>
    </row>
    <row r="586" spans="2:7" x14ac:dyDescent="0.2">
      <c r="B586" s="30"/>
      <c r="C586" s="31"/>
      <c r="D586" s="32" t="str">
        <f>IF(C586="","",IFERROR(INDEX(Clienți!$C$5:$C$504,MATCH(C586,Clienți!$B$5:$B$504,0)),""))</f>
        <v/>
      </c>
      <c r="E586" s="31"/>
      <c r="F586" s="33"/>
      <c r="G586" s="34" t="str">
        <f t="shared" si="9"/>
        <v/>
      </c>
    </row>
    <row r="587" spans="2:7" x14ac:dyDescent="0.2">
      <c r="B587" s="30"/>
      <c r="C587" s="31"/>
      <c r="D587" s="32" t="str">
        <f>IF(C587="","",IFERROR(INDEX(Clienți!$C$5:$C$504,MATCH(C587,Clienți!$B$5:$B$504,0)),""))</f>
        <v/>
      </c>
      <c r="E587" s="31"/>
      <c r="F587" s="33"/>
      <c r="G587" s="34" t="str">
        <f t="shared" si="9"/>
        <v/>
      </c>
    </row>
    <row r="588" spans="2:7" x14ac:dyDescent="0.2">
      <c r="B588" s="30"/>
      <c r="C588" s="31"/>
      <c r="D588" s="32" t="str">
        <f>IF(C588="","",IFERROR(INDEX(Clienți!$C$5:$C$504,MATCH(C588,Clienți!$B$5:$B$504,0)),""))</f>
        <v/>
      </c>
      <c r="E588" s="31"/>
      <c r="F588" s="33"/>
      <c r="G588" s="34" t="str">
        <f t="shared" si="9"/>
        <v/>
      </c>
    </row>
    <row r="589" spans="2:7" x14ac:dyDescent="0.2">
      <c r="B589" s="30"/>
      <c r="C589" s="31"/>
      <c r="D589" s="32" t="str">
        <f>IF(C589="","",IFERROR(INDEX(Clienți!$C$5:$C$504,MATCH(C589,Clienți!$B$5:$B$504,0)),""))</f>
        <v/>
      </c>
      <c r="E589" s="31"/>
      <c r="F589" s="33"/>
      <c r="G589" s="34" t="str">
        <f t="shared" si="9"/>
        <v/>
      </c>
    </row>
    <row r="590" spans="2:7" x14ac:dyDescent="0.2">
      <c r="B590" s="30"/>
      <c r="C590" s="31"/>
      <c r="D590" s="32" t="str">
        <f>IF(C590="","",IFERROR(INDEX(Clienți!$C$5:$C$504,MATCH(C590,Clienți!$B$5:$B$504,0)),""))</f>
        <v/>
      </c>
      <c r="E590" s="31"/>
      <c r="F590" s="33"/>
      <c r="G590" s="34" t="str">
        <f t="shared" si="9"/>
        <v/>
      </c>
    </row>
    <row r="591" spans="2:7" x14ac:dyDescent="0.2">
      <c r="B591" s="30"/>
      <c r="C591" s="31"/>
      <c r="D591" s="32" t="str">
        <f>IF(C591="","",IFERROR(INDEX(Clienți!$C$5:$C$504,MATCH(C591,Clienți!$B$5:$B$504,0)),""))</f>
        <v/>
      </c>
      <c r="E591" s="31"/>
      <c r="F591" s="33"/>
      <c r="G591" s="34" t="str">
        <f t="shared" si="9"/>
        <v/>
      </c>
    </row>
    <row r="592" spans="2:7" x14ac:dyDescent="0.2">
      <c r="B592" s="30"/>
      <c r="C592" s="31"/>
      <c r="D592" s="32" t="str">
        <f>IF(C592="","",IFERROR(INDEX(Clienți!$C$5:$C$504,MATCH(C592,Clienți!$B$5:$B$504,0)),""))</f>
        <v/>
      </c>
      <c r="E592" s="31"/>
      <c r="F592" s="33"/>
      <c r="G592" s="34" t="str">
        <f t="shared" si="9"/>
        <v/>
      </c>
    </row>
    <row r="593" spans="2:7" x14ac:dyDescent="0.2">
      <c r="B593" s="30"/>
      <c r="C593" s="31"/>
      <c r="D593" s="32" t="str">
        <f>IF(C593="","",IFERROR(INDEX(Clienți!$C$5:$C$504,MATCH(C593,Clienți!$B$5:$B$504,0)),""))</f>
        <v/>
      </c>
      <c r="E593" s="31"/>
      <c r="F593" s="33"/>
      <c r="G593" s="34" t="str">
        <f t="shared" si="9"/>
        <v/>
      </c>
    </row>
    <row r="594" spans="2:7" x14ac:dyDescent="0.2">
      <c r="B594" s="30"/>
      <c r="C594" s="31"/>
      <c r="D594" s="32" t="str">
        <f>IF(C594="","",IFERROR(INDEX(Clienți!$C$5:$C$504,MATCH(C594,Clienți!$B$5:$B$504,0)),""))</f>
        <v/>
      </c>
      <c r="E594" s="31"/>
      <c r="F594" s="33"/>
      <c r="G594" s="34" t="str">
        <f t="shared" si="9"/>
        <v/>
      </c>
    </row>
    <row r="595" spans="2:7" x14ac:dyDescent="0.2">
      <c r="B595" s="30"/>
      <c r="C595" s="31"/>
      <c r="D595" s="32" t="str">
        <f>IF(C595="","",IFERROR(INDEX(Clienți!$C$5:$C$504,MATCH(C595,Clienți!$B$5:$B$504,0)),""))</f>
        <v/>
      </c>
      <c r="E595" s="31"/>
      <c r="F595" s="33"/>
      <c r="G595" s="34" t="str">
        <f t="shared" si="9"/>
        <v/>
      </c>
    </row>
    <row r="596" spans="2:7" x14ac:dyDescent="0.2">
      <c r="B596" s="30"/>
      <c r="C596" s="31"/>
      <c r="D596" s="32" t="str">
        <f>IF(C596="","",IFERROR(INDEX(Clienți!$C$5:$C$504,MATCH(C596,Clienți!$B$5:$B$504,0)),""))</f>
        <v/>
      </c>
      <c r="E596" s="31"/>
      <c r="F596" s="33"/>
      <c r="G596" s="34" t="str">
        <f t="shared" si="9"/>
        <v/>
      </c>
    </row>
    <row r="597" spans="2:7" x14ac:dyDescent="0.2">
      <c r="B597" s="30"/>
      <c r="C597" s="31"/>
      <c r="D597" s="32" t="str">
        <f>IF(C597="","",IFERROR(INDEX(Clienți!$C$5:$C$504,MATCH(C597,Clienți!$B$5:$B$504,0)),""))</f>
        <v/>
      </c>
      <c r="E597" s="31"/>
      <c r="F597" s="33"/>
      <c r="G597" s="34" t="str">
        <f t="shared" si="9"/>
        <v/>
      </c>
    </row>
    <row r="598" spans="2:7" x14ac:dyDescent="0.2">
      <c r="B598" s="30"/>
      <c r="C598" s="31"/>
      <c r="D598" s="32" t="str">
        <f>IF(C598="","",IFERROR(INDEX(Clienți!$C$5:$C$504,MATCH(C598,Clienți!$B$5:$B$504,0)),""))</f>
        <v/>
      </c>
      <c r="E598" s="31"/>
      <c r="F598" s="33"/>
      <c r="G598" s="34" t="str">
        <f t="shared" si="9"/>
        <v/>
      </c>
    </row>
    <row r="599" spans="2:7" x14ac:dyDescent="0.2">
      <c r="B599" s="30"/>
      <c r="C599" s="31"/>
      <c r="D599" s="32" t="str">
        <f>IF(C599="","",IFERROR(INDEX(Clienți!$C$5:$C$504,MATCH(C599,Clienți!$B$5:$B$504,0)),""))</f>
        <v/>
      </c>
      <c r="E599" s="31"/>
      <c r="F599" s="33"/>
      <c r="G599" s="34" t="str">
        <f t="shared" si="9"/>
        <v/>
      </c>
    </row>
    <row r="600" spans="2:7" x14ac:dyDescent="0.2">
      <c r="B600" s="30"/>
      <c r="C600" s="31"/>
      <c r="D600" s="32" t="str">
        <f>IF(C600="","",IFERROR(INDEX(Clienți!$C$5:$C$504,MATCH(C600,Clienți!$B$5:$B$504,0)),""))</f>
        <v/>
      </c>
      <c r="E600" s="31"/>
      <c r="F600" s="33"/>
      <c r="G600" s="34" t="str">
        <f t="shared" si="9"/>
        <v/>
      </c>
    </row>
    <row r="601" spans="2:7" x14ac:dyDescent="0.2">
      <c r="B601" s="30"/>
      <c r="C601" s="31"/>
      <c r="D601" s="32" t="str">
        <f>IF(C601="","",IFERROR(INDEX(Clienți!$C$5:$C$504,MATCH(C601,Clienți!$B$5:$B$504,0)),""))</f>
        <v/>
      </c>
      <c r="E601" s="31"/>
      <c r="F601" s="33"/>
      <c r="G601" s="34" t="str">
        <f t="shared" si="9"/>
        <v/>
      </c>
    </row>
    <row r="602" spans="2:7" x14ac:dyDescent="0.2">
      <c r="B602" s="30"/>
      <c r="C602" s="31"/>
      <c r="D602" s="32" t="str">
        <f>IF(C602="","",IFERROR(INDEX(Clienți!$C$5:$C$504,MATCH(C602,Clienți!$B$5:$B$504,0)),""))</f>
        <v/>
      </c>
      <c r="E602" s="31"/>
      <c r="F602" s="33"/>
      <c r="G602" s="34" t="str">
        <f t="shared" si="9"/>
        <v/>
      </c>
    </row>
    <row r="603" spans="2:7" x14ac:dyDescent="0.2">
      <c r="B603" s="30"/>
      <c r="C603" s="31"/>
      <c r="D603" s="32" t="str">
        <f>IF(C603="","",IFERROR(INDEX(Clienți!$C$5:$C$504,MATCH(C603,Clienți!$B$5:$B$504,0)),""))</f>
        <v/>
      </c>
      <c r="E603" s="31"/>
      <c r="F603" s="33"/>
      <c r="G603" s="34" t="str">
        <f t="shared" si="9"/>
        <v/>
      </c>
    </row>
    <row r="604" spans="2:7" x14ac:dyDescent="0.2">
      <c r="B604" s="30"/>
      <c r="C604" s="31"/>
      <c r="D604" s="32" t="str">
        <f>IF(C604="","",IFERROR(INDEX(Clienți!$C$5:$C$504,MATCH(C604,Clienți!$B$5:$B$504,0)),""))</f>
        <v/>
      </c>
      <c r="E604" s="31"/>
      <c r="F604" s="33"/>
      <c r="G604" s="34" t="str">
        <f t="shared" si="9"/>
        <v/>
      </c>
    </row>
    <row r="605" spans="2:7" x14ac:dyDescent="0.2">
      <c r="B605" s="30"/>
      <c r="C605" s="31"/>
      <c r="D605" s="32" t="str">
        <f>IF(C605="","",IFERROR(INDEX(Clienți!$C$5:$C$504,MATCH(C605,Clienți!$B$5:$B$504,0)),""))</f>
        <v/>
      </c>
      <c r="E605" s="31"/>
      <c r="F605" s="33"/>
      <c r="G605" s="34" t="str">
        <f t="shared" si="9"/>
        <v/>
      </c>
    </row>
    <row r="606" spans="2:7" x14ac:dyDescent="0.2">
      <c r="B606" s="30"/>
      <c r="C606" s="31"/>
      <c r="D606" s="32" t="str">
        <f>IF(C606="","",IFERROR(INDEX(Clienți!$C$5:$C$504,MATCH(C606,Clienți!$B$5:$B$504,0)),""))</f>
        <v/>
      </c>
      <c r="E606" s="31"/>
      <c r="F606" s="33"/>
      <c r="G606" s="34" t="str">
        <f t="shared" si="9"/>
        <v/>
      </c>
    </row>
    <row r="607" spans="2:7" x14ac:dyDescent="0.2">
      <c r="B607" s="30"/>
      <c r="C607" s="31"/>
      <c r="D607" s="32" t="str">
        <f>IF(C607="","",IFERROR(INDEX(Clienți!$C$5:$C$504,MATCH(C607,Clienți!$B$5:$B$504,0)),""))</f>
        <v/>
      </c>
      <c r="E607" s="31"/>
      <c r="F607" s="33"/>
      <c r="G607" s="34" t="str">
        <f t="shared" si="9"/>
        <v/>
      </c>
    </row>
    <row r="608" spans="2:7" x14ac:dyDescent="0.2">
      <c r="B608" s="30"/>
      <c r="C608" s="31"/>
      <c r="D608" s="32" t="str">
        <f>IF(C608="","",IFERROR(INDEX(Clienți!$C$5:$C$504,MATCH(C608,Clienți!$B$5:$B$504,0)),""))</f>
        <v/>
      </c>
      <c r="E608" s="31"/>
      <c r="F608" s="33"/>
      <c r="G608" s="34" t="str">
        <f t="shared" si="9"/>
        <v/>
      </c>
    </row>
    <row r="609" spans="2:7" x14ac:dyDescent="0.2">
      <c r="B609" s="30"/>
      <c r="C609" s="31"/>
      <c r="D609" s="32" t="str">
        <f>IF(C609="","",IFERROR(INDEX(Clienți!$C$5:$C$504,MATCH(C609,Clienți!$B$5:$B$504,0)),""))</f>
        <v/>
      </c>
      <c r="E609" s="31"/>
      <c r="F609" s="33"/>
      <c r="G609" s="34" t="str">
        <f t="shared" si="9"/>
        <v/>
      </c>
    </row>
    <row r="610" spans="2:7" x14ac:dyDescent="0.2">
      <c r="B610" s="30"/>
      <c r="C610" s="31"/>
      <c r="D610" s="32" t="str">
        <f>IF(C610="","",IFERROR(INDEX(Clienți!$C$5:$C$504,MATCH(C610,Clienți!$B$5:$B$504,0)),""))</f>
        <v/>
      </c>
      <c r="E610" s="31"/>
      <c r="F610" s="33"/>
      <c r="G610" s="34" t="str">
        <f t="shared" si="9"/>
        <v/>
      </c>
    </row>
    <row r="611" spans="2:7" x14ac:dyDescent="0.2">
      <c r="B611" s="30"/>
      <c r="C611" s="31"/>
      <c r="D611" s="32" t="str">
        <f>IF(C611="","",IFERROR(INDEX(Clienți!$C$5:$C$504,MATCH(C611,Clienți!$B$5:$B$504,0)),""))</f>
        <v/>
      </c>
      <c r="E611" s="31"/>
      <c r="F611" s="33"/>
      <c r="G611" s="34" t="str">
        <f t="shared" si="9"/>
        <v/>
      </c>
    </row>
    <row r="612" spans="2:7" x14ac:dyDescent="0.2">
      <c r="B612" s="30"/>
      <c r="C612" s="31"/>
      <c r="D612" s="32" t="str">
        <f>IF(C612="","",IFERROR(INDEX(Clienți!$C$5:$C$504,MATCH(C612,Clienți!$B$5:$B$504,0)),""))</f>
        <v/>
      </c>
      <c r="E612" s="31"/>
      <c r="F612" s="33"/>
      <c r="G612" s="34" t="str">
        <f t="shared" si="9"/>
        <v/>
      </c>
    </row>
    <row r="613" spans="2:7" x14ac:dyDescent="0.2">
      <c r="B613" s="30"/>
      <c r="C613" s="31"/>
      <c r="D613" s="32" t="str">
        <f>IF(C613="","",IFERROR(INDEX(Clienți!$C$5:$C$504,MATCH(C613,Clienți!$B$5:$B$504,0)),""))</f>
        <v/>
      </c>
      <c r="E613" s="31"/>
      <c r="F613" s="33"/>
      <c r="G613" s="34" t="str">
        <f t="shared" si="9"/>
        <v/>
      </c>
    </row>
    <row r="614" spans="2:7" x14ac:dyDescent="0.2">
      <c r="B614" s="30"/>
      <c r="C614" s="31"/>
      <c r="D614" s="32" t="str">
        <f>IF(C614="","",IFERROR(INDEX(Clienți!$C$5:$C$504,MATCH(C614,Clienți!$B$5:$B$504,0)),""))</f>
        <v/>
      </c>
      <c r="E614" s="31"/>
      <c r="F614" s="33"/>
      <c r="G614" s="34" t="str">
        <f t="shared" si="9"/>
        <v/>
      </c>
    </row>
    <row r="615" spans="2:7" x14ac:dyDescent="0.2">
      <c r="B615" s="30"/>
      <c r="C615" s="31"/>
      <c r="D615" s="32" t="str">
        <f>IF(C615="","",IFERROR(INDEX(Clienți!$C$5:$C$504,MATCH(C615,Clienți!$B$5:$B$504,0)),""))</f>
        <v/>
      </c>
      <c r="E615" s="31"/>
      <c r="F615" s="33"/>
      <c r="G615" s="34" t="str">
        <f t="shared" si="9"/>
        <v/>
      </c>
    </row>
    <row r="616" spans="2:7" x14ac:dyDescent="0.2">
      <c r="B616" s="30"/>
      <c r="C616" s="31"/>
      <c r="D616" s="32" t="str">
        <f>IF(C616="","",IFERROR(INDEX(Clienți!$C$5:$C$504,MATCH(C616,Clienți!$B$5:$B$504,0)),""))</f>
        <v/>
      </c>
      <c r="E616" s="31"/>
      <c r="F616" s="33"/>
      <c r="G616" s="34" t="str">
        <f t="shared" si="9"/>
        <v/>
      </c>
    </row>
    <row r="617" spans="2:7" x14ac:dyDescent="0.2">
      <c r="B617" s="30"/>
      <c r="C617" s="31"/>
      <c r="D617" s="32" t="str">
        <f>IF(C617="","",IFERROR(INDEX(Clienți!$C$5:$C$504,MATCH(C617,Clienți!$B$5:$B$504,0)),""))</f>
        <v/>
      </c>
      <c r="E617" s="31"/>
      <c r="F617" s="33"/>
      <c r="G617" s="34" t="str">
        <f t="shared" si="9"/>
        <v/>
      </c>
    </row>
    <row r="618" spans="2:7" x14ac:dyDescent="0.2">
      <c r="B618" s="30"/>
      <c r="C618" s="31"/>
      <c r="D618" s="32" t="str">
        <f>IF(C618="","",IFERROR(INDEX(Clienți!$C$5:$C$504,MATCH(C618,Clienți!$B$5:$B$504,0)),""))</f>
        <v/>
      </c>
      <c r="E618" s="31"/>
      <c r="F618" s="33"/>
      <c r="G618" s="34" t="str">
        <f t="shared" si="9"/>
        <v/>
      </c>
    </row>
    <row r="619" spans="2:7" x14ac:dyDescent="0.2">
      <c r="B619" s="30"/>
      <c r="C619" s="31"/>
      <c r="D619" s="32" t="str">
        <f>IF(C619="","",IFERROR(INDEX(Clienți!$C$5:$C$504,MATCH(C619,Clienți!$B$5:$B$504,0)),""))</f>
        <v/>
      </c>
      <c r="E619" s="31"/>
      <c r="F619" s="33"/>
      <c r="G619" s="34" t="str">
        <f t="shared" si="9"/>
        <v/>
      </c>
    </row>
    <row r="620" spans="2:7" x14ac:dyDescent="0.2">
      <c r="B620" s="30"/>
      <c r="C620" s="31"/>
      <c r="D620" s="32" t="str">
        <f>IF(C620="","",IFERROR(INDEX(Clienți!$C$5:$C$504,MATCH(C620,Clienți!$B$5:$B$504,0)),""))</f>
        <v/>
      </c>
      <c r="E620" s="31"/>
      <c r="F620" s="33"/>
      <c r="G620" s="34" t="str">
        <f t="shared" si="9"/>
        <v/>
      </c>
    </row>
    <row r="621" spans="2:7" x14ac:dyDescent="0.2">
      <c r="B621" s="30"/>
      <c r="C621" s="31"/>
      <c r="D621" s="32" t="str">
        <f>IF(C621="","",IFERROR(INDEX(Clienți!$C$5:$C$504,MATCH(C621,Clienți!$B$5:$B$504,0)),""))</f>
        <v/>
      </c>
      <c r="E621" s="31"/>
      <c r="F621" s="33"/>
      <c r="G621" s="34" t="str">
        <f t="shared" si="9"/>
        <v/>
      </c>
    </row>
    <row r="622" spans="2:7" x14ac:dyDescent="0.2">
      <c r="B622" s="30"/>
      <c r="C622" s="31"/>
      <c r="D622" s="32" t="str">
        <f>IF(C622="","",IFERROR(INDEX(Clienți!$C$5:$C$504,MATCH(C622,Clienți!$B$5:$B$504,0)),""))</f>
        <v/>
      </c>
      <c r="E622" s="31"/>
      <c r="F622" s="33"/>
      <c r="G622" s="34" t="str">
        <f t="shared" si="9"/>
        <v/>
      </c>
    </row>
    <row r="623" spans="2:7" x14ac:dyDescent="0.2">
      <c r="B623" s="30"/>
      <c r="C623" s="31"/>
      <c r="D623" s="32" t="str">
        <f>IF(C623="","",IFERROR(INDEX(Clienți!$C$5:$C$504,MATCH(C623,Clienți!$B$5:$B$504,0)),""))</f>
        <v/>
      </c>
      <c r="E623" s="31"/>
      <c r="F623" s="33"/>
      <c r="G623" s="34" t="str">
        <f t="shared" si="9"/>
        <v/>
      </c>
    </row>
    <row r="624" spans="2:7" x14ac:dyDescent="0.2">
      <c r="B624" s="30"/>
      <c r="C624" s="31"/>
      <c r="D624" s="32" t="str">
        <f>IF(C624="","",IFERROR(INDEX(Clienți!$C$5:$C$504,MATCH(C624,Clienți!$B$5:$B$504,0)),""))</f>
        <v/>
      </c>
      <c r="E624" s="31"/>
      <c r="F624" s="33"/>
      <c r="G624" s="34" t="str">
        <f t="shared" si="9"/>
        <v/>
      </c>
    </row>
    <row r="625" spans="2:7" x14ac:dyDescent="0.2">
      <c r="B625" s="30"/>
      <c r="C625" s="31"/>
      <c r="D625" s="32" t="str">
        <f>IF(C625="","",IFERROR(INDEX(Clienți!$C$5:$C$504,MATCH(C625,Clienți!$B$5:$B$504,0)),""))</f>
        <v/>
      </c>
      <c r="E625" s="31"/>
      <c r="F625" s="33"/>
      <c r="G625" s="34" t="str">
        <f t="shared" si="9"/>
        <v/>
      </c>
    </row>
    <row r="626" spans="2:7" x14ac:dyDescent="0.2">
      <c r="B626" s="30"/>
      <c r="C626" s="31"/>
      <c r="D626" s="32" t="str">
        <f>IF(C626="","",IFERROR(INDEX(Clienți!$C$5:$C$504,MATCH(C626,Clienți!$B$5:$B$504,0)),""))</f>
        <v/>
      </c>
      <c r="E626" s="31"/>
      <c r="F626" s="33"/>
      <c r="G626" s="34" t="str">
        <f t="shared" si="9"/>
        <v/>
      </c>
    </row>
    <row r="627" spans="2:7" x14ac:dyDescent="0.2">
      <c r="B627" s="30"/>
      <c r="C627" s="31"/>
      <c r="D627" s="32" t="str">
        <f>IF(C627="","",IFERROR(INDEX(Clienți!$C$5:$C$504,MATCH(C627,Clienți!$B$5:$B$504,0)),""))</f>
        <v/>
      </c>
      <c r="E627" s="31"/>
      <c r="F627" s="33"/>
      <c r="G627" s="34" t="str">
        <f t="shared" si="9"/>
        <v/>
      </c>
    </row>
    <row r="628" spans="2:7" x14ac:dyDescent="0.2">
      <c r="B628" s="30"/>
      <c r="C628" s="31"/>
      <c r="D628" s="32" t="str">
        <f>IF(C628="","",IFERROR(INDEX(Clienți!$C$5:$C$504,MATCH(C628,Clienți!$B$5:$B$504,0)),""))</f>
        <v/>
      </c>
      <c r="E628" s="31"/>
      <c r="F628" s="33"/>
      <c r="G628" s="34" t="str">
        <f t="shared" si="9"/>
        <v/>
      </c>
    </row>
    <row r="629" spans="2:7" x14ac:dyDescent="0.2">
      <c r="B629" s="30"/>
      <c r="C629" s="31"/>
      <c r="D629" s="32" t="str">
        <f>IF(C629="","",IFERROR(INDEX(Clienți!$C$5:$C$504,MATCH(C629,Clienți!$B$5:$B$504,0)),""))</f>
        <v/>
      </c>
      <c r="E629" s="31"/>
      <c r="F629" s="33"/>
      <c r="G629" s="34" t="str">
        <f t="shared" si="9"/>
        <v/>
      </c>
    </row>
    <row r="630" spans="2:7" x14ac:dyDescent="0.2">
      <c r="B630" s="30"/>
      <c r="C630" s="31"/>
      <c r="D630" s="32" t="str">
        <f>IF(C630="","",IFERROR(INDEX(Clienți!$C$5:$C$504,MATCH(C630,Clienți!$B$5:$B$504,0)),""))</f>
        <v/>
      </c>
      <c r="E630" s="31"/>
      <c r="F630" s="33"/>
      <c r="G630" s="34" t="str">
        <f t="shared" si="9"/>
        <v/>
      </c>
    </row>
    <row r="631" spans="2:7" x14ac:dyDescent="0.2">
      <c r="B631" s="30"/>
      <c r="C631" s="31"/>
      <c r="D631" s="32" t="str">
        <f>IF(C631="","",IFERROR(INDEX(Clienți!$C$5:$C$504,MATCH(C631,Clienți!$B$5:$B$504,0)),""))</f>
        <v/>
      </c>
      <c r="E631" s="31"/>
      <c r="F631" s="33"/>
      <c r="G631" s="34" t="str">
        <f t="shared" si="9"/>
        <v/>
      </c>
    </row>
    <row r="632" spans="2:7" x14ac:dyDescent="0.2">
      <c r="B632" s="30"/>
      <c r="C632" s="31"/>
      <c r="D632" s="32" t="str">
        <f>IF(C632="","",IFERROR(INDEX(Clienți!$C$5:$C$504,MATCH(C632,Clienți!$B$5:$B$504,0)),""))</f>
        <v/>
      </c>
      <c r="E632" s="31"/>
      <c r="F632" s="33"/>
      <c r="G632" s="34" t="str">
        <f t="shared" si="9"/>
        <v/>
      </c>
    </row>
    <row r="633" spans="2:7" x14ac:dyDescent="0.2">
      <c r="B633" s="30"/>
      <c r="C633" s="31"/>
      <c r="D633" s="32" t="str">
        <f>IF(C633="","",IFERROR(INDEX(Clienți!$C$5:$C$504,MATCH(C633,Clienți!$B$5:$B$504,0)),""))</f>
        <v/>
      </c>
      <c r="E633" s="31"/>
      <c r="F633" s="33"/>
      <c r="G633" s="34" t="str">
        <f t="shared" si="9"/>
        <v/>
      </c>
    </row>
    <row r="634" spans="2:7" x14ac:dyDescent="0.2">
      <c r="B634" s="30"/>
      <c r="C634" s="31"/>
      <c r="D634" s="32" t="str">
        <f>IF(C634="","",IFERROR(INDEX(Clienți!$C$5:$C$504,MATCH(C634,Clienți!$B$5:$B$504,0)),""))</f>
        <v/>
      </c>
      <c r="E634" s="31"/>
      <c r="F634" s="33"/>
      <c r="G634" s="34" t="str">
        <f t="shared" si="9"/>
        <v/>
      </c>
    </row>
    <row r="635" spans="2:7" x14ac:dyDescent="0.2">
      <c r="B635" s="30"/>
      <c r="C635" s="31"/>
      <c r="D635" s="32" t="str">
        <f>IF(C635="","",IFERROR(INDEX(Clienți!$C$5:$C$504,MATCH(C635,Clienți!$B$5:$B$504,0)),""))</f>
        <v/>
      </c>
      <c r="E635" s="31"/>
      <c r="F635" s="33"/>
      <c r="G635" s="34" t="str">
        <f t="shared" si="9"/>
        <v/>
      </c>
    </row>
    <row r="636" spans="2:7" x14ac:dyDescent="0.2">
      <c r="B636" s="30"/>
      <c r="C636" s="31"/>
      <c r="D636" s="32" t="str">
        <f>IF(C636="","",IFERROR(INDEX(Clienți!$C$5:$C$504,MATCH(C636,Clienți!$B$5:$B$504,0)),""))</f>
        <v/>
      </c>
      <c r="E636" s="31"/>
      <c r="F636" s="33"/>
      <c r="G636" s="34" t="str">
        <f t="shared" si="9"/>
        <v/>
      </c>
    </row>
    <row r="637" spans="2:7" x14ac:dyDescent="0.2">
      <c r="B637" s="30"/>
      <c r="C637" s="31"/>
      <c r="D637" s="32" t="str">
        <f>IF(C637="","",IFERROR(INDEX(Clienți!$C$5:$C$504,MATCH(C637,Clienți!$B$5:$B$504,0)),""))</f>
        <v/>
      </c>
      <c r="E637" s="31"/>
      <c r="F637" s="33"/>
      <c r="G637" s="34" t="str">
        <f t="shared" si="9"/>
        <v/>
      </c>
    </row>
    <row r="638" spans="2:7" x14ac:dyDescent="0.2">
      <c r="B638" s="30"/>
      <c r="C638" s="31"/>
      <c r="D638" s="32" t="str">
        <f>IF(C638="","",IFERROR(INDEX(Clienți!$C$5:$C$504,MATCH(C638,Clienți!$B$5:$B$504,0)),""))</f>
        <v/>
      </c>
      <c r="E638" s="31"/>
      <c r="F638" s="33"/>
      <c r="G638" s="34" t="str">
        <f t="shared" si="9"/>
        <v/>
      </c>
    </row>
    <row r="639" spans="2:7" x14ac:dyDescent="0.2">
      <c r="B639" s="30"/>
      <c r="C639" s="31"/>
      <c r="D639" s="32" t="str">
        <f>IF(C639="","",IFERROR(INDEX(Clienți!$C$5:$C$504,MATCH(C639,Clienți!$B$5:$B$504,0)),""))</f>
        <v/>
      </c>
      <c r="E639" s="31"/>
      <c r="F639" s="33"/>
      <c r="G639" s="34" t="str">
        <f t="shared" si="9"/>
        <v/>
      </c>
    </row>
    <row r="640" spans="2:7" x14ac:dyDescent="0.2">
      <c r="B640" s="30"/>
      <c r="C640" s="31"/>
      <c r="D640" s="32" t="str">
        <f>IF(C640="","",IFERROR(INDEX(Clienți!$C$5:$C$504,MATCH(C640,Clienți!$B$5:$B$504,0)),""))</f>
        <v/>
      </c>
      <c r="E640" s="31"/>
      <c r="F640" s="33"/>
      <c r="G640" s="34" t="str">
        <f t="shared" si="9"/>
        <v/>
      </c>
    </row>
    <row r="641" spans="2:7" x14ac:dyDescent="0.2">
      <c r="B641" s="30"/>
      <c r="C641" s="31"/>
      <c r="D641" s="32" t="str">
        <f>IF(C641="","",IFERROR(INDEX(Clienți!$C$5:$C$504,MATCH(C641,Clienți!$B$5:$B$504,0)),""))</f>
        <v/>
      </c>
      <c r="E641" s="31"/>
      <c r="F641" s="33"/>
      <c r="G641" s="34" t="str">
        <f t="shared" si="9"/>
        <v/>
      </c>
    </row>
    <row r="642" spans="2:7" x14ac:dyDescent="0.2">
      <c r="B642" s="30"/>
      <c r="C642" s="31"/>
      <c r="D642" s="32" t="str">
        <f>IF(C642="","",IFERROR(INDEX(Clienți!$C$5:$C$504,MATCH(C642,Clienți!$B$5:$B$504,0)),""))</f>
        <v/>
      </c>
      <c r="E642" s="31"/>
      <c r="F642" s="33"/>
      <c r="G642" s="34" t="str">
        <f t="shared" si="9"/>
        <v/>
      </c>
    </row>
    <row r="643" spans="2:7" x14ac:dyDescent="0.2">
      <c r="B643" s="30"/>
      <c r="C643" s="31"/>
      <c r="D643" s="32" t="str">
        <f>IF(C643="","",IFERROR(INDEX(Clienți!$C$5:$C$504,MATCH(C643,Clienți!$B$5:$B$504,0)),""))</f>
        <v/>
      </c>
      <c r="E643" s="31"/>
      <c r="F643" s="33"/>
      <c r="G643" s="34" t="str">
        <f t="shared" si="9"/>
        <v/>
      </c>
    </row>
    <row r="644" spans="2:7" x14ac:dyDescent="0.2">
      <c r="B644" s="30"/>
      <c r="C644" s="31"/>
      <c r="D644" s="32" t="str">
        <f>IF(C644="","",IFERROR(INDEX(Clienți!$C$5:$C$504,MATCH(C644,Clienți!$B$5:$B$504,0)),""))</f>
        <v/>
      </c>
      <c r="E644" s="31"/>
      <c r="F644" s="33"/>
      <c r="G644" s="34" t="str">
        <f t="shared" si="9"/>
        <v/>
      </c>
    </row>
    <row r="645" spans="2:7" x14ac:dyDescent="0.2">
      <c r="B645" s="30"/>
      <c r="C645" s="31"/>
      <c r="D645" s="32" t="str">
        <f>IF(C645="","",IFERROR(INDEX(Clienți!$C$5:$C$504,MATCH(C645,Clienți!$B$5:$B$504,0)),""))</f>
        <v/>
      </c>
      <c r="E645" s="31"/>
      <c r="F645" s="33"/>
      <c r="G645" s="34" t="str">
        <f t="shared" ref="G645:G708" si="10">IF(C645="","",TRIM(IF(D645="","Cod de client inexistent. ","")&amp;IF(COUNTIF($E$5:$E$2004,E645)&gt;1,"Factură dublată. ","")))</f>
        <v/>
      </c>
    </row>
    <row r="646" spans="2:7" x14ac:dyDescent="0.2">
      <c r="B646" s="30"/>
      <c r="C646" s="31"/>
      <c r="D646" s="32" t="str">
        <f>IF(C646="","",IFERROR(INDEX(Clienți!$C$5:$C$504,MATCH(C646,Clienți!$B$5:$B$504,0)),""))</f>
        <v/>
      </c>
      <c r="E646" s="31"/>
      <c r="F646" s="33"/>
      <c r="G646" s="34" t="str">
        <f t="shared" si="10"/>
        <v/>
      </c>
    </row>
    <row r="647" spans="2:7" x14ac:dyDescent="0.2">
      <c r="B647" s="30"/>
      <c r="C647" s="31"/>
      <c r="D647" s="32" t="str">
        <f>IF(C647="","",IFERROR(INDEX(Clienți!$C$5:$C$504,MATCH(C647,Clienți!$B$5:$B$504,0)),""))</f>
        <v/>
      </c>
      <c r="E647" s="31"/>
      <c r="F647" s="33"/>
      <c r="G647" s="34" t="str">
        <f t="shared" si="10"/>
        <v/>
      </c>
    </row>
    <row r="648" spans="2:7" x14ac:dyDescent="0.2">
      <c r="B648" s="30"/>
      <c r="C648" s="31"/>
      <c r="D648" s="32" t="str">
        <f>IF(C648="","",IFERROR(INDEX(Clienți!$C$5:$C$504,MATCH(C648,Clienți!$B$5:$B$504,0)),""))</f>
        <v/>
      </c>
      <c r="E648" s="31"/>
      <c r="F648" s="33"/>
      <c r="G648" s="34" t="str">
        <f t="shared" si="10"/>
        <v/>
      </c>
    </row>
    <row r="649" spans="2:7" x14ac:dyDescent="0.2">
      <c r="B649" s="30"/>
      <c r="C649" s="31"/>
      <c r="D649" s="32" t="str">
        <f>IF(C649="","",IFERROR(INDEX(Clienți!$C$5:$C$504,MATCH(C649,Clienți!$B$5:$B$504,0)),""))</f>
        <v/>
      </c>
      <c r="E649" s="31"/>
      <c r="F649" s="33"/>
      <c r="G649" s="34" t="str">
        <f t="shared" si="10"/>
        <v/>
      </c>
    </row>
    <row r="650" spans="2:7" x14ac:dyDescent="0.2">
      <c r="B650" s="30"/>
      <c r="C650" s="31"/>
      <c r="D650" s="32" t="str">
        <f>IF(C650="","",IFERROR(INDEX(Clienți!$C$5:$C$504,MATCH(C650,Clienți!$B$5:$B$504,0)),""))</f>
        <v/>
      </c>
      <c r="E650" s="31"/>
      <c r="F650" s="33"/>
      <c r="G650" s="34" t="str">
        <f t="shared" si="10"/>
        <v/>
      </c>
    </row>
    <row r="651" spans="2:7" x14ac:dyDescent="0.2">
      <c r="B651" s="30"/>
      <c r="C651" s="31"/>
      <c r="D651" s="32" t="str">
        <f>IF(C651="","",IFERROR(INDEX(Clienți!$C$5:$C$504,MATCH(C651,Clienți!$B$5:$B$504,0)),""))</f>
        <v/>
      </c>
      <c r="E651" s="31"/>
      <c r="F651" s="33"/>
      <c r="G651" s="34" t="str">
        <f t="shared" si="10"/>
        <v/>
      </c>
    </row>
    <row r="652" spans="2:7" x14ac:dyDescent="0.2">
      <c r="B652" s="30"/>
      <c r="C652" s="31"/>
      <c r="D652" s="32" t="str">
        <f>IF(C652="","",IFERROR(INDEX(Clienți!$C$5:$C$504,MATCH(C652,Clienți!$B$5:$B$504,0)),""))</f>
        <v/>
      </c>
      <c r="E652" s="31"/>
      <c r="F652" s="33"/>
      <c r="G652" s="34" t="str">
        <f t="shared" si="10"/>
        <v/>
      </c>
    </row>
    <row r="653" spans="2:7" x14ac:dyDescent="0.2">
      <c r="B653" s="30"/>
      <c r="C653" s="31"/>
      <c r="D653" s="32" t="str">
        <f>IF(C653="","",IFERROR(INDEX(Clienți!$C$5:$C$504,MATCH(C653,Clienți!$B$5:$B$504,0)),""))</f>
        <v/>
      </c>
      <c r="E653" s="31"/>
      <c r="F653" s="33"/>
      <c r="G653" s="34" t="str">
        <f t="shared" si="10"/>
        <v/>
      </c>
    </row>
    <row r="654" spans="2:7" x14ac:dyDescent="0.2">
      <c r="B654" s="30"/>
      <c r="C654" s="31"/>
      <c r="D654" s="32" t="str">
        <f>IF(C654="","",IFERROR(INDEX(Clienți!$C$5:$C$504,MATCH(C654,Clienți!$B$5:$B$504,0)),""))</f>
        <v/>
      </c>
      <c r="E654" s="31"/>
      <c r="F654" s="33"/>
      <c r="G654" s="34" t="str">
        <f t="shared" si="10"/>
        <v/>
      </c>
    </row>
    <row r="655" spans="2:7" x14ac:dyDescent="0.2">
      <c r="B655" s="30"/>
      <c r="C655" s="31"/>
      <c r="D655" s="32" t="str">
        <f>IF(C655="","",IFERROR(INDEX(Clienți!$C$5:$C$504,MATCH(C655,Clienți!$B$5:$B$504,0)),""))</f>
        <v/>
      </c>
      <c r="E655" s="31"/>
      <c r="F655" s="33"/>
      <c r="G655" s="34" t="str">
        <f t="shared" si="10"/>
        <v/>
      </c>
    </row>
    <row r="656" spans="2:7" x14ac:dyDescent="0.2">
      <c r="B656" s="30"/>
      <c r="C656" s="31"/>
      <c r="D656" s="32" t="str">
        <f>IF(C656="","",IFERROR(INDEX(Clienți!$C$5:$C$504,MATCH(C656,Clienți!$B$5:$B$504,0)),""))</f>
        <v/>
      </c>
      <c r="E656" s="31"/>
      <c r="F656" s="33"/>
      <c r="G656" s="34" t="str">
        <f t="shared" si="10"/>
        <v/>
      </c>
    </row>
    <row r="657" spans="2:7" x14ac:dyDescent="0.2">
      <c r="B657" s="30"/>
      <c r="C657" s="31"/>
      <c r="D657" s="32" t="str">
        <f>IF(C657="","",IFERROR(INDEX(Clienți!$C$5:$C$504,MATCH(C657,Clienți!$B$5:$B$504,0)),""))</f>
        <v/>
      </c>
      <c r="E657" s="31"/>
      <c r="F657" s="33"/>
      <c r="G657" s="34" t="str">
        <f t="shared" si="10"/>
        <v/>
      </c>
    </row>
    <row r="658" spans="2:7" x14ac:dyDescent="0.2">
      <c r="B658" s="30"/>
      <c r="C658" s="31"/>
      <c r="D658" s="32" t="str">
        <f>IF(C658="","",IFERROR(INDEX(Clienți!$C$5:$C$504,MATCH(C658,Clienți!$B$5:$B$504,0)),""))</f>
        <v/>
      </c>
      <c r="E658" s="31"/>
      <c r="F658" s="33"/>
      <c r="G658" s="34" t="str">
        <f t="shared" si="10"/>
        <v/>
      </c>
    </row>
    <row r="659" spans="2:7" x14ac:dyDescent="0.2">
      <c r="B659" s="30"/>
      <c r="C659" s="31"/>
      <c r="D659" s="32" t="str">
        <f>IF(C659="","",IFERROR(INDEX(Clienți!$C$5:$C$504,MATCH(C659,Clienți!$B$5:$B$504,0)),""))</f>
        <v/>
      </c>
      <c r="E659" s="31"/>
      <c r="F659" s="33"/>
      <c r="G659" s="34" t="str">
        <f t="shared" si="10"/>
        <v/>
      </c>
    </row>
    <row r="660" spans="2:7" x14ac:dyDescent="0.2">
      <c r="B660" s="30"/>
      <c r="C660" s="31"/>
      <c r="D660" s="32" t="str">
        <f>IF(C660="","",IFERROR(INDEX(Clienți!$C$5:$C$504,MATCH(C660,Clienți!$B$5:$B$504,0)),""))</f>
        <v/>
      </c>
      <c r="E660" s="31"/>
      <c r="F660" s="33"/>
      <c r="G660" s="34" t="str">
        <f t="shared" si="10"/>
        <v/>
      </c>
    </row>
    <row r="661" spans="2:7" x14ac:dyDescent="0.2">
      <c r="B661" s="30"/>
      <c r="C661" s="31"/>
      <c r="D661" s="32" t="str">
        <f>IF(C661="","",IFERROR(INDEX(Clienți!$C$5:$C$504,MATCH(C661,Clienți!$B$5:$B$504,0)),""))</f>
        <v/>
      </c>
      <c r="E661" s="31"/>
      <c r="F661" s="33"/>
      <c r="G661" s="34" t="str">
        <f t="shared" si="10"/>
        <v/>
      </c>
    </row>
    <row r="662" spans="2:7" x14ac:dyDescent="0.2">
      <c r="B662" s="30"/>
      <c r="C662" s="31"/>
      <c r="D662" s="32" t="str">
        <f>IF(C662="","",IFERROR(INDEX(Clienți!$C$5:$C$504,MATCH(C662,Clienți!$B$5:$B$504,0)),""))</f>
        <v/>
      </c>
      <c r="E662" s="31"/>
      <c r="F662" s="33"/>
      <c r="G662" s="34" t="str">
        <f t="shared" si="10"/>
        <v/>
      </c>
    </row>
    <row r="663" spans="2:7" x14ac:dyDescent="0.2">
      <c r="B663" s="30"/>
      <c r="C663" s="31"/>
      <c r="D663" s="32" t="str">
        <f>IF(C663="","",IFERROR(INDEX(Clienți!$C$5:$C$504,MATCH(C663,Clienți!$B$5:$B$504,0)),""))</f>
        <v/>
      </c>
      <c r="E663" s="31"/>
      <c r="F663" s="33"/>
      <c r="G663" s="34" t="str">
        <f t="shared" si="10"/>
        <v/>
      </c>
    </row>
    <row r="664" spans="2:7" x14ac:dyDescent="0.2">
      <c r="B664" s="30"/>
      <c r="C664" s="31"/>
      <c r="D664" s="32" t="str">
        <f>IF(C664="","",IFERROR(INDEX(Clienți!$C$5:$C$504,MATCH(C664,Clienți!$B$5:$B$504,0)),""))</f>
        <v/>
      </c>
      <c r="E664" s="31"/>
      <c r="F664" s="33"/>
      <c r="G664" s="34" t="str">
        <f t="shared" si="10"/>
        <v/>
      </c>
    </row>
    <row r="665" spans="2:7" x14ac:dyDescent="0.2">
      <c r="B665" s="30"/>
      <c r="C665" s="31"/>
      <c r="D665" s="32" t="str">
        <f>IF(C665="","",IFERROR(INDEX(Clienți!$C$5:$C$504,MATCH(C665,Clienți!$B$5:$B$504,0)),""))</f>
        <v/>
      </c>
      <c r="E665" s="31"/>
      <c r="F665" s="33"/>
      <c r="G665" s="34" t="str">
        <f t="shared" si="10"/>
        <v/>
      </c>
    </row>
    <row r="666" spans="2:7" x14ac:dyDescent="0.2">
      <c r="B666" s="30"/>
      <c r="C666" s="31"/>
      <c r="D666" s="32" t="str">
        <f>IF(C666="","",IFERROR(INDEX(Clienți!$C$5:$C$504,MATCH(C666,Clienți!$B$5:$B$504,0)),""))</f>
        <v/>
      </c>
      <c r="E666" s="31"/>
      <c r="F666" s="33"/>
      <c r="G666" s="34" t="str">
        <f t="shared" si="10"/>
        <v/>
      </c>
    </row>
    <row r="667" spans="2:7" x14ac:dyDescent="0.2">
      <c r="B667" s="30"/>
      <c r="C667" s="31"/>
      <c r="D667" s="32" t="str">
        <f>IF(C667="","",IFERROR(INDEX(Clienți!$C$5:$C$504,MATCH(C667,Clienți!$B$5:$B$504,0)),""))</f>
        <v/>
      </c>
      <c r="E667" s="31"/>
      <c r="F667" s="33"/>
      <c r="G667" s="34" t="str">
        <f t="shared" si="10"/>
        <v/>
      </c>
    </row>
    <row r="668" spans="2:7" x14ac:dyDescent="0.2">
      <c r="B668" s="30"/>
      <c r="C668" s="31"/>
      <c r="D668" s="32" t="str">
        <f>IF(C668="","",IFERROR(INDEX(Clienți!$C$5:$C$504,MATCH(C668,Clienți!$B$5:$B$504,0)),""))</f>
        <v/>
      </c>
      <c r="E668" s="31"/>
      <c r="F668" s="33"/>
      <c r="G668" s="34" t="str">
        <f t="shared" si="10"/>
        <v/>
      </c>
    </row>
    <row r="669" spans="2:7" x14ac:dyDescent="0.2">
      <c r="B669" s="30"/>
      <c r="C669" s="31"/>
      <c r="D669" s="32" t="str">
        <f>IF(C669="","",IFERROR(INDEX(Clienți!$C$5:$C$504,MATCH(C669,Clienți!$B$5:$B$504,0)),""))</f>
        <v/>
      </c>
      <c r="E669" s="31"/>
      <c r="F669" s="33"/>
      <c r="G669" s="34" t="str">
        <f t="shared" si="10"/>
        <v/>
      </c>
    </row>
    <row r="670" spans="2:7" x14ac:dyDescent="0.2">
      <c r="B670" s="30"/>
      <c r="C670" s="31"/>
      <c r="D670" s="32" t="str">
        <f>IF(C670="","",IFERROR(INDEX(Clienți!$C$5:$C$504,MATCH(C670,Clienți!$B$5:$B$504,0)),""))</f>
        <v/>
      </c>
      <c r="E670" s="31"/>
      <c r="F670" s="33"/>
      <c r="G670" s="34" t="str">
        <f t="shared" si="10"/>
        <v/>
      </c>
    </row>
    <row r="671" spans="2:7" x14ac:dyDescent="0.2">
      <c r="B671" s="30"/>
      <c r="C671" s="31"/>
      <c r="D671" s="32" t="str">
        <f>IF(C671="","",IFERROR(INDEX(Clienți!$C$5:$C$504,MATCH(C671,Clienți!$B$5:$B$504,0)),""))</f>
        <v/>
      </c>
      <c r="E671" s="31"/>
      <c r="F671" s="33"/>
      <c r="G671" s="34" t="str">
        <f t="shared" si="10"/>
        <v/>
      </c>
    </row>
    <row r="672" spans="2:7" x14ac:dyDescent="0.2">
      <c r="B672" s="30"/>
      <c r="C672" s="31"/>
      <c r="D672" s="32" t="str">
        <f>IF(C672="","",IFERROR(INDEX(Clienți!$C$5:$C$504,MATCH(C672,Clienți!$B$5:$B$504,0)),""))</f>
        <v/>
      </c>
      <c r="E672" s="31"/>
      <c r="F672" s="33"/>
      <c r="G672" s="34" t="str">
        <f t="shared" si="10"/>
        <v/>
      </c>
    </row>
    <row r="673" spans="2:7" x14ac:dyDescent="0.2">
      <c r="B673" s="30"/>
      <c r="C673" s="31"/>
      <c r="D673" s="32" t="str">
        <f>IF(C673="","",IFERROR(INDEX(Clienți!$C$5:$C$504,MATCH(C673,Clienți!$B$5:$B$504,0)),""))</f>
        <v/>
      </c>
      <c r="E673" s="31"/>
      <c r="F673" s="33"/>
      <c r="G673" s="34" t="str">
        <f t="shared" si="10"/>
        <v/>
      </c>
    </row>
    <row r="674" spans="2:7" x14ac:dyDescent="0.2">
      <c r="B674" s="30"/>
      <c r="C674" s="31"/>
      <c r="D674" s="32" t="str">
        <f>IF(C674="","",IFERROR(INDEX(Clienți!$C$5:$C$504,MATCH(C674,Clienți!$B$5:$B$504,0)),""))</f>
        <v/>
      </c>
      <c r="E674" s="31"/>
      <c r="F674" s="33"/>
      <c r="G674" s="34" t="str">
        <f t="shared" si="10"/>
        <v/>
      </c>
    </row>
    <row r="675" spans="2:7" x14ac:dyDescent="0.2">
      <c r="B675" s="30"/>
      <c r="C675" s="31"/>
      <c r="D675" s="32" t="str">
        <f>IF(C675="","",IFERROR(INDEX(Clienți!$C$5:$C$504,MATCH(C675,Clienți!$B$5:$B$504,0)),""))</f>
        <v/>
      </c>
      <c r="E675" s="31"/>
      <c r="F675" s="33"/>
      <c r="G675" s="34" t="str">
        <f t="shared" si="10"/>
        <v/>
      </c>
    </row>
    <row r="676" spans="2:7" x14ac:dyDescent="0.2">
      <c r="B676" s="30"/>
      <c r="C676" s="31"/>
      <c r="D676" s="32" t="str">
        <f>IF(C676="","",IFERROR(INDEX(Clienți!$C$5:$C$504,MATCH(C676,Clienți!$B$5:$B$504,0)),""))</f>
        <v/>
      </c>
      <c r="E676" s="31"/>
      <c r="F676" s="33"/>
      <c r="G676" s="34" t="str">
        <f t="shared" si="10"/>
        <v/>
      </c>
    </row>
    <row r="677" spans="2:7" x14ac:dyDescent="0.2">
      <c r="B677" s="30"/>
      <c r="C677" s="31"/>
      <c r="D677" s="32" t="str">
        <f>IF(C677="","",IFERROR(INDEX(Clienți!$C$5:$C$504,MATCH(C677,Clienți!$B$5:$B$504,0)),""))</f>
        <v/>
      </c>
      <c r="E677" s="31"/>
      <c r="F677" s="33"/>
      <c r="G677" s="34" t="str">
        <f t="shared" si="10"/>
        <v/>
      </c>
    </row>
    <row r="678" spans="2:7" x14ac:dyDescent="0.2">
      <c r="B678" s="30"/>
      <c r="C678" s="31"/>
      <c r="D678" s="32" t="str">
        <f>IF(C678="","",IFERROR(INDEX(Clienți!$C$5:$C$504,MATCH(C678,Clienți!$B$5:$B$504,0)),""))</f>
        <v/>
      </c>
      <c r="E678" s="31"/>
      <c r="F678" s="33"/>
      <c r="G678" s="34" t="str">
        <f t="shared" si="10"/>
        <v/>
      </c>
    </row>
    <row r="679" spans="2:7" x14ac:dyDescent="0.2">
      <c r="B679" s="30"/>
      <c r="C679" s="31"/>
      <c r="D679" s="32" t="str">
        <f>IF(C679="","",IFERROR(INDEX(Clienți!$C$5:$C$504,MATCH(C679,Clienți!$B$5:$B$504,0)),""))</f>
        <v/>
      </c>
      <c r="E679" s="31"/>
      <c r="F679" s="33"/>
      <c r="G679" s="34" t="str">
        <f t="shared" si="10"/>
        <v/>
      </c>
    </row>
    <row r="680" spans="2:7" x14ac:dyDescent="0.2">
      <c r="B680" s="30"/>
      <c r="C680" s="31"/>
      <c r="D680" s="32" t="str">
        <f>IF(C680="","",IFERROR(INDEX(Clienți!$C$5:$C$504,MATCH(C680,Clienți!$B$5:$B$504,0)),""))</f>
        <v/>
      </c>
      <c r="E680" s="31"/>
      <c r="F680" s="33"/>
      <c r="G680" s="34" t="str">
        <f t="shared" si="10"/>
        <v/>
      </c>
    </row>
    <row r="681" spans="2:7" x14ac:dyDescent="0.2">
      <c r="B681" s="30"/>
      <c r="C681" s="31"/>
      <c r="D681" s="32" t="str">
        <f>IF(C681="","",IFERROR(INDEX(Clienți!$C$5:$C$504,MATCH(C681,Clienți!$B$5:$B$504,0)),""))</f>
        <v/>
      </c>
      <c r="E681" s="31"/>
      <c r="F681" s="33"/>
      <c r="G681" s="34" t="str">
        <f t="shared" si="10"/>
        <v/>
      </c>
    </row>
    <row r="682" spans="2:7" x14ac:dyDescent="0.2">
      <c r="B682" s="30"/>
      <c r="C682" s="31"/>
      <c r="D682" s="32" t="str">
        <f>IF(C682="","",IFERROR(INDEX(Clienți!$C$5:$C$504,MATCH(C682,Clienți!$B$5:$B$504,0)),""))</f>
        <v/>
      </c>
      <c r="E682" s="31"/>
      <c r="F682" s="33"/>
      <c r="G682" s="34" t="str">
        <f t="shared" si="10"/>
        <v/>
      </c>
    </row>
    <row r="683" spans="2:7" x14ac:dyDescent="0.2">
      <c r="B683" s="30"/>
      <c r="C683" s="31"/>
      <c r="D683" s="32" t="str">
        <f>IF(C683="","",IFERROR(INDEX(Clienți!$C$5:$C$504,MATCH(C683,Clienți!$B$5:$B$504,0)),""))</f>
        <v/>
      </c>
      <c r="E683" s="31"/>
      <c r="F683" s="33"/>
      <c r="G683" s="34" t="str">
        <f t="shared" si="10"/>
        <v/>
      </c>
    </row>
    <row r="684" spans="2:7" x14ac:dyDescent="0.2">
      <c r="B684" s="30"/>
      <c r="C684" s="31"/>
      <c r="D684" s="32" t="str">
        <f>IF(C684="","",IFERROR(INDEX(Clienți!$C$5:$C$504,MATCH(C684,Clienți!$B$5:$B$504,0)),""))</f>
        <v/>
      </c>
      <c r="E684" s="31"/>
      <c r="F684" s="33"/>
      <c r="G684" s="34" t="str">
        <f t="shared" si="10"/>
        <v/>
      </c>
    </row>
    <row r="685" spans="2:7" x14ac:dyDescent="0.2">
      <c r="B685" s="30"/>
      <c r="C685" s="31"/>
      <c r="D685" s="32" t="str">
        <f>IF(C685="","",IFERROR(INDEX(Clienți!$C$5:$C$504,MATCH(C685,Clienți!$B$5:$B$504,0)),""))</f>
        <v/>
      </c>
      <c r="E685" s="31"/>
      <c r="F685" s="33"/>
      <c r="G685" s="34" t="str">
        <f t="shared" si="10"/>
        <v/>
      </c>
    </row>
    <row r="686" spans="2:7" x14ac:dyDescent="0.2">
      <c r="B686" s="30"/>
      <c r="C686" s="31"/>
      <c r="D686" s="32" t="str">
        <f>IF(C686="","",IFERROR(INDEX(Clienți!$C$5:$C$504,MATCH(C686,Clienți!$B$5:$B$504,0)),""))</f>
        <v/>
      </c>
      <c r="E686" s="31"/>
      <c r="F686" s="33"/>
      <c r="G686" s="34" t="str">
        <f t="shared" si="10"/>
        <v/>
      </c>
    </row>
    <row r="687" spans="2:7" x14ac:dyDescent="0.2">
      <c r="B687" s="30"/>
      <c r="C687" s="31"/>
      <c r="D687" s="32" t="str">
        <f>IF(C687="","",IFERROR(INDEX(Clienți!$C$5:$C$504,MATCH(C687,Clienți!$B$5:$B$504,0)),""))</f>
        <v/>
      </c>
      <c r="E687" s="31"/>
      <c r="F687" s="33"/>
      <c r="G687" s="34" t="str">
        <f t="shared" si="10"/>
        <v/>
      </c>
    </row>
    <row r="688" spans="2:7" x14ac:dyDescent="0.2">
      <c r="B688" s="30"/>
      <c r="C688" s="31"/>
      <c r="D688" s="32" t="str">
        <f>IF(C688="","",IFERROR(INDEX(Clienți!$C$5:$C$504,MATCH(C688,Clienți!$B$5:$B$504,0)),""))</f>
        <v/>
      </c>
      <c r="E688" s="31"/>
      <c r="F688" s="33"/>
      <c r="G688" s="34" t="str">
        <f t="shared" si="10"/>
        <v/>
      </c>
    </row>
    <row r="689" spans="2:7" x14ac:dyDescent="0.2">
      <c r="B689" s="30"/>
      <c r="C689" s="31"/>
      <c r="D689" s="32" t="str">
        <f>IF(C689="","",IFERROR(INDEX(Clienți!$C$5:$C$504,MATCH(C689,Clienți!$B$5:$B$504,0)),""))</f>
        <v/>
      </c>
      <c r="E689" s="31"/>
      <c r="F689" s="33"/>
      <c r="G689" s="34" t="str">
        <f t="shared" si="10"/>
        <v/>
      </c>
    </row>
    <row r="690" spans="2:7" x14ac:dyDescent="0.2">
      <c r="B690" s="30"/>
      <c r="C690" s="31"/>
      <c r="D690" s="32" t="str">
        <f>IF(C690="","",IFERROR(INDEX(Clienți!$C$5:$C$504,MATCH(C690,Clienți!$B$5:$B$504,0)),""))</f>
        <v/>
      </c>
      <c r="E690" s="31"/>
      <c r="F690" s="33"/>
      <c r="G690" s="34" t="str">
        <f t="shared" si="10"/>
        <v/>
      </c>
    </row>
    <row r="691" spans="2:7" x14ac:dyDescent="0.2">
      <c r="B691" s="30"/>
      <c r="C691" s="31"/>
      <c r="D691" s="32" t="str">
        <f>IF(C691="","",IFERROR(INDEX(Clienți!$C$5:$C$504,MATCH(C691,Clienți!$B$5:$B$504,0)),""))</f>
        <v/>
      </c>
      <c r="E691" s="31"/>
      <c r="F691" s="33"/>
      <c r="G691" s="34" t="str">
        <f t="shared" si="10"/>
        <v/>
      </c>
    </row>
    <row r="692" spans="2:7" x14ac:dyDescent="0.2">
      <c r="B692" s="30"/>
      <c r="C692" s="31"/>
      <c r="D692" s="32" t="str">
        <f>IF(C692="","",IFERROR(INDEX(Clienți!$C$5:$C$504,MATCH(C692,Clienți!$B$5:$B$504,0)),""))</f>
        <v/>
      </c>
      <c r="E692" s="31"/>
      <c r="F692" s="33"/>
      <c r="G692" s="34" t="str">
        <f t="shared" si="10"/>
        <v/>
      </c>
    </row>
    <row r="693" spans="2:7" x14ac:dyDescent="0.2">
      <c r="B693" s="30"/>
      <c r="C693" s="31"/>
      <c r="D693" s="32" t="str">
        <f>IF(C693="","",IFERROR(INDEX(Clienți!$C$5:$C$504,MATCH(C693,Clienți!$B$5:$B$504,0)),""))</f>
        <v/>
      </c>
      <c r="E693" s="31"/>
      <c r="F693" s="33"/>
      <c r="G693" s="34" t="str">
        <f t="shared" si="10"/>
        <v/>
      </c>
    </row>
    <row r="694" spans="2:7" x14ac:dyDescent="0.2">
      <c r="B694" s="30"/>
      <c r="C694" s="31"/>
      <c r="D694" s="32" t="str">
        <f>IF(C694="","",IFERROR(INDEX(Clienți!$C$5:$C$504,MATCH(C694,Clienți!$B$5:$B$504,0)),""))</f>
        <v/>
      </c>
      <c r="E694" s="31"/>
      <c r="F694" s="33"/>
      <c r="G694" s="34" t="str">
        <f t="shared" si="10"/>
        <v/>
      </c>
    </row>
    <row r="695" spans="2:7" x14ac:dyDescent="0.2">
      <c r="B695" s="30"/>
      <c r="C695" s="31"/>
      <c r="D695" s="32" t="str">
        <f>IF(C695="","",IFERROR(INDEX(Clienți!$C$5:$C$504,MATCH(C695,Clienți!$B$5:$B$504,0)),""))</f>
        <v/>
      </c>
      <c r="E695" s="31"/>
      <c r="F695" s="33"/>
      <c r="G695" s="34" t="str">
        <f t="shared" si="10"/>
        <v/>
      </c>
    </row>
    <row r="696" spans="2:7" x14ac:dyDescent="0.2">
      <c r="B696" s="30"/>
      <c r="C696" s="31"/>
      <c r="D696" s="32" t="str">
        <f>IF(C696="","",IFERROR(INDEX(Clienți!$C$5:$C$504,MATCH(C696,Clienți!$B$5:$B$504,0)),""))</f>
        <v/>
      </c>
      <c r="E696" s="31"/>
      <c r="F696" s="33"/>
      <c r="G696" s="34" t="str">
        <f t="shared" si="10"/>
        <v/>
      </c>
    </row>
    <row r="697" spans="2:7" x14ac:dyDescent="0.2">
      <c r="B697" s="30"/>
      <c r="C697" s="31"/>
      <c r="D697" s="32" t="str">
        <f>IF(C697="","",IFERROR(INDEX(Clienți!$C$5:$C$504,MATCH(C697,Clienți!$B$5:$B$504,0)),""))</f>
        <v/>
      </c>
      <c r="E697" s="31"/>
      <c r="F697" s="33"/>
      <c r="G697" s="34" t="str">
        <f t="shared" si="10"/>
        <v/>
      </c>
    </row>
    <row r="698" spans="2:7" x14ac:dyDescent="0.2">
      <c r="B698" s="30"/>
      <c r="C698" s="31"/>
      <c r="D698" s="32" t="str">
        <f>IF(C698="","",IFERROR(INDEX(Clienți!$C$5:$C$504,MATCH(C698,Clienți!$B$5:$B$504,0)),""))</f>
        <v/>
      </c>
      <c r="E698" s="31"/>
      <c r="F698" s="33"/>
      <c r="G698" s="34" t="str">
        <f t="shared" si="10"/>
        <v/>
      </c>
    </row>
    <row r="699" spans="2:7" x14ac:dyDescent="0.2">
      <c r="B699" s="30"/>
      <c r="C699" s="31"/>
      <c r="D699" s="32" t="str">
        <f>IF(C699="","",IFERROR(INDEX(Clienți!$C$5:$C$504,MATCH(C699,Clienți!$B$5:$B$504,0)),""))</f>
        <v/>
      </c>
      <c r="E699" s="31"/>
      <c r="F699" s="33"/>
      <c r="G699" s="34" t="str">
        <f t="shared" si="10"/>
        <v/>
      </c>
    </row>
    <row r="700" spans="2:7" x14ac:dyDescent="0.2">
      <c r="B700" s="30"/>
      <c r="C700" s="31"/>
      <c r="D700" s="32" t="str">
        <f>IF(C700="","",IFERROR(INDEX(Clienți!$C$5:$C$504,MATCH(C700,Clienți!$B$5:$B$504,0)),""))</f>
        <v/>
      </c>
      <c r="E700" s="31"/>
      <c r="F700" s="33"/>
      <c r="G700" s="34" t="str">
        <f t="shared" si="10"/>
        <v/>
      </c>
    </row>
    <row r="701" spans="2:7" x14ac:dyDescent="0.2">
      <c r="B701" s="30"/>
      <c r="C701" s="31"/>
      <c r="D701" s="32" t="str">
        <f>IF(C701="","",IFERROR(INDEX(Clienți!$C$5:$C$504,MATCH(C701,Clienți!$B$5:$B$504,0)),""))</f>
        <v/>
      </c>
      <c r="E701" s="31"/>
      <c r="F701" s="33"/>
      <c r="G701" s="34" t="str">
        <f t="shared" si="10"/>
        <v/>
      </c>
    </row>
    <row r="702" spans="2:7" x14ac:dyDescent="0.2">
      <c r="B702" s="30"/>
      <c r="C702" s="31"/>
      <c r="D702" s="32" t="str">
        <f>IF(C702="","",IFERROR(INDEX(Clienți!$C$5:$C$504,MATCH(C702,Clienți!$B$5:$B$504,0)),""))</f>
        <v/>
      </c>
      <c r="E702" s="31"/>
      <c r="F702" s="33"/>
      <c r="G702" s="34" t="str">
        <f t="shared" si="10"/>
        <v/>
      </c>
    </row>
    <row r="703" spans="2:7" x14ac:dyDescent="0.2">
      <c r="B703" s="30"/>
      <c r="C703" s="31"/>
      <c r="D703" s="32" t="str">
        <f>IF(C703="","",IFERROR(INDEX(Clienți!$C$5:$C$504,MATCH(C703,Clienți!$B$5:$B$504,0)),""))</f>
        <v/>
      </c>
      <c r="E703" s="31"/>
      <c r="F703" s="33"/>
      <c r="G703" s="34" t="str">
        <f t="shared" si="10"/>
        <v/>
      </c>
    </row>
    <row r="704" spans="2:7" x14ac:dyDescent="0.2">
      <c r="B704" s="30"/>
      <c r="C704" s="31"/>
      <c r="D704" s="32" t="str">
        <f>IF(C704="","",IFERROR(INDEX(Clienți!$C$5:$C$504,MATCH(C704,Clienți!$B$5:$B$504,0)),""))</f>
        <v/>
      </c>
      <c r="E704" s="31"/>
      <c r="F704" s="33"/>
      <c r="G704" s="34" t="str">
        <f t="shared" si="10"/>
        <v/>
      </c>
    </row>
    <row r="705" spans="2:7" x14ac:dyDescent="0.2">
      <c r="B705" s="30"/>
      <c r="C705" s="31"/>
      <c r="D705" s="32" t="str">
        <f>IF(C705="","",IFERROR(INDEX(Clienți!$C$5:$C$504,MATCH(C705,Clienți!$B$5:$B$504,0)),""))</f>
        <v/>
      </c>
      <c r="E705" s="31"/>
      <c r="F705" s="33"/>
      <c r="G705" s="34" t="str">
        <f t="shared" si="10"/>
        <v/>
      </c>
    </row>
    <row r="706" spans="2:7" x14ac:dyDescent="0.2">
      <c r="B706" s="30"/>
      <c r="C706" s="31"/>
      <c r="D706" s="32" t="str">
        <f>IF(C706="","",IFERROR(INDEX(Clienți!$C$5:$C$504,MATCH(C706,Clienți!$B$5:$B$504,0)),""))</f>
        <v/>
      </c>
      <c r="E706" s="31"/>
      <c r="F706" s="33"/>
      <c r="G706" s="34" t="str">
        <f t="shared" si="10"/>
        <v/>
      </c>
    </row>
    <row r="707" spans="2:7" x14ac:dyDescent="0.2">
      <c r="B707" s="30"/>
      <c r="C707" s="31"/>
      <c r="D707" s="32" t="str">
        <f>IF(C707="","",IFERROR(INDEX(Clienți!$C$5:$C$504,MATCH(C707,Clienți!$B$5:$B$504,0)),""))</f>
        <v/>
      </c>
      <c r="E707" s="31"/>
      <c r="F707" s="33"/>
      <c r="G707" s="34" t="str">
        <f t="shared" si="10"/>
        <v/>
      </c>
    </row>
    <row r="708" spans="2:7" x14ac:dyDescent="0.2">
      <c r="B708" s="30"/>
      <c r="C708" s="31"/>
      <c r="D708" s="32" t="str">
        <f>IF(C708="","",IFERROR(INDEX(Clienți!$C$5:$C$504,MATCH(C708,Clienți!$B$5:$B$504,0)),""))</f>
        <v/>
      </c>
      <c r="E708" s="31"/>
      <c r="F708" s="33"/>
      <c r="G708" s="34" t="str">
        <f t="shared" si="10"/>
        <v/>
      </c>
    </row>
    <row r="709" spans="2:7" x14ac:dyDescent="0.2">
      <c r="B709" s="30"/>
      <c r="C709" s="31"/>
      <c r="D709" s="32" t="str">
        <f>IF(C709="","",IFERROR(INDEX(Clienți!$C$5:$C$504,MATCH(C709,Clienți!$B$5:$B$504,0)),""))</f>
        <v/>
      </c>
      <c r="E709" s="31"/>
      <c r="F709" s="33"/>
      <c r="G709" s="34" t="str">
        <f t="shared" ref="G709:G772" si="11">IF(C709="","",TRIM(IF(D709="","Cod de client inexistent. ","")&amp;IF(COUNTIF($E$5:$E$2004,E709)&gt;1,"Factură dublată. ","")))</f>
        <v/>
      </c>
    </row>
    <row r="710" spans="2:7" x14ac:dyDescent="0.2">
      <c r="B710" s="30"/>
      <c r="C710" s="31"/>
      <c r="D710" s="32" t="str">
        <f>IF(C710="","",IFERROR(INDEX(Clienți!$C$5:$C$504,MATCH(C710,Clienți!$B$5:$B$504,0)),""))</f>
        <v/>
      </c>
      <c r="E710" s="31"/>
      <c r="F710" s="33"/>
      <c r="G710" s="34" t="str">
        <f t="shared" si="11"/>
        <v/>
      </c>
    </row>
    <row r="711" spans="2:7" x14ac:dyDescent="0.2">
      <c r="B711" s="30"/>
      <c r="C711" s="31"/>
      <c r="D711" s="32" t="str">
        <f>IF(C711="","",IFERROR(INDEX(Clienți!$C$5:$C$504,MATCH(C711,Clienți!$B$5:$B$504,0)),""))</f>
        <v/>
      </c>
      <c r="E711" s="31"/>
      <c r="F711" s="33"/>
      <c r="G711" s="34" t="str">
        <f t="shared" si="11"/>
        <v/>
      </c>
    </row>
    <row r="712" spans="2:7" x14ac:dyDescent="0.2">
      <c r="B712" s="30"/>
      <c r="C712" s="31"/>
      <c r="D712" s="32" t="str">
        <f>IF(C712="","",IFERROR(INDEX(Clienți!$C$5:$C$504,MATCH(C712,Clienți!$B$5:$B$504,0)),""))</f>
        <v/>
      </c>
      <c r="E712" s="31"/>
      <c r="F712" s="33"/>
      <c r="G712" s="34" t="str">
        <f t="shared" si="11"/>
        <v/>
      </c>
    </row>
    <row r="713" spans="2:7" x14ac:dyDescent="0.2">
      <c r="B713" s="30"/>
      <c r="C713" s="31"/>
      <c r="D713" s="32" t="str">
        <f>IF(C713="","",IFERROR(INDEX(Clienți!$C$5:$C$504,MATCH(C713,Clienți!$B$5:$B$504,0)),""))</f>
        <v/>
      </c>
      <c r="E713" s="31"/>
      <c r="F713" s="33"/>
      <c r="G713" s="34" t="str">
        <f t="shared" si="11"/>
        <v/>
      </c>
    </row>
    <row r="714" spans="2:7" x14ac:dyDescent="0.2">
      <c r="B714" s="30"/>
      <c r="C714" s="31"/>
      <c r="D714" s="32" t="str">
        <f>IF(C714="","",IFERROR(INDEX(Clienți!$C$5:$C$504,MATCH(C714,Clienți!$B$5:$B$504,0)),""))</f>
        <v/>
      </c>
      <c r="E714" s="31"/>
      <c r="F714" s="33"/>
      <c r="G714" s="34" t="str">
        <f t="shared" si="11"/>
        <v/>
      </c>
    </row>
    <row r="715" spans="2:7" x14ac:dyDescent="0.2">
      <c r="B715" s="30"/>
      <c r="C715" s="31"/>
      <c r="D715" s="32" t="str">
        <f>IF(C715="","",IFERROR(INDEX(Clienți!$C$5:$C$504,MATCH(C715,Clienți!$B$5:$B$504,0)),""))</f>
        <v/>
      </c>
      <c r="E715" s="31"/>
      <c r="F715" s="33"/>
      <c r="G715" s="34" t="str">
        <f t="shared" si="11"/>
        <v/>
      </c>
    </row>
    <row r="716" spans="2:7" x14ac:dyDescent="0.2">
      <c r="B716" s="30"/>
      <c r="C716" s="31"/>
      <c r="D716" s="32" t="str">
        <f>IF(C716="","",IFERROR(INDEX(Clienți!$C$5:$C$504,MATCH(C716,Clienți!$B$5:$B$504,0)),""))</f>
        <v/>
      </c>
      <c r="E716" s="31"/>
      <c r="F716" s="33"/>
      <c r="G716" s="34" t="str">
        <f t="shared" si="11"/>
        <v/>
      </c>
    </row>
    <row r="717" spans="2:7" x14ac:dyDescent="0.2">
      <c r="B717" s="30"/>
      <c r="C717" s="31"/>
      <c r="D717" s="32" t="str">
        <f>IF(C717="","",IFERROR(INDEX(Clienți!$C$5:$C$504,MATCH(C717,Clienți!$B$5:$B$504,0)),""))</f>
        <v/>
      </c>
      <c r="E717" s="31"/>
      <c r="F717" s="33"/>
      <c r="G717" s="34" t="str">
        <f t="shared" si="11"/>
        <v/>
      </c>
    </row>
    <row r="718" spans="2:7" x14ac:dyDescent="0.2">
      <c r="B718" s="30"/>
      <c r="C718" s="31"/>
      <c r="D718" s="32" t="str">
        <f>IF(C718="","",IFERROR(INDEX(Clienți!$C$5:$C$504,MATCH(C718,Clienți!$B$5:$B$504,0)),""))</f>
        <v/>
      </c>
      <c r="E718" s="31"/>
      <c r="F718" s="33"/>
      <c r="G718" s="34" t="str">
        <f t="shared" si="11"/>
        <v/>
      </c>
    </row>
    <row r="719" spans="2:7" x14ac:dyDescent="0.2">
      <c r="B719" s="30"/>
      <c r="C719" s="31"/>
      <c r="D719" s="32" t="str">
        <f>IF(C719="","",IFERROR(INDEX(Clienți!$C$5:$C$504,MATCH(C719,Clienți!$B$5:$B$504,0)),""))</f>
        <v/>
      </c>
      <c r="E719" s="31"/>
      <c r="F719" s="33"/>
      <c r="G719" s="34" t="str">
        <f t="shared" si="11"/>
        <v/>
      </c>
    </row>
    <row r="720" spans="2:7" x14ac:dyDescent="0.2">
      <c r="B720" s="30"/>
      <c r="C720" s="31"/>
      <c r="D720" s="32" t="str">
        <f>IF(C720="","",IFERROR(INDEX(Clienți!$C$5:$C$504,MATCH(C720,Clienți!$B$5:$B$504,0)),""))</f>
        <v/>
      </c>
      <c r="E720" s="31"/>
      <c r="F720" s="33"/>
      <c r="G720" s="34" t="str">
        <f t="shared" si="11"/>
        <v/>
      </c>
    </row>
    <row r="721" spans="2:7" x14ac:dyDescent="0.2">
      <c r="B721" s="30"/>
      <c r="C721" s="31"/>
      <c r="D721" s="32" t="str">
        <f>IF(C721="","",IFERROR(INDEX(Clienți!$C$5:$C$504,MATCH(C721,Clienți!$B$5:$B$504,0)),""))</f>
        <v/>
      </c>
      <c r="E721" s="31"/>
      <c r="F721" s="33"/>
      <c r="G721" s="34" t="str">
        <f t="shared" si="11"/>
        <v/>
      </c>
    </row>
    <row r="722" spans="2:7" x14ac:dyDescent="0.2">
      <c r="B722" s="30"/>
      <c r="C722" s="31"/>
      <c r="D722" s="32" t="str">
        <f>IF(C722="","",IFERROR(INDEX(Clienți!$C$5:$C$504,MATCH(C722,Clienți!$B$5:$B$504,0)),""))</f>
        <v/>
      </c>
      <c r="E722" s="31"/>
      <c r="F722" s="33"/>
      <c r="G722" s="34" t="str">
        <f t="shared" si="11"/>
        <v/>
      </c>
    </row>
    <row r="723" spans="2:7" x14ac:dyDescent="0.2">
      <c r="B723" s="30"/>
      <c r="C723" s="31"/>
      <c r="D723" s="32" t="str">
        <f>IF(C723="","",IFERROR(INDEX(Clienți!$C$5:$C$504,MATCH(C723,Clienți!$B$5:$B$504,0)),""))</f>
        <v/>
      </c>
      <c r="E723" s="31"/>
      <c r="F723" s="33"/>
      <c r="G723" s="34" t="str">
        <f t="shared" si="11"/>
        <v/>
      </c>
    </row>
    <row r="724" spans="2:7" x14ac:dyDescent="0.2">
      <c r="B724" s="30"/>
      <c r="C724" s="31"/>
      <c r="D724" s="32" t="str">
        <f>IF(C724="","",IFERROR(INDEX(Clienți!$C$5:$C$504,MATCH(C724,Clienți!$B$5:$B$504,0)),""))</f>
        <v/>
      </c>
      <c r="E724" s="31"/>
      <c r="F724" s="33"/>
      <c r="G724" s="34" t="str">
        <f t="shared" si="11"/>
        <v/>
      </c>
    </row>
    <row r="725" spans="2:7" x14ac:dyDescent="0.2">
      <c r="B725" s="30"/>
      <c r="C725" s="31"/>
      <c r="D725" s="32" t="str">
        <f>IF(C725="","",IFERROR(INDEX(Clienți!$C$5:$C$504,MATCH(C725,Clienți!$B$5:$B$504,0)),""))</f>
        <v/>
      </c>
      <c r="E725" s="31"/>
      <c r="F725" s="33"/>
      <c r="G725" s="34" t="str">
        <f t="shared" si="11"/>
        <v/>
      </c>
    </row>
    <row r="726" spans="2:7" x14ac:dyDescent="0.2">
      <c r="B726" s="30"/>
      <c r="C726" s="31"/>
      <c r="D726" s="32" t="str">
        <f>IF(C726="","",IFERROR(INDEX(Clienți!$C$5:$C$504,MATCH(C726,Clienți!$B$5:$B$504,0)),""))</f>
        <v/>
      </c>
      <c r="E726" s="31"/>
      <c r="F726" s="33"/>
      <c r="G726" s="34" t="str">
        <f t="shared" si="11"/>
        <v/>
      </c>
    </row>
    <row r="727" spans="2:7" x14ac:dyDescent="0.2">
      <c r="B727" s="30"/>
      <c r="C727" s="31"/>
      <c r="D727" s="32" t="str">
        <f>IF(C727="","",IFERROR(INDEX(Clienți!$C$5:$C$504,MATCH(C727,Clienți!$B$5:$B$504,0)),""))</f>
        <v/>
      </c>
      <c r="E727" s="31"/>
      <c r="F727" s="33"/>
      <c r="G727" s="34" t="str">
        <f t="shared" si="11"/>
        <v/>
      </c>
    </row>
    <row r="728" spans="2:7" x14ac:dyDescent="0.2">
      <c r="B728" s="30"/>
      <c r="C728" s="31"/>
      <c r="D728" s="32" t="str">
        <f>IF(C728="","",IFERROR(INDEX(Clienți!$C$5:$C$504,MATCH(C728,Clienți!$B$5:$B$504,0)),""))</f>
        <v/>
      </c>
      <c r="E728" s="31"/>
      <c r="F728" s="33"/>
      <c r="G728" s="34" t="str">
        <f t="shared" si="11"/>
        <v/>
      </c>
    </row>
    <row r="729" spans="2:7" x14ac:dyDescent="0.2">
      <c r="B729" s="30"/>
      <c r="C729" s="31"/>
      <c r="D729" s="32" t="str">
        <f>IF(C729="","",IFERROR(INDEX(Clienți!$C$5:$C$504,MATCH(C729,Clienți!$B$5:$B$504,0)),""))</f>
        <v/>
      </c>
      <c r="E729" s="31"/>
      <c r="F729" s="33"/>
      <c r="G729" s="34" t="str">
        <f t="shared" si="11"/>
        <v/>
      </c>
    </row>
    <row r="730" spans="2:7" x14ac:dyDescent="0.2">
      <c r="B730" s="30"/>
      <c r="C730" s="31"/>
      <c r="D730" s="32" t="str">
        <f>IF(C730="","",IFERROR(INDEX(Clienți!$C$5:$C$504,MATCH(C730,Clienți!$B$5:$B$504,0)),""))</f>
        <v/>
      </c>
      <c r="E730" s="31"/>
      <c r="F730" s="33"/>
      <c r="G730" s="34" t="str">
        <f t="shared" si="11"/>
        <v/>
      </c>
    </row>
    <row r="731" spans="2:7" x14ac:dyDescent="0.2">
      <c r="B731" s="30"/>
      <c r="C731" s="31"/>
      <c r="D731" s="32" t="str">
        <f>IF(C731="","",IFERROR(INDEX(Clienți!$C$5:$C$504,MATCH(C731,Clienți!$B$5:$B$504,0)),""))</f>
        <v/>
      </c>
      <c r="E731" s="31"/>
      <c r="F731" s="33"/>
      <c r="G731" s="34" t="str">
        <f t="shared" si="11"/>
        <v/>
      </c>
    </row>
    <row r="732" spans="2:7" x14ac:dyDescent="0.2">
      <c r="B732" s="30"/>
      <c r="C732" s="31"/>
      <c r="D732" s="32" t="str">
        <f>IF(C732="","",IFERROR(INDEX(Clienți!$C$5:$C$504,MATCH(C732,Clienți!$B$5:$B$504,0)),""))</f>
        <v/>
      </c>
      <c r="E732" s="31"/>
      <c r="F732" s="33"/>
      <c r="G732" s="34" t="str">
        <f t="shared" si="11"/>
        <v/>
      </c>
    </row>
    <row r="733" spans="2:7" x14ac:dyDescent="0.2">
      <c r="B733" s="30"/>
      <c r="C733" s="31"/>
      <c r="D733" s="32" t="str">
        <f>IF(C733="","",IFERROR(INDEX(Clienți!$C$5:$C$504,MATCH(C733,Clienți!$B$5:$B$504,0)),""))</f>
        <v/>
      </c>
      <c r="E733" s="31"/>
      <c r="F733" s="33"/>
      <c r="G733" s="34" t="str">
        <f t="shared" si="11"/>
        <v/>
      </c>
    </row>
    <row r="734" spans="2:7" x14ac:dyDescent="0.2">
      <c r="B734" s="30"/>
      <c r="C734" s="31"/>
      <c r="D734" s="32" t="str">
        <f>IF(C734="","",IFERROR(INDEX(Clienți!$C$5:$C$504,MATCH(C734,Clienți!$B$5:$B$504,0)),""))</f>
        <v/>
      </c>
      <c r="E734" s="31"/>
      <c r="F734" s="33"/>
      <c r="G734" s="34" t="str">
        <f t="shared" si="11"/>
        <v/>
      </c>
    </row>
    <row r="735" spans="2:7" x14ac:dyDescent="0.2">
      <c r="B735" s="30"/>
      <c r="C735" s="31"/>
      <c r="D735" s="32" t="str">
        <f>IF(C735="","",IFERROR(INDEX(Clienți!$C$5:$C$504,MATCH(C735,Clienți!$B$5:$B$504,0)),""))</f>
        <v/>
      </c>
      <c r="E735" s="31"/>
      <c r="F735" s="33"/>
      <c r="G735" s="34" t="str">
        <f t="shared" si="11"/>
        <v/>
      </c>
    </row>
    <row r="736" spans="2:7" x14ac:dyDescent="0.2">
      <c r="B736" s="30"/>
      <c r="C736" s="31"/>
      <c r="D736" s="32" t="str">
        <f>IF(C736="","",IFERROR(INDEX(Clienți!$C$5:$C$504,MATCH(C736,Clienți!$B$5:$B$504,0)),""))</f>
        <v/>
      </c>
      <c r="E736" s="31"/>
      <c r="F736" s="33"/>
      <c r="G736" s="34" t="str">
        <f t="shared" si="11"/>
        <v/>
      </c>
    </row>
    <row r="737" spans="2:7" x14ac:dyDescent="0.2">
      <c r="B737" s="30"/>
      <c r="C737" s="31"/>
      <c r="D737" s="32" t="str">
        <f>IF(C737="","",IFERROR(INDEX(Clienți!$C$5:$C$504,MATCH(C737,Clienți!$B$5:$B$504,0)),""))</f>
        <v/>
      </c>
      <c r="E737" s="31"/>
      <c r="F737" s="33"/>
      <c r="G737" s="34" t="str">
        <f t="shared" si="11"/>
        <v/>
      </c>
    </row>
    <row r="738" spans="2:7" x14ac:dyDescent="0.2">
      <c r="B738" s="30"/>
      <c r="C738" s="31"/>
      <c r="D738" s="32" t="str">
        <f>IF(C738="","",IFERROR(INDEX(Clienți!$C$5:$C$504,MATCH(C738,Clienți!$B$5:$B$504,0)),""))</f>
        <v/>
      </c>
      <c r="E738" s="31"/>
      <c r="F738" s="33"/>
      <c r="G738" s="34" t="str">
        <f t="shared" si="11"/>
        <v/>
      </c>
    </row>
    <row r="739" spans="2:7" x14ac:dyDescent="0.2">
      <c r="B739" s="30"/>
      <c r="C739" s="31"/>
      <c r="D739" s="32" t="str">
        <f>IF(C739="","",IFERROR(INDEX(Clienți!$C$5:$C$504,MATCH(C739,Clienți!$B$5:$B$504,0)),""))</f>
        <v/>
      </c>
      <c r="E739" s="31"/>
      <c r="F739" s="33"/>
      <c r="G739" s="34" t="str">
        <f t="shared" si="11"/>
        <v/>
      </c>
    </row>
    <row r="740" spans="2:7" x14ac:dyDescent="0.2">
      <c r="B740" s="30"/>
      <c r="C740" s="31"/>
      <c r="D740" s="32" t="str">
        <f>IF(C740="","",IFERROR(INDEX(Clienți!$C$5:$C$504,MATCH(C740,Clienți!$B$5:$B$504,0)),""))</f>
        <v/>
      </c>
      <c r="E740" s="31"/>
      <c r="F740" s="33"/>
      <c r="G740" s="34" t="str">
        <f t="shared" si="11"/>
        <v/>
      </c>
    </row>
    <row r="741" spans="2:7" x14ac:dyDescent="0.2">
      <c r="B741" s="30"/>
      <c r="C741" s="31"/>
      <c r="D741" s="32" t="str">
        <f>IF(C741="","",IFERROR(INDEX(Clienți!$C$5:$C$504,MATCH(C741,Clienți!$B$5:$B$504,0)),""))</f>
        <v/>
      </c>
      <c r="E741" s="31"/>
      <c r="F741" s="33"/>
      <c r="G741" s="34" t="str">
        <f t="shared" si="11"/>
        <v/>
      </c>
    </row>
    <row r="742" spans="2:7" x14ac:dyDescent="0.2">
      <c r="B742" s="30"/>
      <c r="C742" s="31"/>
      <c r="D742" s="32" t="str">
        <f>IF(C742="","",IFERROR(INDEX(Clienți!$C$5:$C$504,MATCH(C742,Clienți!$B$5:$B$504,0)),""))</f>
        <v/>
      </c>
      <c r="E742" s="31"/>
      <c r="F742" s="33"/>
      <c r="G742" s="34" t="str">
        <f t="shared" si="11"/>
        <v/>
      </c>
    </row>
    <row r="743" spans="2:7" x14ac:dyDescent="0.2">
      <c r="B743" s="30"/>
      <c r="C743" s="31"/>
      <c r="D743" s="32" t="str">
        <f>IF(C743="","",IFERROR(INDEX(Clienți!$C$5:$C$504,MATCH(C743,Clienți!$B$5:$B$504,0)),""))</f>
        <v/>
      </c>
      <c r="E743" s="31"/>
      <c r="F743" s="33"/>
      <c r="G743" s="34" t="str">
        <f t="shared" si="11"/>
        <v/>
      </c>
    </row>
    <row r="744" spans="2:7" x14ac:dyDescent="0.2">
      <c r="B744" s="30"/>
      <c r="C744" s="31"/>
      <c r="D744" s="32" t="str">
        <f>IF(C744="","",IFERROR(INDEX(Clienți!$C$5:$C$504,MATCH(C744,Clienți!$B$5:$B$504,0)),""))</f>
        <v/>
      </c>
      <c r="E744" s="31"/>
      <c r="F744" s="33"/>
      <c r="G744" s="34" t="str">
        <f t="shared" si="11"/>
        <v/>
      </c>
    </row>
    <row r="745" spans="2:7" x14ac:dyDescent="0.2">
      <c r="B745" s="30"/>
      <c r="C745" s="31"/>
      <c r="D745" s="32" t="str">
        <f>IF(C745="","",IFERROR(INDEX(Clienți!$C$5:$C$504,MATCH(C745,Clienți!$B$5:$B$504,0)),""))</f>
        <v/>
      </c>
      <c r="E745" s="31"/>
      <c r="F745" s="33"/>
      <c r="G745" s="34" t="str">
        <f t="shared" si="11"/>
        <v/>
      </c>
    </row>
    <row r="746" spans="2:7" x14ac:dyDescent="0.2">
      <c r="B746" s="30"/>
      <c r="C746" s="31"/>
      <c r="D746" s="32" t="str">
        <f>IF(C746="","",IFERROR(INDEX(Clienți!$C$5:$C$504,MATCH(C746,Clienți!$B$5:$B$504,0)),""))</f>
        <v/>
      </c>
      <c r="E746" s="31"/>
      <c r="F746" s="33"/>
      <c r="G746" s="34" t="str">
        <f t="shared" si="11"/>
        <v/>
      </c>
    </row>
    <row r="747" spans="2:7" x14ac:dyDescent="0.2">
      <c r="B747" s="30"/>
      <c r="C747" s="31"/>
      <c r="D747" s="32" t="str">
        <f>IF(C747="","",IFERROR(INDEX(Clienți!$C$5:$C$504,MATCH(C747,Clienți!$B$5:$B$504,0)),""))</f>
        <v/>
      </c>
      <c r="E747" s="31"/>
      <c r="F747" s="33"/>
      <c r="G747" s="34" t="str">
        <f t="shared" si="11"/>
        <v/>
      </c>
    </row>
    <row r="748" spans="2:7" x14ac:dyDescent="0.2">
      <c r="B748" s="30"/>
      <c r="C748" s="31"/>
      <c r="D748" s="32" t="str">
        <f>IF(C748="","",IFERROR(INDEX(Clienți!$C$5:$C$504,MATCH(C748,Clienți!$B$5:$B$504,0)),""))</f>
        <v/>
      </c>
      <c r="E748" s="31"/>
      <c r="F748" s="33"/>
      <c r="G748" s="34" t="str">
        <f t="shared" si="11"/>
        <v/>
      </c>
    </row>
    <row r="749" spans="2:7" x14ac:dyDescent="0.2">
      <c r="B749" s="30"/>
      <c r="C749" s="31"/>
      <c r="D749" s="32" t="str">
        <f>IF(C749="","",IFERROR(INDEX(Clienți!$C$5:$C$504,MATCH(C749,Clienți!$B$5:$B$504,0)),""))</f>
        <v/>
      </c>
      <c r="E749" s="31"/>
      <c r="F749" s="33"/>
      <c r="G749" s="34" t="str">
        <f t="shared" si="11"/>
        <v/>
      </c>
    </row>
    <row r="750" spans="2:7" x14ac:dyDescent="0.2">
      <c r="B750" s="30"/>
      <c r="C750" s="31"/>
      <c r="D750" s="32" t="str">
        <f>IF(C750="","",IFERROR(INDEX(Clienți!$C$5:$C$504,MATCH(C750,Clienți!$B$5:$B$504,0)),""))</f>
        <v/>
      </c>
      <c r="E750" s="31"/>
      <c r="F750" s="33"/>
      <c r="G750" s="34" t="str">
        <f t="shared" si="11"/>
        <v/>
      </c>
    </row>
    <row r="751" spans="2:7" x14ac:dyDescent="0.2">
      <c r="B751" s="30"/>
      <c r="C751" s="31"/>
      <c r="D751" s="32" t="str">
        <f>IF(C751="","",IFERROR(INDEX(Clienți!$C$5:$C$504,MATCH(C751,Clienți!$B$5:$B$504,0)),""))</f>
        <v/>
      </c>
      <c r="E751" s="31"/>
      <c r="F751" s="33"/>
      <c r="G751" s="34" t="str">
        <f t="shared" si="11"/>
        <v/>
      </c>
    </row>
    <row r="752" spans="2:7" x14ac:dyDescent="0.2">
      <c r="B752" s="30"/>
      <c r="C752" s="31"/>
      <c r="D752" s="32" t="str">
        <f>IF(C752="","",IFERROR(INDEX(Clienți!$C$5:$C$504,MATCH(C752,Clienți!$B$5:$B$504,0)),""))</f>
        <v/>
      </c>
      <c r="E752" s="31"/>
      <c r="F752" s="33"/>
      <c r="G752" s="34" t="str">
        <f t="shared" si="11"/>
        <v/>
      </c>
    </row>
    <row r="753" spans="2:7" x14ac:dyDescent="0.2">
      <c r="B753" s="30"/>
      <c r="C753" s="31"/>
      <c r="D753" s="32" t="str">
        <f>IF(C753="","",IFERROR(INDEX(Clienți!$C$5:$C$504,MATCH(C753,Clienți!$B$5:$B$504,0)),""))</f>
        <v/>
      </c>
      <c r="E753" s="31"/>
      <c r="F753" s="33"/>
      <c r="G753" s="34" t="str">
        <f t="shared" si="11"/>
        <v/>
      </c>
    </row>
    <row r="754" spans="2:7" x14ac:dyDescent="0.2">
      <c r="B754" s="30"/>
      <c r="C754" s="31"/>
      <c r="D754" s="32" t="str">
        <f>IF(C754="","",IFERROR(INDEX(Clienți!$C$5:$C$504,MATCH(C754,Clienți!$B$5:$B$504,0)),""))</f>
        <v/>
      </c>
      <c r="E754" s="31"/>
      <c r="F754" s="33"/>
      <c r="G754" s="34" t="str">
        <f t="shared" si="11"/>
        <v/>
      </c>
    </row>
    <row r="755" spans="2:7" x14ac:dyDescent="0.2">
      <c r="B755" s="30"/>
      <c r="C755" s="31"/>
      <c r="D755" s="32" t="str">
        <f>IF(C755="","",IFERROR(INDEX(Clienți!$C$5:$C$504,MATCH(C755,Clienți!$B$5:$B$504,0)),""))</f>
        <v/>
      </c>
      <c r="E755" s="31"/>
      <c r="F755" s="33"/>
      <c r="G755" s="34" t="str">
        <f t="shared" si="11"/>
        <v/>
      </c>
    </row>
    <row r="756" spans="2:7" x14ac:dyDescent="0.2">
      <c r="B756" s="30"/>
      <c r="C756" s="31"/>
      <c r="D756" s="32" t="str">
        <f>IF(C756="","",IFERROR(INDEX(Clienți!$C$5:$C$504,MATCH(C756,Clienți!$B$5:$B$504,0)),""))</f>
        <v/>
      </c>
      <c r="E756" s="31"/>
      <c r="F756" s="33"/>
      <c r="G756" s="34" t="str">
        <f t="shared" si="11"/>
        <v/>
      </c>
    </row>
    <row r="757" spans="2:7" x14ac:dyDescent="0.2">
      <c r="B757" s="30"/>
      <c r="C757" s="31"/>
      <c r="D757" s="32" t="str">
        <f>IF(C757="","",IFERROR(INDEX(Clienți!$C$5:$C$504,MATCH(C757,Clienți!$B$5:$B$504,0)),""))</f>
        <v/>
      </c>
      <c r="E757" s="31"/>
      <c r="F757" s="33"/>
      <c r="G757" s="34" t="str">
        <f t="shared" si="11"/>
        <v/>
      </c>
    </row>
    <row r="758" spans="2:7" x14ac:dyDescent="0.2">
      <c r="B758" s="30"/>
      <c r="C758" s="31"/>
      <c r="D758" s="32" t="str">
        <f>IF(C758="","",IFERROR(INDEX(Clienți!$C$5:$C$504,MATCH(C758,Clienți!$B$5:$B$504,0)),""))</f>
        <v/>
      </c>
      <c r="E758" s="31"/>
      <c r="F758" s="33"/>
      <c r="G758" s="34" t="str">
        <f t="shared" si="11"/>
        <v/>
      </c>
    </row>
    <row r="759" spans="2:7" x14ac:dyDescent="0.2">
      <c r="B759" s="30"/>
      <c r="C759" s="31"/>
      <c r="D759" s="32" t="str">
        <f>IF(C759="","",IFERROR(INDEX(Clienți!$C$5:$C$504,MATCH(C759,Clienți!$B$5:$B$504,0)),""))</f>
        <v/>
      </c>
      <c r="E759" s="31"/>
      <c r="F759" s="33"/>
      <c r="G759" s="34" t="str">
        <f t="shared" si="11"/>
        <v/>
      </c>
    </row>
    <row r="760" spans="2:7" x14ac:dyDescent="0.2">
      <c r="B760" s="30"/>
      <c r="C760" s="31"/>
      <c r="D760" s="32" t="str">
        <f>IF(C760="","",IFERROR(INDEX(Clienți!$C$5:$C$504,MATCH(C760,Clienți!$B$5:$B$504,0)),""))</f>
        <v/>
      </c>
      <c r="E760" s="31"/>
      <c r="F760" s="33"/>
      <c r="G760" s="34" t="str">
        <f t="shared" si="11"/>
        <v/>
      </c>
    </row>
    <row r="761" spans="2:7" x14ac:dyDescent="0.2">
      <c r="B761" s="30"/>
      <c r="C761" s="31"/>
      <c r="D761" s="32" t="str">
        <f>IF(C761="","",IFERROR(INDEX(Clienți!$C$5:$C$504,MATCH(C761,Clienți!$B$5:$B$504,0)),""))</f>
        <v/>
      </c>
      <c r="E761" s="31"/>
      <c r="F761" s="33"/>
      <c r="G761" s="34" t="str">
        <f t="shared" si="11"/>
        <v/>
      </c>
    </row>
    <row r="762" spans="2:7" x14ac:dyDescent="0.2">
      <c r="B762" s="30"/>
      <c r="C762" s="31"/>
      <c r="D762" s="32" t="str">
        <f>IF(C762="","",IFERROR(INDEX(Clienți!$C$5:$C$504,MATCH(C762,Clienți!$B$5:$B$504,0)),""))</f>
        <v/>
      </c>
      <c r="E762" s="31"/>
      <c r="F762" s="33"/>
      <c r="G762" s="34" t="str">
        <f t="shared" si="11"/>
        <v/>
      </c>
    </row>
    <row r="763" spans="2:7" x14ac:dyDescent="0.2">
      <c r="B763" s="30"/>
      <c r="C763" s="31"/>
      <c r="D763" s="32" t="str">
        <f>IF(C763="","",IFERROR(INDEX(Clienți!$C$5:$C$504,MATCH(C763,Clienți!$B$5:$B$504,0)),""))</f>
        <v/>
      </c>
      <c r="E763" s="31"/>
      <c r="F763" s="33"/>
      <c r="G763" s="34" t="str">
        <f t="shared" si="11"/>
        <v/>
      </c>
    </row>
    <row r="764" spans="2:7" x14ac:dyDescent="0.2">
      <c r="B764" s="30"/>
      <c r="C764" s="31"/>
      <c r="D764" s="32" t="str">
        <f>IF(C764="","",IFERROR(INDEX(Clienți!$C$5:$C$504,MATCH(C764,Clienți!$B$5:$B$504,0)),""))</f>
        <v/>
      </c>
      <c r="E764" s="31"/>
      <c r="F764" s="33"/>
      <c r="G764" s="34" t="str">
        <f t="shared" si="11"/>
        <v/>
      </c>
    </row>
    <row r="765" spans="2:7" x14ac:dyDescent="0.2">
      <c r="B765" s="30"/>
      <c r="C765" s="31"/>
      <c r="D765" s="32" t="str">
        <f>IF(C765="","",IFERROR(INDEX(Clienți!$C$5:$C$504,MATCH(C765,Clienți!$B$5:$B$504,0)),""))</f>
        <v/>
      </c>
      <c r="E765" s="31"/>
      <c r="F765" s="33"/>
      <c r="G765" s="34" t="str">
        <f t="shared" si="11"/>
        <v/>
      </c>
    </row>
    <row r="766" spans="2:7" x14ac:dyDescent="0.2">
      <c r="B766" s="30"/>
      <c r="C766" s="31"/>
      <c r="D766" s="32" t="str">
        <f>IF(C766="","",IFERROR(INDEX(Clienți!$C$5:$C$504,MATCH(C766,Clienți!$B$5:$B$504,0)),""))</f>
        <v/>
      </c>
      <c r="E766" s="31"/>
      <c r="F766" s="33"/>
      <c r="G766" s="34" t="str">
        <f t="shared" si="11"/>
        <v/>
      </c>
    </row>
    <row r="767" spans="2:7" x14ac:dyDescent="0.2">
      <c r="B767" s="30"/>
      <c r="C767" s="31"/>
      <c r="D767" s="32" t="str">
        <f>IF(C767="","",IFERROR(INDEX(Clienți!$C$5:$C$504,MATCH(C767,Clienți!$B$5:$B$504,0)),""))</f>
        <v/>
      </c>
      <c r="E767" s="31"/>
      <c r="F767" s="33"/>
      <c r="G767" s="34" t="str">
        <f t="shared" si="11"/>
        <v/>
      </c>
    </row>
    <row r="768" spans="2:7" x14ac:dyDescent="0.2">
      <c r="B768" s="30"/>
      <c r="C768" s="31"/>
      <c r="D768" s="32" t="str">
        <f>IF(C768="","",IFERROR(INDEX(Clienți!$C$5:$C$504,MATCH(C768,Clienți!$B$5:$B$504,0)),""))</f>
        <v/>
      </c>
      <c r="E768" s="31"/>
      <c r="F768" s="33"/>
      <c r="G768" s="34" t="str">
        <f t="shared" si="11"/>
        <v/>
      </c>
    </row>
    <row r="769" spans="2:7" x14ac:dyDescent="0.2">
      <c r="B769" s="30"/>
      <c r="C769" s="31"/>
      <c r="D769" s="32" t="str">
        <f>IF(C769="","",IFERROR(INDEX(Clienți!$C$5:$C$504,MATCH(C769,Clienți!$B$5:$B$504,0)),""))</f>
        <v/>
      </c>
      <c r="E769" s="31"/>
      <c r="F769" s="33"/>
      <c r="G769" s="34" t="str">
        <f t="shared" si="11"/>
        <v/>
      </c>
    </row>
    <row r="770" spans="2:7" x14ac:dyDescent="0.2">
      <c r="B770" s="30"/>
      <c r="C770" s="31"/>
      <c r="D770" s="32" t="str">
        <f>IF(C770="","",IFERROR(INDEX(Clienți!$C$5:$C$504,MATCH(C770,Clienți!$B$5:$B$504,0)),""))</f>
        <v/>
      </c>
      <c r="E770" s="31"/>
      <c r="F770" s="33"/>
      <c r="G770" s="34" t="str">
        <f t="shared" si="11"/>
        <v/>
      </c>
    </row>
    <row r="771" spans="2:7" x14ac:dyDescent="0.2">
      <c r="B771" s="30"/>
      <c r="C771" s="31"/>
      <c r="D771" s="32" t="str">
        <f>IF(C771="","",IFERROR(INDEX(Clienți!$C$5:$C$504,MATCH(C771,Clienți!$B$5:$B$504,0)),""))</f>
        <v/>
      </c>
      <c r="E771" s="31"/>
      <c r="F771" s="33"/>
      <c r="G771" s="34" t="str">
        <f t="shared" si="11"/>
        <v/>
      </c>
    </row>
    <row r="772" spans="2:7" x14ac:dyDescent="0.2">
      <c r="B772" s="30"/>
      <c r="C772" s="31"/>
      <c r="D772" s="32" t="str">
        <f>IF(C772="","",IFERROR(INDEX(Clienți!$C$5:$C$504,MATCH(C772,Clienți!$B$5:$B$504,0)),""))</f>
        <v/>
      </c>
      <c r="E772" s="31"/>
      <c r="F772" s="33"/>
      <c r="G772" s="34" t="str">
        <f t="shared" si="11"/>
        <v/>
      </c>
    </row>
    <row r="773" spans="2:7" x14ac:dyDescent="0.2">
      <c r="B773" s="30"/>
      <c r="C773" s="31"/>
      <c r="D773" s="32" t="str">
        <f>IF(C773="","",IFERROR(INDEX(Clienți!$C$5:$C$504,MATCH(C773,Clienți!$B$5:$B$504,0)),""))</f>
        <v/>
      </c>
      <c r="E773" s="31"/>
      <c r="F773" s="33"/>
      <c r="G773" s="34" t="str">
        <f t="shared" ref="G773:G836" si="12">IF(C773="","",TRIM(IF(D773="","Cod de client inexistent. ","")&amp;IF(COUNTIF($E$5:$E$2004,E773)&gt;1,"Factură dublată. ","")))</f>
        <v/>
      </c>
    </row>
    <row r="774" spans="2:7" x14ac:dyDescent="0.2">
      <c r="B774" s="30"/>
      <c r="C774" s="31"/>
      <c r="D774" s="32" t="str">
        <f>IF(C774="","",IFERROR(INDEX(Clienți!$C$5:$C$504,MATCH(C774,Clienți!$B$5:$B$504,0)),""))</f>
        <v/>
      </c>
      <c r="E774" s="31"/>
      <c r="F774" s="33"/>
      <c r="G774" s="34" t="str">
        <f t="shared" si="12"/>
        <v/>
      </c>
    </row>
    <row r="775" spans="2:7" x14ac:dyDescent="0.2">
      <c r="B775" s="30"/>
      <c r="C775" s="31"/>
      <c r="D775" s="32" t="str">
        <f>IF(C775="","",IFERROR(INDEX(Clienți!$C$5:$C$504,MATCH(C775,Clienți!$B$5:$B$504,0)),""))</f>
        <v/>
      </c>
      <c r="E775" s="31"/>
      <c r="F775" s="33"/>
      <c r="G775" s="34" t="str">
        <f t="shared" si="12"/>
        <v/>
      </c>
    </row>
    <row r="776" spans="2:7" x14ac:dyDescent="0.2">
      <c r="B776" s="30"/>
      <c r="C776" s="31"/>
      <c r="D776" s="32" t="str">
        <f>IF(C776="","",IFERROR(INDEX(Clienți!$C$5:$C$504,MATCH(C776,Clienți!$B$5:$B$504,0)),""))</f>
        <v/>
      </c>
      <c r="E776" s="31"/>
      <c r="F776" s="33"/>
      <c r="G776" s="34" t="str">
        <f t="shared" si="12"/>
        <v/>
      </c>
    </row>
    <row r="777" spans="2:7" x14ac:dyDescent="0.2">
      <c r="B777" s="30"/>
      <c r="C777" s="31"/>
      <c r="D777" s="32" t="str">
        <f>IF(C777="","",IFERROR(INDEX(Clienți!$C$5:$C$504,MATCH(C777,Clienți!$B$5:$B$504,0)),""))</f>
        <v/>
      </c>
      <c r="E777" s="31"/>
      <c r="F777" s="33"/>
      <c r="G777" s="34" t="str">
        <f t="shared" si="12"/>
        <v/>
      </c>
    </row>
    <row r="778" spans="2:7" x14ac:dyDescent="0.2">
      <c r="B778" s="30"/>
      <c r="C778" s="31"/>
      <c r="D778" s="32" t="str">
        <f>IF(C778="","",IFERROR(INDEX(Clienți!$C$5:$C$504,MATCH(C778,Clienți!$B$5:$B$504,0)),""))</f>
        <v/>
      </c>
      <c r="E778" s="31"/>
      <c r="F778" s="33"/>
      <c r="G778" s="34" t="str">
        <f t="shared" si="12"/>
        <v/>
      </c>
    </row>
    <row r="779" spans="2:7" x14ac:dyDescent="0.2">
      <c r="B779" s="30"/>
      <c r="C779" s="31"/>
      <c r="D779" s="32" t="str">
        <f>IF(C779="","",IFERROR(INDEX(Clienți!$C$5:$C$504,MATCH(C779,Clienți!$B$5:$B$504,0)),""))</f>
        <v/>
      </c>
      <c r="E779" s="31"/>
      <c r="F779" s="33"/>
      <c r="G779" s="34" t="str">
        <f t="shared" si="12"/>
        <v/>
      </c>
    </row>
    <row r="780" spans="2:7" x14ac:dyDescent="0.2">
      <c r="B780" s="30"/>
      <c r="C780" s="31"/>
      <c r="D780" s="32" t="str">
        <f>IF(C780="","",IFERROR(INDEX(Clienți!$C$5:$C$504,MATCH(C780,Clienți!$B$5:$B$504,0)),""))</f>
        <v/>
      </c>
      <c r="E780" s="31"/>
      <c r="F780" s="33"/>
      <c r="G780" s="34" t="str">
        <f t="shared" si="12"/>
        <v/>
      </c>
    </row>
    <row r="781" spans="2:7" x14ac:dyDescent="0.2">
      <c r="B781" s="30"/>
      <c r="C781" s="31"/>
      <c r="D781" s="32" t="str">
        <f>IF(C781="","",IFERROR(INDEX(Clienți!$C$5:$C$504,MATCH(C781,Clienți!$B$5:$B$504,0)),""))</f>
        <v/>
      </c>
      <c r="E781" s="31"/>
      <c r="F781" s="33"/>
      <c r="G781" s="34" t="str">
        <f t="shared" si="12"/>
        <v/>
      </c>
    </row>
    <row r="782" spans="2:7" x14ac:dyDescent="0.2">
      <c r="B782" s="30"/>
      <c r="C782" s="31"/>
      <c r="D782" s="32" t="str">
        <f>IF(C782="","",IFERROR(INDEX(Clienți!$C$5:$C$504,MATCH(C782,Clienți!$B$5:$B$504,0)),""))</f>
        <v/>
      </c>
      <c r="E782" s="31"/>
      <c r="F782" s="33"/>
      <c r="G782" s="34" t="str">
        <f t="shared" si="12"/>
        <v/>
      </c>
    </row>
    <row r="783" spans="2:7" x14ac:dyDescent="0.2">
      <c r="B783" s="30"/>
      <c r="C783" s="31"/>
      <c r="D783" s="32" t="str">
        <f>IF(C783="","",IFERROR(INDEX(Clienți!$C$5:$C$504,MATCH(C783,Clienți!$B$5:$B$504,0)),""))</f>
        <v/>
      </c>
      <c r="E783" s="31"/>
      <c r="F783" s="33"/>
      <c r="G783" s="34" t="str">
        <f t="shared" si="12"/>
        <v/>
      </c>
    </row>
    <row r="784" spans="2:7" x14ac:dyDescent="0.2">
      <c r="B784" s="30"/>
      <c r="C784" s="31"/>
      <c r="D784" s="32" t="str">
        <f>IF(C784="","",IFERROR(INDEX(Clienți!$C$5:$C$504,MATCH(C784,Clienți!$B$5:$B$504,0)),""))</f>
        <v/>
      </c>
      <c r="E784" s="31"/>
      <c r="F784" s="33"/>
      <c r="G784" s="34" t="str">
        <f t="shared" si="12"/>
        <v/>
      </c>
    </row>
    <row r="785" spans="2:7" x14ac:dyDescent="0.2">
      <c r="B785" s="30"/>
      <c r="C785" s="31"/>
      <c r="D785" s="32" t="str">
        <f>IF(C785="","",IFERROR(INDEX(Clienți!$C$5:$C$504,MATCH(C785,Clienți!$B$5:$B$504,0)),""))</f>
        <v/>
      </c>
      <c r="E785" s="31"/>
      <c r="F785" s="33"/>
      <c r="G785" s="34" t="str">
        <f t="shared" si="12"/>
        <v/>
      </c>
    </row>
    <row r="786" spans="2:7" x14ac:dyDescent="0.2">
      <c r="B786" s="30"/>
      <c r="C786" s="31"/>
      <c r="D786" s="32" t="str">
        <f>IF(C786="","",IFERROR(INDEX(Clienți!$C$5:$C$504,MATCH(C786,Clienți!$B$5:$B$504,0)),""))</f>
        <v/>
      </c>
      <c r="E786" s="31"/>
      <c r="F786" s="33"/>
      <c r="G786" s="34" t="str">
        <f t="shared" si="12"/>
        <v/>
      </c>
    </row>
    <row r="787" spans="2:7" x14ac:dyDescent="0.2">
      <c r="B787" s="30"/>
      <c r="C787" s="31"/>
      <c r="D787" s="32" t="str">
        <f>IF(C787="","",IFERROR(INDEX(Clienți!$C$5:$C$504,MATCH(C787,Clienți!$B$5:$B$504,0)),""))</f>
        <v/>
      </c>
      <c r="E787" s="31"/>
      <c r="F787" s="33"/>
      <c r="G787" s="34" t="str">
        <f t="shared" si="12"/>
        <v/>
      </c>
    </row>
    <row r="788" spans="2:7" x14ac:dyDescent="0.2">
      <c r="B788" s="30"/>
      <c r="C788" s="31"/>
      <c r="D788" s="32" t="str">
        <f>IF(C788="","",IFERROR(INDEX(Clienți!$C$5:$C$504,MATCH(C788,Clienți!$B$5:$B$504,0)),""))</f>
        <v/>
      </c>
      <c r="E788" s="31"/>
      <c r="F788" s="33"/>
      <c r="G788" s="34" t="str">
        <f t="shared" si="12"/>
        <v/>
      </c>
    </row>
    <row r="789" spans="2:7" x14ac:dyDescent="0.2">
      <c r="B789" s="30"/>
      <c r="C789" s="31"/>
      <c r="D789" s="32" t="str">
        <f>IF(C789="","",IFERROR(INDEX(Clienți!$C$5:$C$504,MATCH(C789,Clienți!$B$5:$B$504,0)),""))</f>
        <v/>
      </c>
      <c r="E789" s="31"/>
      <c r="F789" s="33"/>
      <c r="G789" s="34" t="str">
        <f t="shared" si="12"/>
        <v/>
      </c>
    </row>
    <row r="790" spans="2:7" x14ac:dyDescent="0.2">
      <c r="B790" s="30"/>
      <c r="C790" s="31"/>
      <c r="D790" s="32" t="str">
        <f>IF(C790="","",IFERROR(INDEX(Clienți!$C$5:$C$504,MATCH(C790,Clienți!$B$5:$B$504,0)),""))</f>
        <v/>
      </c>
      <c r="E790" s="31"/>
      <c r="F790" s="33"/>
      <c r="G790" s="34" t="str">
        <f t="shared" si="12"/>
        <v/>
      </c>
    </row>
    <row r="791" spans="2:7" x14ac:dyDescent="0.2">
      <c r="B791" s="30"/>
      <c r="C791" s="31"/>
      <c r="D791" s="32" t="str">
        <f>IF(C791="","",IFERROR(INDEX(Clienți!$C$5:$C$504,MATCH(C791,Clienți!$B$5:$B$504,0)),""))</f>
        <v/>
      </c>
      <c r="E791" s="31"/>
      <c r="F791" s="33"/>
      <c r="G791" s="34" t="str">
        <f t="shared" si="12"/>
        <v/>
      </c>
    </row>
    <row r="792" spans="2:7" x14ac:dyDescent="0.2">
      <c r="B792" s="30"/>
      <c r="C792" s="31"/>
      <c r="D792" s="32" t="str">
        <f>IF(C792="","",IFERROR(INDEX(Clienți!$C$5:$C$504,MATCH(C792,Clienți!$B$5:$B$504,0)),""))</f>
        <v/>
      </c>
      <c r="E792" s="31"/>
      <c r="F792" s="33"/>
      <c r="G792" s="34" t="str">
        <f t="shared" si="12"/>
        <v/>
      </c>
    </row>
    <row r="793" spans="2:7" x14ac:dyDescent="0.2">
      <c r="B793" s="30"/>
      <c r="C793" s="31"/>
      <c r="D793" s="32" t="str">
        <f>IF(C793="","",IFERROR(INDEX(Clienți!$C$5:$C$504,MATCH(C793,Clienți!$B$5:$B$504,0)),""))</f>
        <v/>
      </c>
      <c r="E793" s="31"/>
      <c r="F793" s="33"/>
      <c r="G793" s="34" t="str">
        <f t="shared" si="12"/>
        <v/>
      </c>
    </row>
    <row r="794" spans="2:7" x14ac:dyDescent="0.2">
      <c r="B794" s="30"/>
      <c r="C794" s="31"/>
      <c r="D794" s="32" t="str">
        <f>IF(C794="","",IFERROR(INDEX(Clienți!$C$5:$C$504,MATCH(C794,Clienți!$B$5:$B$504,0)),""))</f>
        <v/>
      </c>
      <c r="E794" s="31"/>
      <c r="F794" s="33"/>
      <c r="G794" s="34" t="str">
        <f t="shared" si="12"/>
        <v/>
      </c>
    </row>
    <row r="795" spans="2:7" x14ac:dyDescent="0.2">
      <c r="B795" s="30"/>
      <c r="C795" s="31"/>
      <c r="D795" s="32" t="str">
        <f>IF(C795="","",IFERROR(INDEX(Clienți!$C$5:$C$504,MATCH(C795,Clienți!$B$5:$B$504,0)),""))</f>
        <v/>
      </c>
      <c r="E795" s="31"/>
      <c r="F795" s="33"/>
      <c r="G795" s="34" t="str">
        <f t="shared" si="12"/>
        <v/>
      </c>
    </row>
    <row r="796" spans="2:7" x14ac:dyDescent="0.2">
      <c r="B796" s="30"/>
      <c r="C796" s="31"/>
      <c r="D796" s="32" t="str">
        <f>IF(C796="","",IFERROR(INDEX(Clienți!$C$5:$C$504,MATCH(C796,Clienți!$B$5:$B$504,0)),""))</f>
        <v/>
      </c>
      <c r="E796" s="31"/>
      <c r="F796" s="33"/>
      <c r="G796" s="34" t="str">
        <f t="shared" si="12"/>
        <v/>
      </c>
    </row>
    <row r="797" spans="2:7" x14ac:dyDescent="0.2">
      <c r="B797" s="30"/>
      <c r="C797" s="31"/>
      <c r="D797" s="32" t="str">
        <f>IF(C797="","",IFERROR(INDEX(Clienți!$C$5:$C$504,MATCH(C797,Clienți!$B$5:$B$504,0)),""))</f>
        <v/>
      </c>
      <c r="E797" s="31"/>
      <c r="F797" s="33"/>
      <c r="G797" s="34" t="str">
        <f t="shared" si="12"/>
        <v/>
      </c>
    </row>
    <row r="798" spans="2:7" x14ac:dyDescent="0.2">
      <c r="B798" s="30"/>
      <c r="C798" s="31"/>
      <c r="D798" s="32" t="str">
        <f>IF(C798="","",IFERROR(INDEX(Clienți!$C$5:$C$504,MATCH(C798,Clienți!$B$5:$B$504,0)),""))</f>
        <v/>
      </c>
      <c r="E798" s="31"/>
      <c r="F798" s="33"/>
      <c r="G798" s="34" t="str">
        <f t="shared" si="12"/>
        <v/>
      </c>
    </row>
    <row r="799" spans="2:7" x14ac:dyDescent="0.2">
      <c r="B799" s="30"/>
      <c r="C799" s="31"/>
      <c r="D799" s="32" t="str">
        <f>IF(C799="","",IFERROR(INDEX(Clienți!$C$5:$C$504,MATCH(C799,Clienți!$B$5:$B$504,0)),""))</f>
        <v/>
      </c>
      <c r="E799" s="31"/>
      <c r="F799" s="33"/>
      <c r="G799" s="34" t="str">
        <f t="shared" si="12"/>
        <v/>
      </c>
    </row>
    <row r="800" spans="2:7" x14ac:dyDescent="0.2">
      <c r="B800" s="30"/>
      <c r="C800" s="31"/>
      <c r="D800" s="32" t="str">
        <f>IF(C800="","",IFERROR(INDEX(Clienți!$C$5:$C$504,MATCH(C800,Clienți!$B$5:$B$504,0)),""))</f>
        <v/>
      </c>
      <c r="E800" s="31"/>
      <c r="F800" s="33"/>
      <c r="G800" s="34" t="str">
        <f t="shared" si="12"/>
        <v/>
      </c>
    </row>
    <row r="801" spans="2:7" x14ac:dyDescent="0.2">
      <c r="B801" s="30"/>
      <c r="C801" s="31"/>
      <c r="D801" s="32" t="str">
        <f>IF(C801="","",IFERROR(INDEX(Clienți!$C$5:$C$504,MATCH(C801,Clienți!$B$5:$B$504,0)),""))</f>
        <v/>
      </c>
      <c r="E801" s="31"/>
      <c r="F801" s="33"/>
      <c r="G801" s="34" t="str">
        <f t="shared" si="12"/>
        <v/>
      </c>
    </row>
    <row r="802" spans="2:7" x14ac:dyDescent="0.2">
      <c r="B802" s="30"/>
      <c r="C802" s="31"/>
      <c r="D802" s="32" t="str">
        <f>IF(C802="","",IFERROR(INDEX(Clienți!$C$5:$C$504,MATCH(C802,Clienți!$B$5:$B$504,0)),""))</f>
        <v/>
      </c>
      <c r="E802" s="31"/>
      <c r="F802" s="33"/>
      <c r="G802" s="34" t="str">
        <f t="shared" si="12"/>
        <v/>
      </c>
    </row>
    <row r="803" spans="2:7" x14ac:dyDescent="0.2">
      <c r="B803" s="30"/>
      <c r="C803" s="31"/>
      <c r="D803" s="32" t="str">
        <f>IF(C803="","",IFERROR(INDEX(Clienți!$C$5:$C$504,MATCH(C803,Clienți!$B$5:$B$504,0)),""))</f>
        <v/>
      </c>
      <c r="E803" s="31"/>
      <c r="F803" s="33"/>
      <c r="G803" s="34" t="str">
        <f t="shared" si="12"/>
        <v/>
      </c>
    </row>
    <row r="804" spans="2:7" x14ac:dyDescent="0.2">
      <c r="B804" s="30"/>
      <c r="C804" s="31"/>
      <c r="D804" s="32" t="str">
        <f>IF(C804="","",IFERROR(INDEX(Clienți!$C$5:$C$504,MATCH(C804,Clienți!$B$5:$B$504,0)),""))</f>
        <v/>
      </c>
      <c r="E804" s="31"/>
      <c r="F804" s="33"/>
      <c r="G804" s="34" t="str">
        <f t="shared" si="12"/>
        <v/>
      </c>
    </row>
    <row r="805" spans="2:7" x14ac:dyDescent="0.2">
      <c r="B805" s="30"/>
      <c r="C805" s="31"/>
      <c r="D805" s="32" t="str">
        <f>IF(C805="","",IFERROR(INDEX(Clienți!$C$5:$C$504,MATCH(C805,Clienți!$B$5:$B$504,0)),""))</f>
        <v/>
      </c>
      <c r="E805" s="31"/>
      <c r="F805" s="33"/>
      <c r="G805" s="34" t="str">
        <f t="shared" si="12"/>
        <v/>
      </c>
    </row>
    <row r="806" spans="2:7" x14ac:dyDescent="0.2">
      <c r="B806" s="30"/>
      <c r="C806" s="31"/>
      <c r="D806" s="32" t="str">
        <f>IF(C806="","",IFERROR(INDEX(Clienți!$C$5:$C$504,MATCH(C806,Clienți!$B$5:$B$504,0)),""))</f>
        <v/>
      </c>
      <c r="E806" s="31"/>
      <c r="F806" s="33"/>
      <c r="G806" s="34" t="str">
        <f t="shared" si="12"/>
        <v/>
      </c>
    </row>
    <row r="807" spans="2:7" x14ac:dyDescent="0.2">
      <c r="B807" s="30"/>
      <c r="C807" s="31"/>
      <c r="D807" s="32" t="str">
        <f>IF(C807="","",IFERROR(INDEX(Clienți!$C$5:$C$504,MATCH(C807,Clienți!$B$5:$B$504,0)),""))</f>
        <v/>
      </c>
      <c r="E807" s="31"/>
      <c r="F807" s="33"/>
      <c r="G807" s="34" t="str">
        <f t="shared" si="12"/>
        <v/>
      </c>
    </row>
    <row r="808" spans="2:7" x14ac:dyDescent="0.2">
      <c r="B808" s="30"/>
      <c r="C808" s="31"/>
      <c r="D808" s="32" t="str">
        <f>IF(C808="","",IFERROR(INDEX(Clienți!$C$5:$C$504,MATCH(C808,Clienți!$B$5:$B$504,0)),""))</f>
        <v/>
      </c>
      <c r="E808" s="31"/>
      <c r="F808" s="33"/>
      <c r="G808" s="34" t="str">
        <f t="shared" si="12"/>
        <v/>
      </c>
    </row>
    <row r="809" spans="2:7" x14ac:dyDescent="0.2">
      <c r="B809" s="30"/>
      <c r="C809" s="31"/>
      <c r="D809" s="32" t="str">
        <f>IF(C809="","",IFERROR(INDEX(Clienți!$C$5:$C$504,MATCH(C809,Clienți!$B$5:$B$504,0)),""))</f>
        <v/>
      </c>
      <c r="E809" s="31"/>
      <c r="F809" s="33"/>
      <c r="G809" s="34" t="str">
        <f t="shared" si="12"/>
        <v/>
      </c>
    </row>
    <row r="810" spans="2:7" x14ac:dyDescent="0.2">
      <c r="B810" s="30"/>
      <c r="C810" s="31"/>
      <c r="D810" s="32" t="str">
        <f>IF(C810="","",IFERROR(INDEX(Clienți!$C$5:$C$504,MATCH(C810,Clienți!$B$5:$B$504,0)),""))</f>
        <v/>
      </c>
      <c r="E810" s="31"/>
      <c r="F810" s="33"/>
      <c r="G810" s="34" t="str">
        <f t="shared" si="12"/>
        <v/>
      </c>
    </row>
    <row r="811" spans="2:7" x14ac:dyDescent="0.2">
      <c r="B811" s="30"/>
      <c r="C811" s="31"/>
      <c r="D811" s="32" t="str">
        <f>IF(C811="","",IFERROR(INDEX(Clienți!$C$5:$C$504,MATCH(C811,Clienți!$B$5:$B$504,0)),""))</f>
        <v/>
      </c>
      <c r="E811" s="31"/>
      <c r="F811" s="33"/>
      <c r="G811" s="34" t="str">
        <f t="shared" si="12"/>
        <v/>
      </c>
    </row>
    <row r="812" spans="2:7" x14ac:dyDescent="0.2">
      <c r="B812" s="30"/>
      <c r="C812" s="31"/>
      <c r="D812" s="32" t="str">
        <f>IF(C812="","",IFERROR(INDEX(Clienți!$C$5:$C$504,MATCH(C812,Clienți!$B$5:$B$504,0)),""))</f>
        <v/>
      </c>
      <c r="E812" s="31"/>
      <c r="F812" s="33"/>
      <c r="G812" s="34" t="str">
        <f t="shared" si="12"/>
        <v/>
      </c>
    </row>
    <row r="813" spans="2:7" x14ac:dyDescent="0.2">
      <c r="B813" s="30"/>
      <c r="C813" s="31"/>
      <c r="D813" s="32" t="str">
        <f>IF(C813="","",IFERROR(INDEX(Clienți!$C$5:$C$504,MATCH(C813,Clienți!$B$5:$B$504,0)),""))</f>
        <v/>
      </c>
      <c r="E813" s="31"/>
      <c r="F813" s="33"/>
      <c r="G813" s="34" t="str">
        <f t="shared" si="12"/>
        <v/>
      </c>
    </row>
    <row r="814" spans="2:7" x14ac:dyDescent="0.2">
      <c r="B814" s="30"/>
      <c r="C814" s="31"/>
      <c r="D814" s="32" t="str">
        <f>IF(C814="","",IFERROR(INDEX(Clienți!$C$5:$C$504,MATCH(C814,Clienți!$B$5:$B$504,0)),""))</f>
        <v/>
      </c>
      <c r="E814" s="31"/>
      <c r="F814" s="33"/>
      <c r="G814" s="34" t="str">
        <f t="shared" si="12"/>
        <v/>
      </c>
    </row>
    <row r="815" spans="2:7" x14ac:dyDescent="0.2">
      <c r="B815" s="30"/>
      <c r="C815" s="31"/>
      <c r="D815" s="32" t="str">
        <f>IF(C815="","",IFERROR(INDEX(Clienți!$C$5:$C$504,MATCH(C815,Clienți!$B$5:$B$504,0)),""))</f>
        <v/>
      </c>
      <c r="E815" s="31"/>
      <c r="F815" s="33"/>
      <c r="G815" s="34" t="str">
        <f t="shared" si="12"/>
        <v/>
      </c>
    </row>
    <row r="816" spans="2:7" x14ac:dyDescent="0.2">
      <c r="B816" s="30"/>
      <c r="C816" s="31"/>
      <c r="D816" s="32" t="str">
        <f>IF(C816="","",IFERROR(INDEX(Clienți!$C$5:$C$504,MATCH(C816,Clienți!$B$5:$B$504,0)),""))</f>
        <v/>
      </c>
      <c r="E816" s="31"/>
      <c r="F816" s="33"/>
      <c r="G816" s="34" t="str">
        <f t="shared" si="12"/>
        <v/>
      </c>
    </row>
    <row r="817" spans="2:7" x14ac:dyDescent="0.2">
      <c r="B817" s="30"/>
      <c r="C817" s="31"/>
      <c r="D817" s="32" t="str">
        <f>IF(C817="","",IFERROR(INDEX(Clienți!$C$5:$C$504,MATCH(C817,Clienți!$B$5:$B$504,0)),""))</f>
        <v/>
      </c>
      <c r="E817" s="31"/>
      <c r="F817" s="33"/>
      <c r="G817" s="34" t="str">
        <f t="shared" si="12"/>
        <v/>
      </c>
    </row>
    <row r="818" spans="2:7" x14ac:dyDescent="0.2">
      <c r="B818" s="30"/>
      <c r="C818" s="31"/>
      <c r="D818" s="32" t="str">
        <f>IF(C818="","",IFERROR(INDEX(Clienți!$C$5:$C$504,MATCH(C818,Clienți!$B$5:$B$504,0)),""))</f>
        <v/>
      </c>
      <c r="E818" s="31"/>
      <c r="F818" s="33"/>
      <c r="G818" s="34" t="str">
        <f t="shared" si="12"/>
        <v/>
      </c>
    </row>
    <row r="819" spans="2:7" x14ac:dyDescent="0.2">
      <c r="B819" s="30"/>
      <c r="C819" s="31"/>
      <c r="D819" s="32" t="str">
        <f>IF(C819="","",IFERROR(INDEX(Clienți!$C$5:$C$504,MATCH(C819,Clienți!$B$5:$B$504,0)),""))</f>
        <v/>
      </c>
      <c r="E819" s="31"/>
      <c r="F819" s="33"/>
      <c r="G819" s="34" t="str">
        <f t="shared" si="12"/>
        <v/>
      </c>
    </row>
    <row r="820" spans="2:7" x14ac:dyDescent="0.2">
      <c r="B820" s="30"/>
      <c r="C820" s="31"/>
      <c r="D820" s="32" t="str">
        <f>IF(C820="","",IFERROR(INDEX(Clienți!$C$5:$C$504,MATCH(C820,Clienți!$B$5:$B$504,0)),""))</f>
        <v/>
      </c>
      <c r="E820" s="31"/>
      <c r="F820" s="33"/>
      <c r="G820" s="34" t="str">
        <f t="shared" si="12"/>
        <v/>
      </c>
    </row>
    <row r="821" spans="2:7" x14ac:dyDescent="0.2">
      <c r="B821" s="30"/>
      <c r="C821" s="31"/>
      <c r="D821" s="32" t="str">
        <f>IF(C821="","",IFERROR(INDEX(Clienți!$C$5:$C$504,MATCH(C821,Clienți!$B$5:$B$504,0)),""))</f>
        <v/>
      </c>
      <c r="E821" s="31"/>
      <c r="F821" s="33"/>
      <c r="G821" s="34" t="str">
        <f t="shared" si="12"/>
        <v/>
      </c>
    </row>
    <row r="822" spans="2:7" x14ac:dyDescent="0.2">
      <c r="B822" s="30"/>
      <c r="C822" s="31"/>
      <c r="D822" s="32" t="str">
        <f>IF(C822="","",IFERROR(INDEX(Clienți!$C$5:$C$504,MATCH(C822,Clienți!$B$5:$B$504,0)),""))</f>
        <v/>
      </c>
      <c r="E822" s="31"/>
      <c r="F822" s="33"/>
      <c r="G822" s="34" t="str">
        <f t="shared" si="12"/>
        <v/>
      </c>
    </row>
    <row r="823" spans="2:7" x14ac:dyDescent="0.2">
      <c r="B823" s="30"/>
      <c r="C823" s="31"/>
      <c r="D823" s="32" t="str">
        <f>IF(C823="","",IFERROR(INDEX(Clienți!$C$5:$C$504,MATCH(C823,Clienți!$B$5:$B$504,0)),""))</f>
        <v/>
      </c>
      <c r="E823" s="31"/>
      <c r="F823" s="33"/>
      <c r="G823" s="34" t="str">
        <f t="shared" si="12"/>
        <v/>
      </c>
    </row>
    <row r="824" spans="2:7" x14ac:dyDescent="0.2">
      <c r="B824" s="30"/>
      <c r="C824" s="31"/>
      <c r="D824" s="32" t="str">
        <f>IF(C824="","",IFERROR(INDEX(Clienți!$C$5:$C$504,MATCH(C824,Clienți!$B$5:$B$504,0)),""))</f>
        <v/>
      </c>
      <c r="E824" s="31"/>
      <c r="F824" s="33"/>
      <c r="G824" s="34" t="str">
        <f t="shared" si="12"/>
        <v/>
      </c>
    </row>
    <row r="825" spans="2:7" x14ac:dyDescent="0.2">
      <c r="B825" s="30"/>
      <c r="C825" s="31"/>
      <c r="D825" s="32" t="str">
        <f>IF(C825="","",IFERROR(INDEX(Clienți!$C$5:$C$504,MATCH(C825,Clienți!$B$5:$B$504,0)),""))</f>
        <v/>
      </c>
      <c r="E825" s="31"/>
      <c r="F825" s="33"/>
      <c r="G825" s="34" t="str">
        <f t="shared" si="12"/>
        <v/>
      </c>
    </row>
    <row r="826" spans="2:7" x14ac:dyDescent="0.2">
      <c r="B826" s="30"/>
      <c r="C826" s="31"/>
      <c r="D826" s="32" t="str">
        <f>IF(C826="","",IFERROR(INDEX(Clienți!$C$5:$C$504,MATCH(C826,Clienți!$B$5:$B$504,0)),""))</f>
        <v/>
      </c>
      <c r="E826" s="31"/>
      <c r="F826" s="33"/>
      <c r="G826" s="34" t="str">
        <f t="shared" si="12"/>
        <v/>
      </c>
    </row>
    <row r="827" spans="2:7" x14ac:dyDescent="0.2">
      <c r="B827" s="30"/>
      <c r="C827" s="31"/>
      <c r="D827" s="32" t="str">
        <f>IF(C827="","",IFERROR(INDEX(Clienți!$C$5:$C$504,MATCH(C827,Clienți!$B$5:$B$504,0)),""))</f>
        <v/>
      </c>
      <c r="E827" s="31"/>
      <c r="F827" s="33"/>
      <c r="G827" s="34" t="str">
        <f t="shared" si="12"/>
        <v/>
      </c>
    </row>
    <row r="828" spans="2:7" x14ac:dyDescent="0.2">
      <c r="B828" s="30"/>
      <c r="C828" s="31"/>
      <c r="D828" s="32" t="str">
        <f>IF(C828="","",IFERROR(INDEX(Clienți!$C$5:$C$504,MATCH(C828,Clienți!$B$5:$B$504,0)),""))</f>
        <v/>
      </c>
      <c r="E828" s="31"/>
      <c r="F828" s="33"/>
      <c r="G828" s="34" t="str">
        <f t="shared" si="12"/>
        <v/>
      </c>
    </row>
    <row r="829" spans="2:7" x14ac:dyDescent="0.2">
      <c r="B829" s="30"/>
      <c r="C829" s="31"/>
      <c r="D829" s="32" t="str">
        <f>IF(C829="","",IFERROR(INDEX(Clienți!$C$5:$C$504,MATCH(C829,Clienți!$B$5:$B$504,0)),""))</f>
        <v/>
      </c>
      <c r="E829" s="31"/>
      <c r="F829" s="33"/>
      <c r="G829" s="34" t="str">
        <f t="shared" si="12"/>
        <v/>
      </c>
    </row>
    <row r="830" spans="2:7" x14ac:dyDescent="0.2">
      <c r="B830" s="30"/>
      <c r="C830" s="31"/>
      <c r="D830" s="32" t="str">
        <f>IF(C830="","",IFERROR(INDEX(Clienți!$C$5:$C$504,MATCH(C830,Clienți!$B$5:$B$504,0)),""))</f>
        <v/>
      </c>
      <c r="E830" s="31"/>
      <c r="F830" s="33"/>
      <c r="G830" s="34" t="str">
        <f t="shared" si="12"/>
        <v/>
      </c>
    </row>
    <row r="831" spans="2:7" x14ac:dyDescent="0.2">
      <c r="B831" s="30"/>
      <c r="C831" s="31"/>
      <c r="D831" s="32" t="str">
        <f>IF(C831="","",IFERROR(INDEX(Clienți!$C$5:$C$504,MATCH(C831,Clienți!$B$5:$B$504,0)),""))</f>
        <v/>
      </c>
      <c r="E831" s="31"/>
      <c r="F831" s="33"/>
      <c r="G831" s="34" t="str">
        <f t="shared" si="12"/>
        <v/>
      </c>
    </row>
    <row r="832" spans="2:7" x14ac:dyDescent="0.2">
      <c r="B832" s="30"/>
      <c r="C832" s="31"/>
      <c r="D832" s="32" t="str">
        <f>IF(C832="","",IFERROR(INDEX(Clienți!$C$5:$C$504,MATCH(C832,Clienți!$B$5:$B$504,0)),""))</f>
        <v/>
      </c>
      <c r="E832" s="31"/>
      <c r="F832" s="33"/>
      <c r="G832" s="34" t="str">
        <f t="shared" si="12"/>
        <v/>
      </c>
    </row>
    <row r="833" spans="2:7" x14ac:dyDescent="0.2">
      <c r="B833" s="30"/>
      <c r="C833" s="31"/>
      <c r="D833" s="32" t="str">
        <f>IF(C833="","",IFERROR(INDEX(Clienți!$C$5:$C$504,MATCH(C833,Clienți!$B$5:$B$504,0)),""))</f>
        <v/>
      </c>
      <c r="E833" s="31"/>
      <c r="F833" s="33"/>
      <c r="G833" s="34" t="str">
        <f t="shared" si="12"/>
        <v/>
      </c>
    </row>
    <row r="834" spans="2:7" x14ac:dyDescent="0.2">
      <c r="B834" s="30"/>
      <c r="C834" s="31"/>
      <c r="D834" s="32" t="str">
        <f>IF(C834="","",IFERROR(INDEX(Clienți!$C$5:$C$504,MATCH(C834,Clienți!$B$5:$B$504,0)),""))</f>
        <v/>
      </c>
      <c r="E834" s="31"/>
      <c r="F834" s="33"/>
      <c r="G834" s="34" t="str">
        <f t="shared" si="12"/>
        <v/>
      </c>
    </row>
    <row r="835" spans="2:7" x14ac:dyDescent="0.2">
      <c r="B835" s="30"/>
      <c r="C835" s="31"/>
      <c r="D835" s="32" t="str">
        <f>IF(C835="","",IFERROR(INDEX(Clienți!$C$5:$C$504,MATCH(C835,Clienți!$B$5:$B$504,0)),""))</f>
        <v/>
      </c>
      <c r="E835" s="31"/>
      <c r="F835" s="33"/>
      <c r="G835" s="34" t="str">
        <f t="shared" si="12"/>
        <v/>
      </c>
    </row>
    <row r="836" spans="2:7" x14ac:dyDescent="0.2">
      <c r="B836" s="30"/>
      <c r="C836" s="31"/>
      <c r="D836" s="32" t="str">
        <f>IF(C836="","",IFERROR(INDEX(Clienți!$C$5:$C$504,MATCH(C836,Clienți!$B$5:$B$504,0)),""))</f>
        <v/>
      </c>
      <c r="E836" s="31"/>
      <c r="F836" s="33"/>
      <c r="G836" s="34" t="str">
        <f t="shared" si="12"/>
        <v/>
      </c>
    </row>
    <row r="837" spans="2:7" x14ac:dyDescent="0.2">
      <c r="B837" s="30"/>
      <c r="C837" s="31"/>
      <c r="D837" s="32" t="str">
        <f>IF(C837="","",IFERROR(INDEX(Clienți!$C$5:$C$504,MATCH(C837,Clienți!$B$5:$B$504,0)),""))</f>
        <v/>
      </c>
      <c r="E837" s="31"/>
      <c r="F837" s="33"/>
      <c r="G837" s="34" t="str">
        <f t="shared" ref="G837:G900" si="13">IF(C837="","",TRIM(IF(D837="","Cod de client inexistent. ","")&amp;IF(COUNTIF($E$5:$E$2004,E837)&gt;1,"Factură dublată. ","")))</f>
        <v/>
      </c>
    </row>
    <row r="838" spans="2:7" x14ac:dyDescent="0.2">
      <c r="B838" s="30"/>
      <c r="C838" s="31"/>
      <c r="D838" s="32" t="str">
        <f>IF(C838="","",IFERROR(INDEX(Clienți!$C$5:$C$504,MATCH(C838,Clienți!$B$5:$B$504,0)),""))</f>
        <v/>
      </c>
      <c r="E838" s="31"/>
      <c r="F838" s="33"/>
      <c r="G838" s="34" t="str">
        <f t="shared" si="13"/>
        <v/>
      </c>
    </row>
    <row r="839" spans="2:7" x14ac:dyDescent="0.2">
      <c r="B839" s="30"/>
      <c r="C839" s="31"/>
      <c r="D839" s="32" t="str">
        <f>IF(C839="","",IFERROR(INDEX(Clienți!$C$5:$C$504,MATCH(C839,Clienți!$B$5:$B$504,0)),""))</f>
        <v/>
      </c>
      <c r="E839" s="31"/>
      <c r="F839" s="33"/>
      <c r="G839" s="34" t="str">
        <f t="shared" si="13"/>
        <v/>
      </c>
    </row>
    <row r="840" spans="2:7" x14ac:dyDescent="0.2">
      <c r="B840" s="30"/>
      <c r="C840" s="31"/>
      <c r="D840" s="32" t="str">
        <f>IF(C840="","",IFERROR(INDEX(Clienți!$C$5:$C$504,MATCH(C840,Clienți!$B$5:$B$504,0)),""))</f>
        <v/>
      </c>
      <c r="E840" s="31"/>
      <c r="F840" s="33"/>
      <c r="G840" s="34" t="str">
        <f t="shared" si="13"/>
        <v/>
      </c>
    </row>
    <row r="841" spans="2:7" x14ac:dyDescent="0.2">
      <c r="B841" s="30"/>
      <c r="C841" s="31"/>
      <c r="D841" s="32" t="str">
        <f>IF(C841="","",IFERROR(INDEX(Clienți!$C$5:$C$504,MATCH(C841,Clienți!$B$5:$B$504,0)),""))</f>
        <v/>
      </c>
      <c r="E841" s="31"/>
      <c r="F841" s="33"/>
      <c r="G841" s="34" t="str">
        <f t="shared" si="13"/>
        <v/>
      </c>
    </row>
    <row r="842" spans="2:7" x14ac:dyDescent="0.2">
      <c r="B842" s="30"/>
      <c r="C842" s="31"/>
      <c r="D842" s="32" t="str">
        <f>IF(C842="","",IFERROR(INDEX(Clienți!$C$5:$C$504,MATCH(C842,Clienți!$B$5:$B$504,0)),""))</f>
        <v/>
      </c>
      <c r="E842" s="31"/>
      <c r="F842" s="33"/>
      <c r="G842" s="34" t="str">
        <f t="shared" si="13"/>
        <v/>
      </c>
    </row>
    <row r="843" spans="2:7" x14ac:dyDescent="0.2">
      <c r="B843" s="30"/>
      <c r="C843" s="31"/>
      <c r="D843" s="32" t="str">
        <f>IF(C843="","",IFERROR(INDEX(Clienți!$C$5:$C$504,MATCH(C843,Clienți!$B$5:$B$504,0)),""))</f>
        <v/>
      </c>
      <c r="E843" s="31"/>
      <c r="F843" s="33"/>
      <c r="G843" s="34" t="str">
        <f t="shared" si="13"/>
        <v/>
      </c>
    </row>
    <row r="844" spans="2:7" x14ac:dyDescent="0.2">
      <c r="B844" s="30"/>
      <c r="C844" s="31"/>
      <c r="D844" s="32" t="str">
        <f>IF(C844="","",IFERROR(INDEX(Clienți!$C$5:$C$504,MATCH(C844,Clienți!$B$5:$B$504,0)),""))</f>
        <v/>
      </c>
      <c r="E844" s="31"/>
      <c r="F844" s="33"/>
      <c r="G844" s="34" t="str">
        <f t="shared" si="13"/>
        <v/>
      </c>
    </row>
    <row r="845" spans="2:7" x14ac:dyDescent="0.2">
      <c r="B845" s="30"/>
      <c r="C845" s="31"/>
      <c r="D845" s="32" t="str">
        <f>IF(C845="","",IFERROR(INDEX(Clienți!$C$5:$C$504,MATCH(C845,Clienți!$B$5:$B$504,0)),""))</f>
        <v/>
      </c>
      <c r="E845" s="31"/>
      <c r="F845" s="33"/>
      <c r="G845" s="34" t="str">
        <f t="shared" si="13"/>
        <v/>
      </c>
    </row>
    <row r="846" spans="2:7" x14ac:dyDescent="0.2">
      <c r="B846" s="30"/>
      <c r="C846" s="31"/>
      <c r="D846" s="32" t="str">
        <f>IF(C846="","",IFERROR(INDEX(Clienți!$C$5:$C$504,MATCH(C846,Clienți!$B$5:$B$504,0)),""))</f>
        <v/>
      </c>
      <c r="E846" s="31"/>
      <c r="F846" s="33"/>
      <c r="G846" s="34" t="str">
        <f t="shared" si="13"/>
        <v/>
      </c>
    </row>
    <row r="847" spans="2:7" x14ac:dyDescent="0.2">
      <c r="B847" s="30"/>
      <c r="C847" s="31"/>
      <c r="D847" s="32" t="str">
        <f>IF(C847="","",IFERROR(INDEX(Clienți!$C$5:$C$504,MATCH(C847,Clienți!$B$5:$B$504,0)),""))</f>
        <v/>
      </c>
      <c r="E847" s="31"/>
      <c r="F847" s="33"/>
      <c r="G847" s="34" t="str">
        <f t="shared" si="13"/>
        <v/>
      </c>
    </row>
    <row r="848" spans="2:7" x14ac:dyDescent="0.2">
      <c r="B848" s="30"/>
      <c r="C848" s="31"/>
      <c r="D848" s="32" t="str">
        <f>IF(C848="","",IFERROR(INDEX(Clienți!$C$5:$C$504,MATCH(C848,Clienți!$B$5:$B$504,0)),""))</f>
        <v/>
      </c>
      <c r="E848" s="31"/>
      <c r="F848" s="33"/>
      <c r="G848" s="34" t="str">
        <f t="shared" si="13"/>
        <v/>
      </c>
    </row>
    <row r="849" spans="2:7" x14ac:dyDescent="0.2">
      <c r="B849" s="30"/>
      <c r="C849" s="31"/>
      <c r="D849" s="32" t="str">
        <f>IF(C849="","",IFERROR(INDEX(Clienți!$C$5:$C$504,MATCH(C849,Clienți!$B$5:$B$504,0)),""))</f>
        <v/>
      </c>
      <c r="E849" s="31"/>
      <c r="F849" s="33"/>
      <c r="G849" s="34" t="str">
        <f t="shared" si="13"/>
        <v/>
      </c>
    </row>
    <row r="850" spans="2:7" x14ac:dyDescent="0.2">
      <c r="B850" s="30"/>
      <c r="C850" s="31"/>
      <c r="D850" s="32" t="str">
        <f>IF(C850="","",IFERROR(INDEX(Clienți!$C$5:$C$504,MATCH(C850,Clienți!$B$5:$B$504,0)),""))</f>
        <v/>
      </c>
      <c r="E850" s="31"/>
      <c r="F850" s="33"/>
      <c r="G850" s="34" t="str">
        <f t="shared" si="13"/>
        <v/>
      </c>
    </row>
    <row r="851" spans="2:7" x14ac:dyDescent="0.2">
      <c r="B851" s="30"/>
      <c r="C851" s="31"/>
      <c r="D851" s="32" t="str">
        <f>IF(C851="","",IFERROR(INDEX(Clienți!$C$5:$C$504,MATCH(C851,Clienți!$B$5:$B$504,0)),""))</f>
        <v/>
      </c>
      <c r="E851" s="31"/>
      <c r="F851" s="33"/>
      <c r="G851" s="34" t="str">
        <f t="shared" si="13"/>
        <v/>
      </c>
    </row>
    <row r="852" spans="2:7" x14ac:dyDescent="0.2">
      <c r="B852" s="30"/>
      <c r="C852" s="31"/>
      <c r="D852" s="32" t="str">
        <f>IF(C852="","",IFERROR(INDEX(Clienți!$C$5:$C$504,MATCH(C852,Clienți!$B$5:$B$504,0)),""))</f>
        <v/>
      </c>
      <c r="E852" s="31"/>
      <c r="F852" s="33"/>
      <c r="G852" s="34" t="str">
        <f t="shared" si="13"/>
        <v/>
      </c>
    </row>
    <row r="853" spans="2:7" x14ac:dyDescent="0.2">
      <c r="B853" s="30"/>
      <c r="C853" s="31"/>
      <c r="D853" s="32" t="str">
        <f>IF(C853="","",IFERROR(INDEX(Clienți!$C$5:$C$504,MATCH(C853,Clienți!$B$5:$B$504,0)),""))</f>
        <v/>
      </c>
      <c r="E853" s="31"/>
      <c r="F853" s="33"/>
      <c r="G853" s="34" t="str">
        <f t="shared" si="13"/>
        <v/>
      </c>
    </row>
    <row r="854" spans="2:7" x14ac:dyDescent="0.2">
      <c r="B854" s="30"/>
      <c r="C854" s="31"/>
      <c r="D854" s="32" t="str">
        <f>IF(C854="","",IFERROR(INDEX(Clienți!$C$5:$C$504,MATCH(C854,Clienți!$B$5:$B$504,0)),""))</f>
        <v/>
      </c>
      <c r="E854" s="31"/>
      <c r="F854" s="33"/>
      <c r="G854" s="34" t="str">
        <f t="shared" si="13"/>
        <v/>
      </c>
    </row>
    <row r="855" spans="2:7" x14ac:dyDescent="0.2">
      <c r="B855" s="30"/>
      <c r="C855" s="31"/>
      <c r="D855" s="32" t="str">
        <f>IF(C855="","",IFERROR(INDEX(Clienți!$C$5:$C$504,MATCH(C855,Clienți!$B$5:$B$504,0)),""))</f>
        <v/>
      </c>
      <c r="E855" s="31"/>
      <c r="F855" s="33"/>
      <c r="G855" s="34" t="str">
        <f t="shared" si="13"/>
        <v/>
      </c>
    </row>
    <row r="856" spans="2:7" x14ac:dyDescent="0.2">
      <c r="B856" s="30"/>
      <c r="C856" s="31"/>
      <c r="D856" s="32" t="str">
        <f>IF(C856="","",IFERROR(INDEX(Clienți!$C$5:$C$504,MATCH(C856,Clienți!$B$5:$B$504,0)),""))</f>
        <v/>
      </c>
      <c r="E856" s="31"/>
      <c r="F856" s="33"/>
      <c r="G856" s="34" t="str">
        <f t="shared" si="13"/>
        <v/>
      </c>
    </row>
    <row r="857" spans="2:7" x14ac:dyDescent="0.2">
      <c r="B857" s="30"/>
      <c r="C857" s="31"/>
      <c r="D857" s="32" t="str">
        <f>IF(C857="","",IFERROR(INDEX(Clienți!$C$5:$C$504,MATCH(C857,Clienți!$B$5:$B$504,0)),""))</f>
        <v/>
      </c>
      <c r="E857" s="31"/>
      <c r="F857" s="33"/>
      <c r="G857" s="34" t="str">
        <f t="shared" si="13"/>
        <v/>
      </c>
    </row>
    <row r="858" spans="2:7" x14ac:dyDescent="0.2">
      <c r="B858" s="30"/>
      <c r="C858" s="31"/>
      <c r="D858" s="32" t="str">
        <f>IF(C858="","",IFERROR(INDEX(Clienți!$C$5:$C$504,MATCH(C858,Clienți!$B$5:$B$504,0)),""))</f>
        <v/>
      </c>
      <c r="E858" s="31"/>
      <c r="F858" s="33"/>
      <c r="G858" s="34" t="str">
        <f t="shared" si="13"/>
        <v/>
      </c>
    </row>
    <row r="859" spans="2:7" x14ac:dyDescent="0.2">
      <c r="B859" s="30"/>
      <c r="C859" s="31"/>
      <c r="D859" s="32" t="str">
        <f>IF(C859="","",IFERROR(INDEX(Clienți!$C$5:$C$504,MATCH(C859,Clienți!$B$5:$B$504,0)),""))</f>
        <v/>
      </c>
      <c r="E859" s="31"/>
      <c r="F859" s="33"/>
      <c r="G859" s="34" t="str">
        <f t="shared" si="13"/>
        <v/>
      </c>
    </row>
    <row r="860" spans="2:7" x14ac:dyDescent="0.2">
      <c r="B860" s="30"/>
      <c r="C860" s="31"/>
      <c r="D860" s="32" t="str">
        <f>IF(C860="","",IFERROR(INDEX(Clienți!$C$5:$C$504,MATCH(C860,Clienți!$B$5:$B$504,0)),""))</f>
        <v/>
      </c>
      <c r="E860" s="31"/>
      <c r="F860" s="33"/>
      <c r="G860" s="34" t="str">
        <f t="shared" si="13"/>
        <v/>
      </c>
    </row>
    <row r="861" spans="2:7" x14ac:dyDescent="0.2">
      <c r="B861" s="30"/>
      <c r="C861" s="31"/>
      <c r="D861" s="32" t="str">
        <f>IF(C861="","",IFERROR(INDEX(Clienți!$C$5:$C$504,MATCH(C861,Clienți!$B$5:$B$504,0)),""))</f>
        <v/>
      </c>
      <c r="E861" s="31"/>
      <c r="F861" s="33"/>
      <c r="G861" s="34" t="str">
        <f t="shared" si="13"/>
        <v/>
      </c>
    </row>
    <row r="862" spans="2:7" x14ac:dyDescent="0.2">
      <c r="B862" s="30"/>
      <c r="C862" s="31"/>
      <c r="D862" s="32" t="str">
        <f>IF(C862="","",IFERROR(INDEX(Clienți!$C$5:$C$504,MATCH(C862,Clienți!$B$5:$B$504,0)),""))</f>
        <v/>
      </c>
      <c r="E862" s="31"/>
      <c r="F862" s="33"/>
      <c r="G862" s="34" t="str">
        <f t="shared" si="13"/>
        <v/>
      </c>
    </row>
    <row r="863" spans="2:7" x14ac:dyDescent="0.2">
      <c r="B863" s="30"/>
      <c r="C863" s="31"/>
      <c r="D863" s="32" t="str">
        <f>IF(C863="","",IFERROR(INDEX(Clienți!$C$5:$C$504,MATCH(C863,Clienți!$B$5:$B$504,0)),""))</f>
        <v/>
      </c>
      <c r="E863" s="31"/>
      <c r="F863" s="33"/>
      <c r="G863" s="34" t="str">
        <f t="shared" si="13"/>
        <v/>
      </c>
    </row>
    <row r="864" spans="2:7" x14ac:dyDescent="0.2">
      <c r="B864" s="30"/>
      <c r="C864" s="31"/>
      <c r="D864" s="32" t="str">
        <f>IF(C864="","",IFERROR(INDEX(Clienți!$C$5:$C$504,MATCH(C864,Clienți!$B$5:$B$504,0)),""))</f>
        <v/>
      </c>
      <c r="E864" s="31"/>
      <c r="F864" s="33"/>
      <c r="G864" s="34" t="str">
        <f t="shared" si="13"/>
        <v/>
      </c>
    </row>
    <row r="865" spans="2:7" x14ac:dyDescent="0.2">
      <c r="B865" s="30"/>
      <c r="C865" s="31"/>
      <c r="D865" s="32" t="str">
        <f>IF(C865="","",IFERROR(INDEX(Clienți!$C$5:$C$504,MATCH(C865,Clienți!$B$5:$B$504,0)),""))</f>
        <v/>
      </c>
      <c r="E865" s="31"/>
      <c r="F865" s="33"/>
      <c r="G865" s="34" t="str">
        <f t="shared" si="13"/>
        <v/>
      </c>
    </row>
    <row r="866" spans="2:7" x14ac:dyDescent="0.2">
      <c r="B866" s="30"/>
      <c r="C866" s="31"/>
      <c r="D866" s="32" t="str">
        <f>IF(C866="","",IFERROR(INDEX(Clienți!$C$5:$C$504,MATCH(C866,Clienți!$B$5:$B$504,0)),""))</f>
        <v/>
      </c>
      <c r="E866" s="31"/>
      <c r="F866" s="33"/>
      <c r="G866" s="34" t="str">
        <f t="shared" si="13"/>
        <v/>
      </c>
    </row>
    <row r="867" spans="2:7" x14ac:dyDescent="0.2">
      <c r="B867" s="30"/>
      <c r="C867" s="31"/>
      <c r="D867" s="32" t="str">
        <f>IF(C867="","",IFERROR(INDEX(Clienți!$C$5:$C$504,MATCH(C867,Clienți!$B$5:$B$504,0)),""))</f>
        <v/>
      </c>
      <c r="E867" s="31"/>
      <c r="F867" s="33"/>
      <c r="G867" s="34" t="str">
        <f t="shared" si="13"/>
        <v/>
      </c>
    </row>
    <row r="868" spans="2:7" x14ac:dyDescent="0.2">
      <c r="B868" s="30"/>
      <c r="C868" s="31"/>
      <c r="D868" s="32" t="str">
        <f>IF(C868="","",IFERROR(INDEX(Clienți!$C$5:$C$504,MATCH(C868,Clienți!$B$5:$B$504,0)),""))</f>
        <v/>
      </c>
      <c r="E868" s="31"/>
      <c r="F868" s="33"/>
      <c r="G868" s="34" t="str">
        <f t="shared" si="13"/>
        <v/>
      </c>
    </row>
    <row r="869" spans="2:7" x14ac:dyDescent="0.2">
      <c r="B869" s="30"/>
      <c r="C869" s="31"/>
      <c r="D869" s="32" t="str">
        <f>IF(C869="","",IFERROR(INDEX(Clienți!$C$5:$C$504,MATCH(C869,Clienți!$B$5:$B$504,0)),""))</f>
        <v/>
      </c>
      <c r="E869" s="31"/>
      <c r="F869" s="33"/>
      <c r="G869" s="34" t="str">
        <f t="shared" si="13"/>
        <v/>
      </c>
    </row>
    <row r="870" spans="2:7" x14ac:dyDescent="0.2">
      <c r="B870" s="30"/>
      <c r="C870" s="31"/>
      <c r="D870" s="32" t="str">
        <f>IF(C870="","",IFERROR(INDEX(Clienți!$C$5:$C$504,MATCH(C870,Clienți!$B$5:$B$504,0)),""))</f>
        <v/>
      </c>
      <c r="E870" s="31"/>
      <c r="F870" s="33"/>
      <c r="G870" s="34" t="str">
        <f t="shared" si="13"/>
        <v/>
      </c>
    </row>
    <row r="871" spans="2:7" x14ac:dyDescent="0.2">
      <c r="B871" s="30"/>
      <c r="C871" s="31"/>
      <c r="D871" s="32" t="str">
        <f>IF(C871="","",IFERROR(INDEX(Clienți!$C$5:$C$504,MATCH(C871,Clienți!$B$5:$B$504,0)),""))</f>
        <v/>
      </c>
      <c r="E871" s="31"/>
      <c r="F871" s="33"/>
      <c r="G871" s="34" t="str">
        <f t="shared" si="13"/>
        <v/>
      </c>
    </row>
    <row r="872" spans="2:7" x14ac:dyDescent="0.2">
      <c r="B872" s="30"/>
      <c r="C872" s="31"/>
      <c r="D872" s="32" t="str">
        <f>IF(C872="","",IFERROR(INDEX(Clienți!$C$5:$C$504,MATCH(C872,Clienți!$B$5:$B$504,0)),""))</f>
        <v/>
      </c>
      <c r="E872" s="31"/>
      <c r="F872" s="33"/>
      <c r="G872" s="34" t="str">
        <f t="shared" si="13"/>
        <v/>
      </c>
    </row>
    <row r="873" spans="2:7" x14ac:dyDescent="0.2">
      <c r="B873" s="30"/>
      <c r="C873" s="31"/>
      <c r="D873" s="32" t="str">
        <f>IF(C873="","",IFERROR(INDEX(Clienți!$C$5:$C$504,MATCH(C873,Clienți!$B$5:$B$504,0)),""))</f>
        <v/>
      </c>
      <c r="E873" s="31"/>
      <c r="F873" s="33"/>
      <c r="G873" s="34" t="str">
        <f t="shared" si="13"/>
        <v/>
      </c>
    </row>
    <row r="874" spans="2:7" x14ac:dyDescent="0.2">
      <c r="B874" s="30"/>
      <c r="C874" s="31"/>
      <c r="D874" s="32" t="str">
        <f>IF(C874="","",IFERROR(INDEX(Clienți!$C$5:$C$504,MATCH(C874,Clienți!$B$5:$B$504,0)),""))</f>
        <v/>
      </c>
      <c r="E874" s="31"/>
      <c r="F874" s="33"/>
      <c r="G874" s="34" t="str">
        <f t="shared" si="13"/>
        <v/>
      </c>
    </row>
    <row r="875" spans="2:7" x14ac:dyDescent="0.2">
      <c r="B875" s="30"/>
      <c r="C875" s="31"/>
      <c r="D875" s="32" t="str">
        <f>IF(C875="","",IFERROR(INDEX(Clienți!$C$5:$C$504,MATCH(C875,Clienți!$B$5:$B$504,0)),""))</f>
        <v/>
      </c>
      <c r="E875" s="31"/>
      <c r="F875" s="33"/>
      <c r="G875" s="34" t="str">
        <f t="shared" si="13"/>
        <v/>
      </c>
    </row>
    <row r="876" spans="2:7" x14ac:dyDescent="0.2">
      <c r="B876" s="30"/>
      <c r="C876" s="31"/>
      <c r="D876" s="32" t="str">
        <f>IF(C876="","",IFERROR(INDEX(Clienți!$C$5:$C$504,MATCH(C876,Clienți!$B$5:$B$504,0)),""))</f>
        <v/>
      </c>
      <c r="E876" s="31"/>
      <c r="F876" s="33"/>
      <c r="G876" s="34" t="str">
        <f t="shared" si="13"/>
        <v/>
      </c>
    </row>
    <row r="877" spans="2:7" x14ac:dyDescent="0.2">
      <c r="B877" s="30"/>
      <c r="C877" s="31"/>
      <c r="D877" s="32" t="str">
        <f>IF(C877="","",IFERROR(INDEX(Clienți!$C$5:$C$504,MATCH(C877,Clienți!$B$5:$B$504,0)),""))</f>
        <v/>
      </c>
      <c r="E877" s="31"/>
      <c r="F877" s="33"/>
      <c r="G877" s="34" t="str">
        <f t="shared" si="13"/>
        <v/>
      </c>
    </row>
    <row r="878" spans="2:7" x14ac:dyDescent="0.2">
      <c r="B878" s="30"/>
      <c r="C878" s="31"/>
      <c r="D878" s="32" t="str">
        <f>IF(C878="","",IFERROR(INDEX(Clienți!$C$5:$C$504,MATCH(C878,Clienți!$B$5:$B$504,0)),""))</f>
        <v/>
      </c>
      <c r="E878" s="31"/>
      <c r="F878" s="33"/>
      <c r="G878" s="34" t="str">
        <f t="shared" si="13"/>
        <v/>
      </c>
    </row>
    <row r="879" spans="2:7" x14ac:dyDescent="0.2">
      <c r="B879" s="30"/>
      <c r="C879" s="31"/>
      <c r="D879" s="32" t="str">
        <f>IF(C879="","",IFERROR(INDEX(Clienți!$C$5:$C$504,MATCH(C879,Clienți!$B$5:$B$504,0)),""))</f>
        <v/>
      </c>
      <c r="E879" s="31"/>
      <c r="F879" s="33"/>
      <c r="G879" s="34" t="str">
        <f t="shared" si="13"/>
        <v/>
      </c>
    </row>
    <row r="880" spans="2:7" x14ac:dyDescent="0.2">
      <c r="B880" s="30"/>
      <c r="C880" s="31"/>
      <c r="D880" s="32" t="str">
        <f>IF(C880="","",IFERROR(INDEX(Clienți!$C$5:$C$504,MATCH(C880,Clienți!$B$5:$B$504,0)),""))</f>
        <v/>
      </c>
      <c r="E880" s="31"/>
      <c r="F880" s="33"/>
      <c r="G880" s="34" t="str">
        <f t="shared" si="13"/>
        <v/>
      </c>
    </row>
    <row r="881" spans="2:7" x14ac:dyDescent="0.2">
      <c r="B881" s="30"/>
      <c r="C881" s="31"/>
      <c r="D881" s="32" t="str">
        <f>IF(C881="","",IFERROR(INDEX(Clienți!$C$5:$C$504,MATCH(C881,Clienți!$B$5:$B$504,0)),""))</f>
        <v/>
      </c>
      <c r="E881" s="31"/>
      <c r="F881" s="33"/>
      <c r="G881" s="34" t="str">
        <f t="shared" si="13"/>
        <v/>
      </c>
    </row>
    <row r="882" spans="2:7" x14ac:dyDescent="0.2">
      <c r="B882" s="30"/>
      <c r="C882" s="31"/>
      <c r="D882" s="32" t="str">
        <f>IF(C882="","",IFERROR(INDEX(Clienți!$C$5:$C$504,MATCH(C882,Clienți!$B$5:$B$504,0)),""))</f>
        <v/>
      </c>
      <c r="E882" s="31"/>
      <c r="F882" s="33"/>
      <c r="G882" s="34" t="str">
        <f t="shared" si="13"/>
        <v/>
      </c>
    </row>
    <row r="883" spans="2:7" x14ac:dyDescent="0.2">
      <c r="B883" s="30"/>
      <c r="C883" s="31"/>
      <c r="D883" s="32" t="str">
        <f>IF(C883="","",IFERROR(INDEX(Clienți!$C$5:$C$504,MATCH(C883,Clienți!$B$5:$B$504,0)),""))</f>
        <v/>
      </c>
      <c r="E883" s="31"/>
      <c r="F883" s="33"/>
      <c r="G883" s="34" t="str">
        <f t="shared" si="13"/>
        <v/>
      </c>
    </row>
    <row r="884" spans="2:7" x14ac:dyDescent="0.2">
      <c r="B884" s="30"/>
      <c r="C884" s="31"/>
      <c r="D884" s="32" t="str">
        <f>IF(C884="","",IFERROR(INDEX(Clienți!$C$5:$C$504,MATCH(C884,Clienți!$B$5:$B$504,0)),""))</f>
        <v/>
      </c>
      <c r="E884" s="31"/>
      <c r="F884" s="33"/>
      <c r="G884" s="34" t="str">
        <f t="shared" si="13"/>
        <v/>
      </c>
    </row>
    <row r="885" spans="2:7" x14ac:dyDescent="0.2">
      <c r="B885" s="30"/>
      <c r="C885" s="31"/>
      <c r="D885" s="32" t="str">
        <f>IF(C885="","",IFERROR(INDEX(Clienți!$C$5:$C$504,MATCH(C885,Clienți!$B$5:$B$504,0)),""))</f>
        <v/>
      </c>
      <c r="E885" s="31"/>
      <c r="F885" s="33"/>
      <c r="G885" s="34" t="str">
        <f t="shared" si="13"/>
        <v/>
      </c>
    </row>
    <row r="886" spans="2:7" x14ac:dyDescent="0.2">
      <c r="B886" s="30"/>
      <c r="C886" s="31"/>
      <c r="D886" s="32" t="str">
        <f>IF(C886="","",IFERROR(INDEX(Clienți!$C$5:$C$504,MATCH(C886,Clienți!$B$5:$B$504,0)),""))</f>
        <v/>
      </c>
      <c r="E886" s="31"/>
      <c r="F886" s="33"/>
      <c r="G886" s="34" t="str">
        <f t="shared" si="13"/>
        <v/>
      </c>
    </row>
    <row r="887" spans="2:7" x14ac:dyDescent="0.2">
      <c r="B887" s="30"/>
      <c r="C887" s="31"/>
      <c r="D887" s="32" t="str">
        <f>IF(C887="","",IFERROR(INDEX(Clienți!$C$5:$C$504,MATCH(C887,Clienți!$B$5:$B$504,0)),""))</f>
        <v/>
      </c>
      <c r="E887" s="31"/>
      <c r="F887" s="33"/>
      <c r="G887" s="34" t="str">
        <f t="shared" si="13"/>
        <v/>
      </c>
    </row>
    <row r="888" spans="2:7" x14ac:dyDescent="0.2">
      <c r="B888" s="30"/>
      <c r="C888" s="31"/>
      <c r="D888" s="32" t="str">
        <f>IF(C888="","",IFERROR(INDEX(Clienți!$C$5:$C$504,MATCH(C888,Clienți!$B$5:$B$504,0)),""))</f>
        <v/>
      </c>
      <c r="E888" s="31"/>
      <c r="F888" s="33"/>
      <c r="G888" s="34" t="str">
        <f t="shared" si="13"/>
        <v/>
      </c>
    </row>
    <row r="889" spans="2:7" x14ac:dyDescent="0.2">
      <c r="B889" s="30"/>
      <c r="C889" s="31"/>
      <c r="D889" s="32" t="str">
        <f>IF(C889="","",IFERROR(INDEX(Clienți!$C$5:$C$504,MATCH(C889,Clienți!$B$5:$B$504,0)),""))</f>
        <v/>
      </c>
      <c r="E889" s="31"/>
      <c r="F889" s="33"/>
      <c r="G889" s="34" t="str">
        <f t="shared" si="13"/>
        <v/>
      </c>
    </row>
    <row r="890" spans="2:7" x14ac:dyDescent="0.2">
      <c r="B890" s="30"/>
      <c r="C890" s="31"/>
      <c r="D890" s="32" t="str">
        <f>IF(C890="","",IFERROR(INDEX(Clienți!$C$5:$C$504,MATCH(C890,Clienți!$B$5:$B$504,0)),""))</f>
        <v/>
      </c>
      <c r="E890" s="31"/>
      <c r="F890" s="33"/>
      <c r="G890" s="34" t="str">
        <f t="shared" si="13"/>
        <v/>
      </c>
    </row>
    <row r="891" spans="2:7" x14ac:dyDescent="0.2">
      <c r="B891" s="30"/>
      <c r="C891" s="31"/>
      <c r="D891" s="32" t="str">
        <f>IF(C891="","",IFERROR(INDEX(Clienți!$C$5:$C$504,MATCH(C891,Clienți!$B$5:$B$504,0)),""))</f>
        <v/>
      </c>
      <c r="E891" s="31"/>
      <c r="F891" s="33"/>
      <c r="G891" s="34" t="str">
        <f t="shared" si="13"/>
        <v/>
      </c>
    </row>
    <row r="892" spans="2:7" x14ac:dyDescent="0.2">
      <c r="B892" s="30"/>
      <c r="C892" s="31"/>
      <c r="D892" s="32" t="str">
        <f>IF(C892="","",IFERROR(INDEX(Clienți!$C$5:$C$504,MATCH(C892,Clienți!$B$5:$B$504,0)),""))</f>
        <v/>
      </c>
      <c r="E892" s="31"/>
      <c r="F892" s="33"/>
      <c r="G892" s="34" t="str">
        <f t="shared" si="13"/>
        <v/>
      </c>
    </row>
    <row r="893" spans="2:7" x14ac:dyDescent="0.2">
      <c r="B893" s="30"/>
      <c r="C893" s="31"/>
      <c r="D893" s="32" t="str">
        <f>IF(C893="","",IFERROR(INDEX(Clienți!$C$5:$C$504,MATCH(C893,Clienți!$B$5:$B$504,0)),""))</f>
        <v/>
      </c>
      <c r="E893" s="31"/>
      <c r="F893" s="33"/>
      <c r="G893" s="34" t="str">
        <f t="shared" si="13"/>
        <v/>
      </c>
    </row>
    <row r="894" spans="2:7" x14ac:dyDescent="0.2">
      <c r="B894" s="30"/>
      <c r="C894" s="31"/>
      <c r="D894" s="32" t="str">
        <f>IF(C894="","",IFERROR(INDEX(Clienți!$C$5:$C$504,MATCH(C894,Clienți!$B$5:$B$504,0)),""))</f>
        <v/>
      </c>
      <c r="E894" s="31"/>
      <c r="F894" s="33"/>
      <c r="G894" s="34" t="str">
        <f t="shared" si="13"/>
        <v/>
      </c>
    </row>
    <row r="895" spans="2:7" x14ac:dyDescent="0.2">
      <c r="B895" s="30"/>
      <c r="C895" s="31"/>
      <c r="D895" s="32" t="str">
        <f>IF(C895="","",IFERROR(INDEX(Clienți!$C$5:$C$504,MATCH(C895,Clienți!$B$5:$B$504,0)),""))</f>
        <v/>
      </c>
      <c r="E895" s="31"/>
      <c r="F895" s="33"/>
      <c r="G895" s="34" t="str">
        <f t="shared" si="13"/>
        <v/>
      </c>
    </row>
    <row r="896" spans="2:7" x14ac:dyDescent="0.2">
      <c r="B896" s="30"/>
      <c r="C896" s="31"/>
      <c r="D896" s="32" t="str">
        <f>IF(C896="","",IFERROR(INDEX(Clienți!$C$5:$C$504,MATCH(C896,Clienți!$B$5:$B$504,0)),""))</f>
        <v/>
      </c>
      <c r="E896" s="31"/>
      <c r="F896" s="33"/>
      <c r="G896" s="34" t="str">
        <f t="shared" si="13"/>
        <v/>
      </c>
    </row>
    <row r="897" spans="2:7" x14ac:dyDescent="0.2">
      <c r="B897" s="30"/>
      <c r="C897" s="31"/>
      <c r="D897" s="32" t="str">
        <f>IF(C897="","",IFERROR(INDEX(Clienți!$C$5:$C$504,MATCH(C897,Clienți!$B$5:$B$504,0)),""))</f>
        <v/>
      </c>
      <c r="E897" s="31"/>
      <c r="F897" s="33"/>
      <c r="G897" s="34" t="str">
        <f t="shared" si="13"/>
        <v/>
      </c>
    </row>
    <row r="898" spans="2:7" x14ac:dyDescent="0.2">
      <c r="B898" s="30"/>
      <c r="C898" s="31"/>
      <c r="D898" s="32" t="str">
        <f>IF(C898="","",IFERROR(INDEX(Clienți!$C$5:$C$504,MATCH(C898,Clienți!$B$5:$B$504,0)),""))</f>
        <v/>
      </c>
      <c r="E898" s="31"/>
      <c r="F898" s="33"/>
      <c r="G898" s="34" t="str">
        <f t="shared" si="13"/>
        <v/>
      </c>
    </row>
    <row r="899" spans="2:7" x14ac:dyDescent="0.2">
      <c r="B899" s="30"/>
      <c r="C899" s="31"/>
      <c r="D899" s="32" t="str">
        <f>IF(C899="","",IFERROR(INDEX(Clienți!$C$5:$C$504,MATCH(C899,Clienți!$B$5:$B$504,0)),""))</f>
        <v/>
      </c>
      <c r="E899" s="31"/>
      <c r="F899" s="33"/>
      <c r="G899" s="34" t="str">
        <f t="shared" si="13"/>
        <v/>
      </c>
    </row>
    <row r="900" spans="2:7" x14ac:dyDescent="0.2">
      <c r="B900" s="30"/>
      <c r="C900" s="31"/>
      <c r="D900" s="32" t="str">
        <f>IF(C900="","",IFERROR(INDEX(Clienți!$C$5:$C$504,MATCH(C900,Clienți!$B$5:$B$504,0)),""))</f>
        <v/>
      </c>
      <c r="E900" s="31"/>
      <c r="F900" s="33"/>
      <c r="G900" s="34" t="str">
        <f t="shared" si="13"/>
        <v/>
      </c>
    </row>
    <row r="901" spans="2:7" x14ac:dyDescent="0.2">
      <c r="B901" s="30"/>
      <c r="C901" s="31"/>
      <c r="D901" s="32" t="str">
        <f>IF(C901="","",IFERROR(INDEX(Clienți!$C$5:$C$504,MATCH(C901,Clienți!$B$5:$B$504,0)),""))</f>
        <v/>
      </c>
      <c r="E901" s="31"/>
      <c r="F901" s="33"/>
      <c r="G901" s="34" t="str">
        <f t="shared" ref="G901:G964" si="14">IF(C901="","",TRIM(IF(D901="","Cod de client inexistent. ","")&amp;IF(COUNTIF($E$5:$E$2004,E901)&gt;1,"Factură dublată. ","")))</f>
        <v/>
      </c>
    </row>
    <row r="902" spans="2:7" x14ac:dyDescent="0.2">
      <c r="B902" s="30"/>
      <c r="C902" s="31"/>
      <c r="D902" s="32" t="str">
        <f>IF(C902="","",IFERROR(INDEX(Clienți!$C$5:$C$504,MATCH(C902,Clienți!$B$5:$B$504,0)),""))</f>
        <v/>
      </c>
      <c r="E902" s="31"/>
      <c r="F902" s="33"/>
      <c r="G902" s="34" t="str">
        <f t="shared" si="14"/>
        <v/>
      </c>
    </row>
    <row r="903" spans="2:7" x14ac:dyDescent="0.2">
      <c r="B903" s="30"/>
      <c r="C903" s="31"/>
      <c r="D903" s="32" t="str">
        <f>IF(C903="","",IFERROR(INDEX(Clienți!$C$5:$C$504,MATCH(C903,Clienți!$B$5:$B$504,0)),""))</f>
        <v/>
      </c>
      <c r="E903" s="31"/>
      <c r="F903" s="33"/>
      <c r="G903" s="34" t="str">
        <f t="shared" si="14"/>
        <v/>
      </c>
    </row>
    <row r="904" spans="2:7" x14ac:dyDescent="0.2">
      <c r="B904" s="30"/>
      <c r="C904" s="31"/>
      <c r="D904" s="32" t="str">
        <f>IF(C904="","",IFERROR(INDEX(Clienți!$C$5:$C$504,MATCH(C904,Clienți!$B$5:$B$504,0)),""))</f>
        <v/>
      </c>
      <c r="E904" s="31"/>
      <c r="F904" s="33"/>
      <c r="G904" s="34" t="str">
        <f t="shared" si="14"/>
        <v/>
      </c>
    </row>
    <row r="905" spans="2:7" x14ac:dyDescent="0.2">
      <c r="B905" s="30"/>
      <c r="C905" s="31"/>
      <c r="D905" s="32" t="str">
        <f>IF(C905="","",IFERROR(INDEX(Clienți!$C$5:$C$504,MATCH(C905,Clienți!$B$5:$B$504,0)),""))</f>
        <v/>
      </c>
      <c r="E905" s="31"/>
      <c r="F905" s="33"/>
      <c r="G905" s="34" t="str">
        <f t="shared" si="14"/>
        <v/>
      </c>
    </row>
    <row r="906" spans="2:7" x14ac:dyDescent="0.2">
      <c r="B906" s="30"/>
      <c r="C906" s="31"/>
      <c r="D906" s="32" t="str">
        <f>IF(C906="","",IFERROR(INDEX(Clienți!$C$5:$C$504,MATCH(C906,Clienți!$B$5:$B$504,0)),""))</f>
        <v/>
      </c>
      <c r="E906" s="31"/>
      <c r="F906" s="33"/>
      <c r="G906" s="34" t="str">
        <f t="shared" si="14"/>
        <v/>
      </c>
    </row>
    <row r="907" spans="2:7" x14ac:dyDescent="0.2">
      <c r="B907" s="30"/>
      <c r="C907" s="31"/>
      <c r="D907" s="32" t="str">
        <f>IF(C907="","",IFERROR(INDEX(Clienți!$C$5:$C$504,MATCH(C907,Clienți!$B$5:$B$504,0)),""))</f>
        <v/>
      </c>
      <c r="E907" s="31"/>
      <c r="F907" s="33"/>
      <c r="G907" s="34" t="str">
        <f t="shared" si="14"/>
        <v/>
      </c>
    </row>
    <row r="908" spans="2:7" x14ac:dyDescent="0.2">
      <c r="B908" s="30"/>
      <c r="C908" s="31"/>
      <c r="D908" s="32" t="str">
        <f>IF(C908="","",IFERROR(INDEX(Clienți!$C$5:$C$504,MATCH(C908,Clienți!$B$5:$B$504,0)),""))</f>
        <v/>
      </c>
      <c r="E908" s="31"/>
      <c r="F908" s="33"/>
      <c r="G908" s="34" t="str">
        <f t="shared" si="14"/>
        <v/>
      </c>
    </row>
    <row r="909" spans="2:7" x14ac:dyDescent="0.2">
      <c r="B909" s="30"/>
      <c r="C909" s="31"/>
      <c r="D909" s="32" t="str">
        <f>IF(C909="","",IFERROR(INDEX(Clienți!$C$5:$C$504,MATCH(C909,Clienți!$B$5:$B$504,0)),""))</f>
        <v/>
      </c>
      <c r="E909" s="31"/>
      <c r="F909" s="33"/>
      <c r="G909" s="34" t="str">
        <f t="shared" si="14"/>
        <v/>
      </c>
    </row>
    <row r="910" spans="2:7" x14ac:dyDescent="0.2">
      <c r="B910" s="30"/>
      <c r="C910" s="31"/>
      <c r="D910" s="32" t="str">
        <f>IF(C910="","",IFERROR(INDEX(Clienți!$C$5:$C$504,MATCH(C910,Clienți!$B$5:$B$504,0)),""))</f>
        <v/>
      </c>
      <c r="E910" s="31"/>
      <c r="F910" s="33"/>
      <c r="G910" s="34" t="str">
        <f t="shared" si="14"/>
        <v/>
      </c>
    </row>
    <row r="911" spans="2:7" x14ac:dyDescent="0.2">
      <c r="B911" s="30"/>
      <c r="C911" s="31"/>
      <c r="D911" s="32" t="str">
        <f>IF(C911="","",IFERROR(INDEX(Clienți!$C$5:$C$504,MATCH(C911,Clienți!$B$5:$B$504,0)),""))</f>
        <v/>
      </c>
      <c r="E911" s="31"/>
      <c r="F911" s="33"/>
      <c r="G911" s="34" t="str">
        <f t="shared" si="14"/>
        <v/>
      </c>
    </row>
    <row r="912" spans="2:7" x14ac:dyDescent="0.2">
      <c r="B912" s="30"/>
      <c r="C912" s="31"/>
      <c r="D912" s="32" t="str">
        <f>IF(C912="","",IFERROR(INDEX(Clienți!$C$5:$C$504,MATCH(C912,Clienți!$B$5:$B$504,0)),""))</f>
        <v/>
      </c>
      <c r="E912" s="31"/>
      <c r="F912" s="33"/>
      <c r="G912" s="34" t="str">
        <f t="shared" si="14"/>
        <v/>
      </c>
    </row>
    <row r="913" spans="2:7" x14ac:dyDescent="0.2">
      <c r="B913" s="30"/>
      <c r="C913" s="31"/>
      <c r="D913" s="32" t="str">
        <f>IF(C913="","",IFERROR(INDEX(Clienți!$C$5:$C$504,MATCH(C913,Clienți!$B$5:$B$504,0)),""))</f>
        <v/>
      </c>
      <c r="E913" s="31"/>
      <c r="F913" s="33"/>
      <c r="G913" s="34" t="str">
        <f t="shared" si="14"/>
        <v/>
      </c>
    </row>
    <row r="914" spans="2:7" x14ac:dyDescent="0.2">
      <c r="B914" s="30"/>
      <c r="C914" s="31"/>
      <c r="D914" s="32" t="str">
        <f>IF(C914="","",IFERROR(INDEX(Clienți!$C$5:$C$504,MATCH(C914,Clienți!$B$5:$B$504,0)),""))</f>
        <v/>
      </c>
      <c r="E914" s="31"/>
      <c r="F914" s="33"/>
      <c r="G914" s="34" t="str">
        <f t="shared" si="14"/>
        <v/>
      </c>
    </row>
    <row r="915" spans="2:7" x14ac:dyDescent="0.2">
      <c r="B915" s="30"/>
      <c r="C915" s="31"/>
      <c r="D915" s="32" t="str">
        <f>IF(C915="","",IFERROR(INDEX(Clienți!$C$5:$C$504,MATCH(C915,Clienți!$B$5:$B$504,0)),""))</f>
        <v/>
      </c>
      <c r="E915" s="31"/>
      <c r="F915" s="33"/>
      <c r="G915" s="34" t="str">
        <f t="shared" si="14"/>
        <v/>
      </c>
    </row>
    <row r="916" spans="2:7" x14ac:dyDescent="0.2">
      <c r="B916" s="30"/>
      <c r="C916" s="31"/>
      <c r="D916" s="32" t="str">
        <f>IF(C916="","",IFERROR(INDEX(Clienți!$C$5:$C$504,MATCH(C916,Clienți!$B$5:$B$504,0)),""))</f>
        <v/>
      </c>
      <c r="E916" s="31"/>
      <c r="F916" s="33"/>
      <c r="G916" s="34" t="str">
        <f t="shared" si="14"/>
        <v/>
      </c>
    </row>
    <row r="917" spans="2:7" x14ac:dyDescent="0.2">
      <c r="B917" s="30"/>
      <c r="C917" s="31"/>
      <c r="D917" s="32" t="str">
        <f>IF(C917="","",IFERROR(INDEX(Clienți!$C$5:$C$504,MATCH(C917,Clienți!$B$5:$B$504,0)),""))</f>
        <v/>
      </c>
      <c r="E917" s="31"/>
      <c r="F917" s="33"/>
      <c r="G917" s="34" t="str">
        <f t="shared" si="14"/>
        <v/>
      </c>
    </row>
    <row r="918" spans="2:7" x14ac:dyDescent="0.2">
      <c r="B918" s="30"/>
      <c r="C918" s="31"/>
      <c r="D918" s="32" t="str">
        <f>IF(C918="","",IFERROR(INDEX(Clienți!$C$5:$C$504,MATCH(C918,Clienți!$B$5:$B$504,0)),""))</f>
        <v/>
      </c>
      <c r="E918" s="31"/>
      <c r="F918" s="33"/>
      <c r="G918" s="34" t="str">
        <f t="shared" si="14"/>
        <v/>
      </c>
    </row>
    <row r="919" spans="2:7" x14ac:dyDescent="0.2">
      <c r="B919" s="30"/>
      <c r="C919" s="31"/>
      <c r="D919" s="32" t="str">
        <f>IF(C919="","",IFERROR(INDEX(Clienți!$C$5:$C$504,MATCH(C919,Clienți!$B$5:$B$504,0)),""))</f>
        <v/>
      </c>
      <c r="E919" s="31"/>
      <c r="F919" s="33"/>
      <c r="G919" s="34" t="str">
        <f t="shared" si="14"/>
        <v/>
      </c>
    </row>
    <row r="920" spans="2:7" x14ac:dyDescent="0.2">
      <c r="B920" s="30"/>
      <c r="C920" s="31"/>
      <c r="D920" s="32" t="str">
        <f>IF(C920="","",IFERROR(INDEX(Clienți!$C$5:$C$504,MATCH(C920,Clienți!$B$5:$B$504,0)),""))</f>
        <v/>
      </c>
      <c r="E920" s="31"/>
      <c r="F920" s="33"/>
      <c r="G920" s="34" t="str">
        <f t="shared" si="14"/>
        <v/>
      </c>
    </row>
    <row r="921" spans="2:7" x14ac:dyDescent="0.2">
      <c r="B921" s="30"/>
      <c r="C921" s="31"/>
      <c r="D921" s="32" t="str">
        <f>IF(C921="","",IFERROR(INDEX(Clienți!$C$5:$C$504,MATCH(C921,Clienți!$B$5:$B$504,0)),""))</f>
        <v/>
      </c>
      <c r="E921" s="31"/>
      <c r="F921" s="33"/>
      <c r="G921" s="34" t="str">
        <f t="shared" si="14"/>
        <v/>
      </c>
    </row>
    <row r="922" spans="2:7" x14ac:dyDescent="0.2">
      <c r="B922" s="30"/>
      <c r="C922" s="31"/>
      <c r="D922" s="32" t="str">
        <f>IF(C922="","",IFERROR(INDEX(Clienți!$C$5:$C$504,MATCH(C922,Clienți!$B$5:$B$504,0)),""))</f>
        <v/>
      </c>
      <c r="E922" s="31"/>
      <c r="F922" s="33"/>
      <c r="G922" s="34" t="str">
        <f t="shared" si="14"/>
        <v/>
      </c>
    </row>
    <row r="923" spans="2:7" x14ac:dyDescent="0.2">
      <c r="B923" s="30"/>
      <c r="C923" s="31"/>
      <c r="D923" s="32" t="str">
        <f>IF(C923="","",IFERROR(INDEX(Clienți!$C$5:$C$504,MATCH(C923,Clienți!$B$5:$B$504,0)),""))</f>
        <v/>
      </c>
      <c r="E923" s="31"/>
      <c r="F923" s="33"/>
      <c r="G923" s="34" t="str">
        <f t="shared" si="14"/>
        <v/>
      </c>
    </row>
    <row r="924" spans="2:7" x14ac:dyDescent="0.2">
      <c r="B924" s="30"/>
      <c r="C924" s="31"/>
      <c r="D924" s="32" t="str">
        <f>IF(C924="","",IFERROR(INDEX(Clienți!$C$5:$C$504,MATCH(C924,Clienți!$B$5:$B$504,0)),""))</f>
        <v/>
      </c>
      <c r="E924" s="31"/>
      <c r="F924" s="33"/>
      <c r="G924" s="34" t="str">
        <f t="shared" si="14"/>
        <v/>
      </c>
    </row>
    <row r="925" spans="2:7" x14ac:dyDescent="0.2">
      <c r="B925" s="30"/>
      <c r="C925" s="31"/>
      <c r="D925" s="32" t="str">
        <f>IF(C925="","",IFERROR(INDEX(Clienți!$C$5:$C$504,MATCH(C925,Clienți!$B$5:$B$504,0)),""))</f>
        <v/>
      </c>
      <c r="E925" s="31"/>
      <c r="F925" s="33"/>
      <c r="G925" s="34" t="str">
        <f t="shared" si="14"/>
        <v/>
      </c>
    </row>
    <row r="926" spans="2:7" x14ac:dyDescent="0.2">
      <c r="B926" s="30"/>
      <c r="C926" s="31"/>
      <c r="D926" s="32" t="str">
        <f>IF(C926="","",IFERROR(INDEX(Clienți!$C$5:$C$504,MATCH(C926,Clienți!$B$5:$B$504,0)),""))</f>
        <v/>
      </c>
      <c r="E926" s="31"/>
      <c r="F926" s="33"/>
      <c r="G926" s="34" t="str">
        <f t="shared" si="14"/>
        <v/>
      </c>
    </row>
    <row r="927" spans="2:7" x14ac:dyDescent="0.2">
      <c r="B927" s="30"/>
      <c r="C927" s="31"/>
      <c r="D927" s="32" t="str">
        <f>IF(C927="","",IFERROR(INDEX(Clienți!$C$5:$C$504,MATCH(C927,Clienți!$B$5:$B$504,0)),""))</f>
        <v/>
      </c>
      <c r="E927" s="31"/>
      <c r="F927" s="33"/>
      <c r="G927" s="34" t="str">
        <f t="shared" si="14"/>
        <v/>
      </c>
    </row>
    <row r="928" spans="2:7" x14ac:dyDescent="0.2">
      <c r="B928" s="30"/>
      <c r="C928" s="31"/>
      <c r="D928" s="32" t="str">
        <f>IF(C928="","",IFERROR(INDEX(Clienți!$C$5:$C$504,MATCH(C928,Clienți!$B$5:$B$504,0)),""))</f>
        <v/>
      </c>
      <c r="E928" s="31"/>
      <c r="F928" s="33"/>
      <c r="G928" s="34" t="str">
        <f t="shared" si="14"/>
        <v/>
      </c>
    </row>
    <row r="929" spans="2:7" x14ac:dyDescent="0.2">
      <c r="B929" s="30"/>
      <c r="C929" s="31"/>
      <c r="D929" s="32" t="str">
        <f>IF(C929="","",IFERROR(INDEX(Clienți!$C$5:$C$504,MATCH(C929,Clienți!$B$5:$B$504,0)),""))</f>
        <v/>
      </c>
      <c r="E929" s="31"/>
      <c r="F929" s="33"/>
      <c r="G929" s="34" t="str">
        <f t="shared" si="14"/>
        <v/>
      </c>
    </row>
    <row r="930" spans="2:7" x14ac:dyDescent="0.2">
      <c r="B930" s="30"/>
      <c r="C930" s="31"/>
      <c r="D930" s="32" t="str">
        <f>IF(C930="","",IFERROR(INDEX(Clienți!$C$5:$C$504,MATCH(C930,Clienți!$B$5:$B$504,0)),""))</f>
        <v/>
      </c>
      <c r="E930" s="31"/>
      <c r="F930" s="33"/>
      <c r="G930" s="34" t="str">
        <f t="shared" si="14"/>
        <v/>
      </c>
    </row>
    <row r="931" spans="2:7" x14ac:dyDescent="0.2">
      <c r="B931" s="30"/>
      <c r="C931" s="31"/>
      <c r="D931" s="32" t="str">
        <f>IF(C931="","",IFERROR(INDEX(Clienți!$C$5:$C$504,MATCH(C931,Clienți!$B$5:$B$504,0)),""))</f>
        <v/>
      </c>
      <c r="E931" s="31"/>
      <c r="F931" s="33"/>
      <c r="G931" s="34" t="str">
        <f t="shared" si="14"/>
        <v/>
      </c>
    </row>
    <row r="932" spans="2:7" x14ac:dyDescent="0.2">
      <c r="B932" s="30"/>
      <c r="C932" s="31"/>
      <c r="D932" s="32" t="str">
        <f>IF(C932="","",IFERROR(INDEX(Clienți!$C$5:$C$504,MATCH(C932,Clienți!$B$5:$B$504,0)),""))</f>
        <v/>
      </c>
      <c r="E932" s="31"/>
      <c r="F932" s="33"/>
      <c r="G932" s="34" t="str">
        <f t="shared" si="14"/>
        <v/>
      </c>
    </row>
    <row r="933" spans="2:7" x14ac:dyDescent="0.2">
      <c r="B933" s="30"/>
      <c r="C933" s="31"/>
      <c r="D933" s="32" t="str">
        <f>IF(C933="","",IFERROR(INDEX(Clienți!$C$5:$C$504,MATCH(C933,Clienți!$B$5:$B$504,0)),""))</f>
        <v/>
      </c>
      <c r="E933" s="31"/>
      <c r="F933" s="33"/>
      <c r="G933" s="34" t="str">
        <f t="shared" si="14"/>
        <v/>
      </c>
    </row>
    <row r="934" spans="2:7" x14ac:dyDescent="0.2">
      <c r="B934" s="30"/>
      <c r="C934" s="31"/>
      <c r="D934" s="32" t="str">
        <f>IF(C934="","",IFERROR(INDEX(Clienți!$C$5:$C$504,MATCH(C934,Clienți!$B$5:$B$504,0)),""))</f>
        <v/>
      </c>
      <c r="E934" s="31"/>
      <c r="F934" s="33"/>
      <c r="G934" s="34" t="str">
        <f t="shared" si="14"/>
        <v/>
      </c>
    </row>
    <row r="935" spans="2:7" x14ac:dyDescent="0.2">
      <c r="B935" s="30"/>
      <c r="C935" s="31"/>
      <c r="D935" s="32" t="str">
        <f>IF(C935="","",IFERROR(INDEX(Clienți!$C$5:$C$504,MATCH(C935,Clienți!$B$5:$B$504,0)),""))</f>
        <v/>
      </c>
      <c r="E935" s="31"/>
      <c r="F935" s="33"/>
      <c r="G935" s="34" t="str">
        <f t="shared" si="14"/>
        <v/>
      </c>
    </row>
    <row r="936" spans="2:7" x14ac:dyDescent="0.2">
      <c r="B936" s="30"/>
      <c r="C936" s="31"/>
      <c r="D936" s="32" t="str">
        <f>IF(C936="","",IFERROR(INDEX(Clienți!$C$5:$C$504,MATCH(C936,Clienți!$B$5:$B$504,0)),""))</f>
        <v/>
      </c>
      <c r="E936" s="31"/>
      <c r="F936" s="33"/>
      <c r="G936" s="34" t="str">
        <f t="shared" si="14"/>
        <v/>
      </c>
    </row>
    <row r="937" spans="2:7" x14ac:dyDescent="0.2">
      <c r="B937" s="30"/>
      <c r="C937" s="31"/>
      <c r="D937" s="32" t="str">
        <f>IF(C937="","",IFERROR(INDEX(Clienți!$C$5:$C$504,MATCH(C937,Clienți!$B$5:$B$504,0)),""))</f>
        <v/>
      </c>
      <c r="E937" s="31"/>
      <c r="F937" s="33"/>
      <c r="G937" s="34" t="str">
        <f t="shared" si="14"/>
        <v/>
      </c>
    </row>
    <row r="938" spans="2:7" x14ac:dyDescent="0.2">
      <c r="B938" s="30"/>
      <c r="C938" s="31"/>
      <c r="D938" s="32" t="str">
        <f>IF(C938="","",IFERROR(INDEX(Clienți!$C$5:$C$504,MATCH(C938,Clienți!$B$5:$B$504,0)),""))</f>
        <v/>
      </c>
      <c r="E938" s="31"/>
      <c r="F938" s="33"/>
      <c r="G938" s="34" t="str">
        <f t="shared" si="14"/>
        <v/>
      </c>
    </row>
    <row r="939" spans="2:7" x14ac:dyDescent="0.2">
      <c r="B939" s="30"/>
      <c r="C939" s="31"/>
      <c r="D939" s="32" t="str">
        <f>IF(C939="","",IFERROR(INDEX(Clienți!$C$5:$C$504,MATCH(C939,Clienți!$B$5:$B$504,0)),""))</f>
        <v/>
      </c>
      <c r="E939" s="31"/>
      <c r="F939" s="33"/>
      <c r="G939" s="34" t="str">
        <f t="shared" si="14"/>
        <v/>
      </c>
    </row>
    <row r="940" spans="2:7" x14ac:dyDescent="0.2">
      <c r="B940" s="30"/>
      <c r="C940" s="31"/>
      <c r="D940" s="32" t="str">
        <f>IF(C940="","",IFERROR(INDEX(Clienți!$C$5:$C$504,MATCH(C940,Clienți!$B$5:$B$504,0)),""))</f>
        <v/>
      </c>
      <c r="E940" s="31"/>
      <c r="F940" s="33"/>
      <c r="G940" s="34" t="str">
        <f t="shared" si="14"/>
        <v/>
      </c>
    </row>
    <row r="941" spans="2:7" x14ac:dyDescent="0.2">
      <c r="B941" s="30"/>
      <c r="C941" s="31"/>
      <c r="D941" s="32" t="str">
        <f>IF(C941="","",IFERROR(INDEX(Clienți!$C$5:$C$504,MATCH(C941,Clienți!$B$5:$B$504,0)),""))</f>
        <v/>
      </c>
      <c r="E941" s="31"/>
      <c r="F941" s="33"/>
      <c r="G941" s="34" t="str">
        <f t="shared" si="14"/>
        <v/>
      </c>
    </row>
    <row r="942" spans="2:7" x14ac:dyDescent="0.2">
      <c r="B942" s="30"/>
      <c r="C942" s="31"/>
      <c r="D942" s="32" t="str">
        <f>IF(C942="","",IFERROR(INDEX(Clienți!$C$5:$C$504,MATCH(C942,Clienți!$B$5:$B$504,0)),""))</f>
        <v/>
      </c>
      <c r="E942" s="31"/>
      <c r="F942" s="33"/>
      <c r="G942" s="34" t="str">
        <f t="shared" si="14"/>
        <v/>
      </c>
    </row>
    <row r="943" spans="2:7" x14ac:dyDescent="0.2">
      <c r="B943" s="30"/>
      <c r="C943" s="31"/>
      <c r="D943" s="32" t="str">
        <f>IF(C943="","",IFERROR(INDEX(Clienți!$C$5:$C$504,MATCH(C943,Clienți!$B$5:$B$504,0)),""))</f>
        <v/>
      </c>
      <c r="E943" s="31"/>
      <c r="F943" s="33"/>
      <c r="G943" s="34" t="str">
        <f t="shared" si="14"/>
        <v/>
      </c>
    </row>
    <row r="944" spans="2:7" x14ac:dyDescent="0.2">
      <c r="B944" s="30"/>
      <c r="C944" s="31"/>
      <c r="D944" s="32" t="str">
        <f>IF(C944="","",IFERROR(INDEX(Clienți!$C$5:$C$504,MATCH(C944,Clienți!$B$5:$B$504,0)),""))</f>
        <v/>
      </c>
      <c r="E944" s="31"/>
      <c r="F944" s="33"/>
      <c r="G944" s="34" t="str">
        <f t="shared" si="14"/>
        <v/>
      </c>
    </row>
    <row r="945" spans="2:7" x14ac:dyDescent="0.2">
      <c r="B945" s="30"/>
      <c r="C945" s="31"/>
      <c r="D945" s="32" t="str">
        <f>IF(C945="","",IFERROR(INDEX(Clienți!$C$5:$C$504,MATCH(C945,Clienți!$B$5:$B$504,0)),""))</f>
        <v/>
      </c>
      <c r="E945" s="31"/>
      <c r="F945" s="33"/>
      <c r="G945" s="34" t="str">
        <f t="shared" si="14"/>
        <v/>
      </c>
    </row>
    <row r="946" spans="2:7" x14ac:dyDescent="0.2">
      <c r="B946" s="30"/>
      <c r="C946" s="31"/>
      <c r="D946" s="32" t="str">
        <f>IF(C946="","",IFERROR(INDEX(Clienți!$C$5:$C$504,MATCH(C946,Clienți!$B$5:$B$504,0)),""))</f>
        <v/>
      </c>
      <c r="E946" s="31"/>
      <c r="F946" s="33"/>
      <c r="G946" s="34" t="str">
        <f t="shared" si="14"/>
        <v/>
      </c>
    </row>
    <row r="947" spans="2:7" x14ac:dyDescent="0.2">
      <c r="B947" s="30"/>
      <c r="C947" s="31"/>
      <c r="D947" s="32" t="str">
        <f>IF(C947="","",IFERROR(INDEX(Clienți!$C$5:$C$504,MATCH(C947,Clienți!$B$5:$B$504,0)),""))</f>
        <v/>
      </c>
      <c r="E947" s="31"/>
      <c r="F947" s="33"/>
      <c r="G947" s="34" t="str">
        <f t="shared" si="14"/>
        <v/>
      </c>
    </row>
    <row r="948" spans="2:7" x14ac:dyDescent="0.2">
      <c r="B948" s="30"/>
      <c r="C948" s="31"/>
      <c r="D948" s="32" t="str">
        <f>IF(C948="","",IFERROR(INDEX(Clienți!$C$5:$C$504,MATCH(C948,Clienți!$B$5:$B$504,0)),""))</f>
        <v/>
      </c>
      <c r="E948" s="31"/>
      <c r="F948" s="33"/>
      <c r="G948" s="34" t="str">
        <f t="shared" si="14"/>
        <v/>
      </c>
    </row>
    <row r="949" spans="2:7" x14ac:dyDescent="0.2">
      <c r="B949" s="30"/>
      <c r="C949" s="31"/>
      <c r="D949" s="32" t="str">
        <f>IF(C949="","",IFERROR(INDEX(Clienți!$C$5:$C$504,MATCH(C949,Clienți!$B$5:$B$504,0)),""))</f>
        <v/>
      </c>
      <c r="E949" s="31"/>
      <c r="F949" s="33"/>
      <c r="G949" s="34" t="str">
        <f t="shared" si="14"/>
        <v/>
      </c>
    </row>
    <row r="950" spans="2:7" x14ac:dyDescent="0.2">
      <c r="B950" s="30"/>
      <c r="C950" s="31"/>
      <c r="D950" s="32" t="str">
        <f>IF(C950="","",IFERROR(INDEX(Clienți!$C$5:$C$504,MATCH(C950,Clienți!$B$5:$B$504,0)),""))</f>
        <v/>
      </c>
      <c r="E950" s="31"/>
      <c r="F950" s="33"/>
      <c r="G950" s="34" t="str">
        <f t="shared" si="14"/>
        <v/>
      </c>
    </row>
    <row r="951" spans="2:7" x14ac:dyDescent="0.2">
      <c r="B951" s="30"/>
      <c r="C951" s="31"/>
      <c r="D951" s="32" t="str">
        <f>IF(C951="","",IFERROR(INDEX(Clienți!$C$5:$C$504,MATCH(C951,Clienți!$B$5:$B$504,0)),""))</f>
        <v/>
      </c>
      <c r="E951" s="31"/>
      <c r="F951" s="33"/>
      <c r="G951" s="34" t="str">
        <f t="shared" si="14"/>
        <v/>
      </c>
    </row>
    <row r="952" spans="2:7" x14ac:dyDescent="0.2">
      <c r="B952" s="30"/>
      <c r="C952" s="31"/>
      <c r="D952" s="32" t="str">
        <f>IF(C952="","",IFERROR(INDEX(Clienți!$C$5:$C$504,MATCH(C952,Clienți!$B$5:$B$504,0)),""))</f>
        <v/>
      </c>
      <c r="E952" s="31"/>
      <c r="F952" s="33"/>
      <c r="G952" s="34" t="str">
        <f t="shared" si="14"/>
        <v/>
      </c>
    </row>
    <row r="953" spans="2:7" x14ac:dyDescent="0.2">
      <c r="B953" s="30"/>
      <c r="C953" s="31"/>
      <c r="D953" s="32" t="str">
        <f>IF(C953="","",IFERROR(INDEX(Clienți!$C$5:$C$504,MATCH(C953,Clienți!$B$5:$B$504,0)),""))</f>
        <v/>
      </c>
      <c r="E953" s="31"/>
      <c r="F953" s="33"/>
      <c r="G953" s="34" t="str">
        <f t="shared" si="14"/>
        <v/>
      </c>
    </row>
    <row r="954" spans="2:7" x14ac:dyDescent="0.2">
      <c r="B954" s="30"/>
      <c r="C954" s="31"/>
      <c r="D954" s="32" t="str">
        <f>IF(C954="","",IFERROR(INDEX(Clienți!$C$5:$C$504,MATCH(C954,Clienți!$B$5:$B$504,0)),""))</f>
        <v/>
      </c>
      <c r="E954" s="31"/>
      <c r="F954" s="33"/>
      <c r="G954" s="34" t="str">
        <f t="shared" si="14"/>
        <v/>
      </c>
    </row>
    <row r="955" spans="2:7" x14ac:dyDescent="0.2">
      <c r="B955" s="30"/>
      <c r="C955" s="31"/>
      <c r="D955" s="32" t="str">
        <f>IF(C955="","",IFERROR(INDEX(Clienți!$C$5:$C$504,MATCH(C955,Clienți!$B$5:$B$504,0)),""))</f>
        <v/>
      </c>
      <c r="E955" s="31"/>
      <c r="F955" s="33"/>
      <c r="G955" s="34" t="str">
        <f t="shared" si="14"/>
        <v/>
      </c>
    </row>
    <row r="956" spans="2:7" x14ac:dyDescent="0.2">
      <c r="B956" s="30"/>
      <c r="C956" s="31"/>
      <c r="D956" s="32" t="str">
        <f>IF(C956="","",IFERROR(INDEX(Clienți!$C$5:$C$504,MATCH(C956,Clienți!$B$5:$B$504,0)),""))</f>
        <v/>
      </c>
      <c r="E956" s="31"/>
      <c r="F956" s="33"/>
      <c r="G956" s="34" t="str">
        <f t="shared" si="14"/>
        <v/>
      </c>
    </row>
    <row r="957" spans="2:7" x14ac:dyDescent="0.2">
      <c r="B957" s="30"/>
      <c r="C957" s="31"/>
      <c r="D957" s="32" t="str">
        <f>IF(C957="","",IFERROR(INDEX(Clienți!$C$5:$C$504,MATCH(C957,Clienți!$B$5:$B$504,0)),""))</f>
        <v/>
      </c>
      <c r="E957" s="31"/>
      <c r="F957" s="33"/>
      <c r="G957" s="34" t="str">
        <f t="shared" si="14"/>
        <v/>
      </c>
    </row>
    <row r="958" spans="2:7" x14ac:dyDescent="0.2">
      <c r="B958" s="30"/>
      <c r="C958" s="31"/>
      <c r="D958" s="32" t="str">
        <f>IF(C958="","",IFERROR(INDEX(Clienți!$C$5:$C$504,MATCH(C958,Clienți!$B$5:$B$504,0)),""))</f>
        <v/>
      </c>
      <c r="E958" s="31"/>
      <c r="F958" s="33"/>
      <c r="G958" s="34" t="str">
        <f t="shared" si="14"/>
        <v/>
      </c>
    </row>
    <row r="959" spans="2:7" x14ac:dyDescent="0.2">
      <c r="B959" s="30"/>
      <c r="C959" s="31"/>
      <c r="D959" s="32" t="str">
        <f>IF(C959="","",IFERROR(INDEX(Clienți!$C$5:$C$504,MATCH(C959,Clienți!$B$5:$B$504,0)),""))</f>
        <v/>
      </c>
      <c r="E959" s="31"/>
      <c r="F959" s="33"/>
      <c r="G959" s="34" t="str">
        <f t="shared" si="14"/>
        <v/>
      </c>
    </row>
    <row r="960" spans="2:7" x14ac:dyDescent="0.2">
      <c r="B960" s="30"/>
      <c r="C960" s="31"/>
      <c r="D960" s="32" t="str">
        <f>IF(C960="","",IFERROR(INDEX(Clienți!$C$5:$C$504,MATCH(C960,Clienți!$B$5:$B$504,0)),""))</f>
        <v/>
      </c>
      <c r="E960" s="31"/>
      <c r="F960" s="33"/>
      <c r="G960" s="34" t="str">
        <f t="shared" si="14"/>
        <v/>
      </c>
    </row>
    <row r="961" spans="2:7" x14ac:dyDescent="0.2">
      <c r="B961" s="30"/>
      <c r="C961" s="31"/>
      <c r="D961" s="32" t="str">
        <f>IF(C961="","",IFERROR(INDEX(Clienți!$C$5:$C$504,MATCH(C961,Clienți!$B$5:$B$504,0)),""))</f>
        <v/>
      </c>
      <c r="E961" s="31"/>
      <c r="F961" s="33"/>
      <c r="G961" s="34" t="str">
        <f t="shared" si="14"/>
        <v/>
      </c>
    </row>
    <row r="962" spans="2:7" x14ac:dyDescent="0.2">
      <c r="B962" s="30"/>
      <c r="C962" s="31"/>
      <c r="D962" s="32" t="str">
        <f>IF(C962="","",IFERROR(INDEX(Clienți!$C$5:$C$504,MATCH(C962,Clienți!$B$5:$B$504,0)),""))</f>
        <v/>
      </c>
      <c r="E962" s="31"/>
      <c r="F962" s="33"/>
      <c r="G962" s="34" t="str">
        <f t="shared" si="14"/>
        <v/>
      </c>
    </row>
    <row r="963" spans="2:7" x14ac:dyDescent="0.2">
      <c r="B963" s="30"/>
      <c r="C963" s="31"/>
      <c r="D963" s="32" t="str">
        <f>IF(C963="","",IFERROR(INDEX(Clienți!$C$5:$C$504,MATCH(C963,Clienți!$B$5:$B$504,0)),""))</f>
        <v/>
      </c>
      <c r="E963" s="31"/>
      <c r="F963" s="33"/>
      <c r="G963" s="34" t="str">
        <f t="shared" si="14"/>
        <v/>
      </c>
    </row>
    <row r="964" spans="2:7" x14ac:dyDescent="0.2">
      <c r="B964" s="30"/>
      <c r="C964" s="31"/>
      <c r="D964" s="32" t="str">
        <f>IF(C964="","",IFERROR(INDEX(Clienți!$C$5:$C$504,MATCH(C964,Clienți!$B$5:$B$504,0)),""))</f>
        <v/>
      </c>
      <c r="E964" s="31"/>
      <c r="F964" s="33"/>
      <c r="G964" s="34" t="str">
        <f t="shared" si="14"/>
        <v/>
      </c>
    </row>
    <row r="965" spans="2:7" x14ac:dyDescent="0.2">
      <c r="B965" s="30"/>
      <c r="C965" s="31"/>
      <c r="D965" s="32" t="str">
        <f>IF(C965="","",IFERROR(INDEX(Clienți!$C$5:$C$504,MATCH(C965,Clienți!$B$5:$B$504,0)),""))</f>
        <v/>
      </c>
      <c r="E965" s="31"/>
      <c r="F965" s="33"/>
      <c r="G965" s="34" t="str">
        <f t="shared" ref="G965:G1028" si="15">IF(C965="","",TRIM(IF(D965="","Cod de client inexistent. ","")&amp;IF(COUNTIF($E$5:$E$2004,E965)&gt;1,"Factură dublată. ","")))</f>
        <v/>
      </c>
    </row>
    <row r="966" spans="2:7" x14ac:dyDescent="0.2">
      <c r="B966" s="30"/>
      <c r="C966" s="31"/>
      <c r="D966" s="32" t="str">
        <f>IF(C966="","",IFERROR(INDEX(Clienți!$C$5:$C$504,MATCH(C966,Clienți!$B$5:$B$504,0)),""))</f>
        <v/>
      </c>
      <c r="E966" s="31"/>
      <c r="F966" s="33"/>
      <c r="G966" s="34" t="str">
        <f t="shared" si="15"/>
        <v/>
      </c>
    </row>
    <row r="967" spans="2:7" x14ac:dyDescent="0.2">
      <c r="B967" s="30"/>
      <c r="C967" s="31"/>
      <c r="D967" s="32" t="str">
        <f>IF(C967="","",IFERROR(INDEX(Clienți!$C$5:$C$504,MATCH(C967,Clienți!$B$5:$B$504,0)),""))</f>
        <v/>
      </c>
      <c r="E967" s="31"/>
      <c r="F967" s="33"/>
      <c r="G967" s="34" t="str">
        <f t="shared" si="15"/>
        <v/>
      </c>
    </row>
    <row r="968" spans="2:7" x14ac:dyDescent="0.2">
      <c r="B968" s="30"/>
      <c r="C968" s="31"/>
      <c r="D968" s="32" t="str">
        <f>IF(C968="","",IFERROR(INDEX(Clienți!$C$5:$C$504,MATCH(C968,Clienți!$B$5:$B$504,0)),""))</f>
        <v/>
      </c>
      <c r="E968" s="31"/>
      <c r="F968" s="33"/>
      <c r="G968" s="34" t="str">
        <f t="shared" si="15"/>
        <v/>
      </c>
    </row>
    <row r="969" spans="2:7" x14ac:dyDescent="0.2">
      <c r="B969" s="30"/>
      <c r="C969" s="31"/>
      <c r="D969" s="32" t="str">
        <f>IF(C969="","",IFERROR(INDEX(Clienți!$C$5:$C$504,MATCH(C969,Clienți!$B$5:$B$504,0)),""))</f>
        <v/>
      </c>
      <c r="E969" s="31"/>
      <c r="F969" s="33"/>
      <c r="G969" s="34" t="str">
        <f t="shared" si="15"/>
        <v/>
      </c>
    </row>
    <row r="970" spans="2:7" x14ac:dyDescent="0.2">
      <c r="B970" s="30"/>
      <c r="C970" s="31"/>
      <c r="D970" s="32" t="str">
        <f>IF(C970="","",IFERROR(INDEX(Clienți!$C$5:$C$504,MATCH(C970,Clienți!$B$5:$B$504,0)),""))</f>
        <v/>
      </c>
      <c r="E970" s="31"/>
      <c r="F970" s="33"/>
      <c r="G970" s="34" t="str">
        <f t="shared" si="15"/>
        <v/>
      </c>
    </row>
    <row r="971" spans="2:7" x14ac:dyDescent="0.2">
      <c r="B971" s="30"/>
      <c r="C971" s="31"/>
      <c r="D971" s="32" t="str">
        <f>IF(C971="","",IFERROR(INDEX(Clienți!$C$5:$C$504,MATCH(C971,Clienți!$B$5:$B$504,0)),""))</f>
        <v/>
      </c>
      <c r="E971" s="31"/>
      <c r="F971" s="33"/>
      <c r="G971" s="34" t="str">
        <f t="shared" si="15"/>
        <v/>
      </c>
    </row>
    <row r="972" spans="2:7" x14ac:dyDescent="0.2">
      <c r="B972" s="30"/>
      <c r="C972" s="31"/>
      <c r="D972" s="32" t="str">
        <f>IF(C972="","",IFERROR(INDEX(Clienți!$C$5:$C$504,MATCH(C972,Clienți!$B$5:$B$504,0)),""))</f>
        <v/>
      </c>
      <c r="E972" s="31"/>
      <c r="F972" s="33"/>
      <c r="G972" s="34" t="str">
        <f t="shared" si="15"/>
        <v/>
      </c>
    </row>
    <row r="973" spans="2:7" x14ac:dyDescent="0.2">
      <c r="B973" s="30"/>
      <c r="C973" s="31"/>
      <c r="D973" s="32" t="str">
        <f>IF(C973="","",IFERROR(INDEX(Clienți!$C$5:$C$504,MATCH(C973,Clienți!$B$5:$B$504,0)),""))</f>
        <v/>
      </c>
      <c r="E973" s="31"/>
      <c r="F973" s="33"/>
      <c r="G973" s="34" t="str">
        <f t="shared" si="15"/>
        <v/>
      </c>
    </row>
    <row r="974" spans="2:7" x14ac:dyDescent="0.2">
      <c r="B974" s="30"/>
      <c r="C974" s="31"/>
      <c r="D974" s="32" t="str">
        <f>IF(C974="","",IFERROR(INDEX(Clienți!$C$5:$C$504,MATCH(C974,Clienți!$B$5:$B$504,0)),""))</f>
        <v/>
      </c>
      <c r="E974" s="31"/>
      <c r="F974" s="33"/>
      <c r="G974" s="34" t="str">
        <f t="shared" si="15"/>
        <v/>
      </c>
    </row>
    <row r="975" spans="2:7" x14ac:dyDescent="0.2">
      <c r="B975" s="30"/>
      <c r="C975" s="31"/>
      <c r="D975" s="32" t="str">
        <f>IF(C975="","",IFERROR(INDEX(Clienți!$C$5:$C$504,MATCH(C975,Clienți!$B$5:$B$504,0)),""))</f>
        <v/>
      </c>
      <c r="E975" s="31"/>
      <c r="F975" s="33"/>
      <c r="G975" s="34" t="str">
        <f t="shared" si="15"/>
        <v/>
      </c>
    </row>
    <row r="976" spans="2:7" x14ac:dyDescent="0.2">
      <c r="B976" s="30"/>
      <c r="C976" s="31"/>
      <c r="D976" s="32" t="str">
        <f>IF(C976="","",IFERROR(INDEX(Clienți!$C$5:$C$504,MATCH(C976,Clienți!$B$5:$B$504,0)),""))</f>
        <v/>
      </c>
      <c r="E976" s="31"/>
      <c r="F976" s="33"/>
      <c r="G976" s="34" t="str">
        <f t="shared" si="15"/>
        <v/>
      </c>
    </row>
    <row r="977" spans="2:7" x14ac:dyDescent="0.2">
      <c r="B977" s="30"/>
      <c r="C977" s="31"/>
      <c r="D977" s="32" t="str">
        <f>IF(C977="","",IFERROR(INDEX(Clienți!$C$5:$C$504,MATCH(C977,Clienți!$B$5:$B$504,0)),""))</f>
        <v/>
      </c>
      <c r="E977" s="31"/>
      <c r="F977" s="33"/>
      <c r="G977" s="34" t="str">
        <f t="shared" si="15"/>
        <v/>
      </c>
    </row>
    <row r="978" spans="2:7" x14ac:dyDescent="0.2">
      <c r="B978" s="30"/>
      <c r="C978" s="31"/>
      <c r="D978" s="32" t="str">
        <f>IF(C978="","",IFERROR(INDEX(Clienți!$C$5:$C$504,MATCH(C978,Clienți!$B$5:$B$504,0)),""))</f>
        <v/>
      </c>
      <c r="E978" s="31"/>
      <c r="F978" s="33"/>
      <c r="G978" s="34" t="str">
        <f t="shared" si="15"/>
        <v/>
      </c>
    </row>
    <row r="979" spans="2:7" x14ac:dyDescent="0.2">
      <c r="B979" s="30"/>
      <c r="C979" s="31"/>
      <c r="D979" s="32" t="str">
        <f>IF(C979="","",IFERROR(INDEX(Clienți!$C$5:$C$504,MATCH(C979,Clienți!$B$5:$B$504,0)),""))</f>
        <v/>
      </c>
      <c r="E979" s="31"/>
      <c r="F979" s="33"/>
      <c r="G979" s="34" t="str">
        <f t="shared" si="15"/>
        <v/>
      </c>
    </row>
    <row r="980" spans="2:7" x14ac:dyDescent="0.2">
      <c r="B980" s="30"/>
      <c r="C980" s="31"/>
      <c r="D980" s="32" t="str">
        <f>IF(C980="","",IFERROR(INDEX(Clienți!$C$5:$C$504,MATCH(C980,Clienți!$B$5:$B$504,0)),""))</f>
        <v/>
      </c>
      <c r="E980" s="31"/>
      <c r="F980" s="33"/>
      <c r="G980" s="34" t="str">
        <f t="shared" si="15"/>
        <v/>
      </c>
    </row>
    <row r="981" spans="2:7" x14ac:dyDescent="0.2">
      <c r="B981" s="30"/>
      <c r="C981" s="31"/>
      <c r="D981" s="32" t="str">
        <f>IF(C981="","",IFERROR(INDEX(Clienți!$C$5:$C$504,MATCH(C981,Clienți!$B$5:$B$504,0)),""))</f>
        <v/>
      </c>
      <c r="E981" s="31"/>
      <c r="F981" s="33"/>
      <c r="G981" s="34" t="str">
        <f t="shared" si="15"/>
        <v/>
      </c>
    </row>
    <row r="982" spans="2:7" x14ac:dyDescent="0.2">
      <c r="B982" s="30"/>
      <c r="C982" s="31"/>
      <c r="D982" s="32" t="str">
        <f>IF(C982="","",IFERROR(INDEX(Clienți!$C$5:$C$504,MATCH(C982,Clienți!$B$5:$B$504,0)),""))</f>
        <v/>
      </c>
      <c r="E982" s="31"/>
      <c r="F982" s="33"/>
      <c r="G982" s="34" t="str">
        <f t="shared" si="15"/>
        <v/>
      </c>
    </row>
    <row r="983" spans="2:7" x14ac:dyDescent="0.2">
      <c r="B983" s="30"/>
      <c r="C983" s="31"/>
      <c r="D983" s="32" t="str">
        <f>IF(C983="","",IFERROR(INDEX(Clienți!$C$5:$C$504,MATCH(C983,Clienți!$B$5:$B$504,0)),""))</f>
        <v/>
      </c>
      <c r="E983" s="31"/>
      <c r="F983" s="33"/>
      <c r="G983" s="34" t="str">
        <f t="shared" si="15"/>
        <v/>
      </c>
    </row>
    <row r="984" spans="2:7" x14ac:dyDescent="0.2">
      <c r="B984" s="30"/>
      <c r="C984" s="31"/>
      <c r="D984" s="32" t="str">
        <f>IF(C984="","",IFERROR(INDEX(Clienți!$C$5:$C$504,MATCH(C984,Clienți!$B$5:$B$504,0)),""))</f>
        <v/>
      </c>
      <c r="E984" s="31"/>
      <c r="F984" s="33"/>
      <c r="G984" s="34" t="str">
        <f t="shared" si="15"/>
        <v/>
      </c>
    </row>
    <row r="985" spans="2:7" x14ac:dyDescent="0.2">
      <c r="B985" s="30"/>
      <c r="C985" s="31"/>
      <c r="D985" s="32" t="str">
        <f>IF(C985="","",IFERROR(INDEX(Clienți!$C$5:$C$504,MATCH(C985,Clienți!$B$5:$B$504,0)),""))</f>
        <v/>
      </c>
      <c r="E985" s="31"/>
      <c r="F985" s="33"/>
      <c r="G985" s="34" t="str">
        <f t="shared" si="15"/>
        <v/>
      </c>
    </row>
    <row r="986" spans="2:7" x14ac:dyDescent="0.2">
      <c r="B986" s="30"/>
      <c r="C986" s="31"/>
      <c r="D986" s="32" t="str">
        <f>IF(C986="","",IFERROR(INDEX(Clienți!$C$5:$C$504,MATCH(C986,Clienți!$B$5:$B$504,0)),""))</f>
        <v/>
      </c>
      <c r="E986" s="31"/>
      <c r="F986" s="33"/>
      <c r="G986" s="34" t="str">
        <f t="shared" si="15"/>
        <v/>
      </c>
    </row>
    <row r="987" spans="2:7" x14ac:dyDescent="0.2">
      <c r="B987" s="30"/>
      <c r="C987" s="31"/>
      <c r="D987" s="32" t="str">
        <f>IF(C987="","",IFERROR(INDEX(Clienți!$C$5:$C$504,MATCH(C987,Clienți!$B$5:$B$504,0)),""))</f>
        <v/>
      </c>
      <c r="E987" s="31"/>
      <c r="F987" s="33"/>
      <c r="G987" s="34" t="str">
        <f t="shared" si="15"/>
        <v/>
      </c>
    </row>
    <row r="988" spans="2:7" x14ac:dyDescent="0.2">
      <c r="B988" s="30"/>
      <c r="C988" s="31"/>
      <c r="D988" s="32" t="str">
        <f>IF(C988="","",IFERROR(INDEX(Clienți!$C$5:$C$504,MATCH(C988,Clienți!$B$5:$B$504,0)),""))</f>
        <v/>
      </c>
      <c r="E988" s="31"/>
      <c r="F988" s="33"/>
      <c r="G988" s="34" t="str">
        <f t="shared" si="15"/>
        <v/>
      </c>
    </row>
    <row r="989" spans="2:7" x14ac:dyDescent="0.2">
      <c r="B989" s="30"/>
      <c r="C989" s="31"/>
      <c r="D989" s="32" t="str">
        <f>IF(C989="","",IFERROR(INDEX(Clienți!$C$5:$C$504,MATCH(C989,Clienți!$B$5:$B$504,0)),""))</f>
        <v/>
      </c>
      <c r="E989" s="31"/>
      <c r="F989" s="33"/>
      <c r="G989" s="34" t="str">
        <f t="shared" si="15"/>
        <v/>
      </c>
    </row>
    <row r="990" spans="2:7" x14ac:dyDescent="0.2">
      <c r="B990" s="30"/>
      <c r="C990" s="31"/>
      <c r="D990" s="32" t="str">
        <f>IF(C990="","",IFERROR(INDEX(Clienți!$C$5:$C$504,MATCH(C990,Clienți!$B$5:$B$504,0)),""))</f>
        <v/>
      </c>
      <c r="E990" s="31"/>
      <c r="F990" s="33"/>
      <c r="G990" s="34" t="str">
        <f t="shared" si="15"/>
        <v/>
      </c>
    </row>
    <row r="991" spans="2:7" x14ac:dyDescent="0.2">
      <c r="B991" s="30"/>
      <c r="C991" s="31"/>
      <c r="D991" s="32" t="str">
        <f>IF(C991="","",IFERROR(INDEX(Clienți!$C$5:$C$504,MATCH(C991,Clienți!$B$5:$B$504,0)),""))</f>
        <v/>
      </c>
      <c r="E991" s="31"/>
      <c r="F991" s="33"/>
      <c r="G991" s="34" t="str">
        <f t="shared" si="15"/>
        <v/>
      </c>
    </row>
    <row r="992" spans="2:7" x14ac:dyDescent="0.2">
      <c r="B992" s="30"/>
      <c r="C992" s="31"/>
      <c r="D992" s="32" t="str">
        <f>IF(C992="","",IFERROR(INDEX(Clienți!$C$5:$C$504,MATCH(C992,Clienți!$B$5:$B$504,0)),""))</f>
        <v/>
      </c>
      <c r="E992" s="31"/>
      <c r="F992" s="33"/>
      <c r="G992" s="34" t="str">
        <f t="shared" si="15"/>
        <v/>
      </c>
    </row>
    <row r="993" spans="2:7" x14ac:dyDescent="0.2">
      <c r="B993" s="30"/>
      <c r="C993" s="31"/>
      <c r="D993" s="32" t="str">
        <f>IF(C993="","",IFERROR(INDEX(Clienți!$C$5:$C$504,MATCH(C993,Clienți!$B$5:$B$504,0)),""))</f>
        <v/>
      </c>
      <c r="E993" s="31"/>
      <c r="F993" s="33"/>
      <c r="G993" s="34" t="str">
        <f t="shared" si="15"/>
        <v/>
      </c>
    </row>
    <row r="994" spans="2:7" x14ac:dyDescent="0.2">
      <c r="B994" s="30"/>
      <c r="C994" s="31"/>
      <c r="D994" s="32" t="str">
        <f>IF(C994="","",IFERROR(INDEX(Clienți!$C$5:$C$504,MATCH(C994,Clienți!$B$5:$B$504,0)),""))</f>
        <v/>
      </c>
      <c r="E994" s="31"/>
      <c r="F994" s="33"/>
      <c r="G994" s="34" t="str">
        <f t="shared" si="15"/>
        <v/>
      </c>
    </row>
    <row r="995" spans="2:7" x14ac:dyDescent="0.2">
      <c r="B995" s="30"/>
      <c r="C995" s="31"/>
      <c r="D995" s="32" t="str">
        <f>IF(C995="","",IFERROR(INDEX(Clienți!$C$5:$C$504,MATCH(C995,Clienți!$B$5:$B$504,0)),""))</f>
        <v/>
      </c>
      <c r="E995" s="31"/>
      <c r="F995" s="33"/>
      <c r="G995" s="34" t="str">
        <f t="shared" si="15"/>
        <v/>
      </c>
    </row>
    <row r="996" spans="2:7" x14ac:dyDescent="0.2">
      <c r="B996" s="30"/>
      <c r="C996" s="31"/>
      <c r="D996" s="32" t="str">
        <f>IF(C996="","",IFERROR(INDEX(Clienți!$C$5:$C$504,MATCH(C996,Clienți!$B$5:$B$504,0)),""))</f>
        <v/>
      </c>
      <c r="E996" s="31"/>
      <c r="F996" s="33"/>
      <c r="G996" s="34" t="str">
        <f t="shared" si="15"/>
        <v/>
      </c>
    </row>
    <row r="997" spans="2:7" x14ac:dyDescent="0.2">
      <c r="B997" s="30"/>
      <c r="C997" s="31"/>
      <c r="D997" s="32" t="str">
        <f>IF(C997="","",IFERROR(INDEX(Clienți!$C$5:$C$504,MATCH(C997,Clienți!$B$5:$B$504,0)),""))</f>
        <v/>
      </c>
      <c r="E997" s="31"/>
      <c r="F997" s="33"/>
      <c r="G997" s="34" t="str">
        <f t="shared" si="15"/>
        <v/>
      </c>
    </row>
    <row r="998" spans="2:7" x14ac:dyDescent="0.2">
      <c r="B998" s="30"/>
      <c r="C998" s="31"/>
      <c r="D998" s="32" t="str">
        <f>IF(C998="","",IFERROR(INDEX(Clienți!$C$5:$C$504,MATCH(C998,Clienți!$B$5:$B$504,0)),""))</f>
        <v/>
      </c>
      <c r="E998" s="31"/>
      <c r="F998" s="33"/>
      <c r="G998" s="34" t="str">
        <f t="shared" si="15"/>
        <v/>
      </c>
    </row>
    <row r="999" spans="2:7" x14ac:dyDescent="0.2">
      <c r="B999" s="30"/>
      <c r="C999" s="31"/>
      <c r="D999" s="32" t="str">
        <f>IF(C999="","",IFERROR(INDEX(Clienți!$C$5:$C$504,MATCH(C999,Clienți!$B$5:$B$504,0)),""))</f>
        <v/>
      </c>
      <c r="E999" s="31"/>
      <c r="F999" s="33"/>
      <c r="G999" s="34" t="str">
        <f t="shared" si="15"/>
        <v/>
      </c>
    </row>
    <row r="1000" spans="2:7" x14ac:dyDescent="0.2">
      <c r="B1000" s="30"/>
      <c r="C1000" s="31"/>
      <c r="D1000" s="32" t="str">
        <f>IF(C1000="","",IFERROR(INDEX(Clienți!$C$5:$C$504,MATCH(C1000,Clienți!$B$5:$B$504,0)),""))</f>
        <v/>
      </c>
      <c r="E1000" s="31"/>
      <c r="F1000" s="33"/>
      <c r="G1000" s="34" t="str">
        <f t="shared" si="15"/>
        <v/>
      </c>
    </row>
    <row r="1001" spans="2:7" x14ac:dyDescent="0.2">
      <c r="B1001" s="30"/>
      <c r="C1001" s="31"/>
      <c r="D1001" s="32" t="str">
        <f>IF(C1001="","",IFERROR(INDEX(Clienți!$C$5:$C$504,MATCH(C1001,Clienți!$B$5:$B$504,0)),""))</f>
        <v/>
      </c>
      <c r="E1001" s="31"/>
      <c r="F1001" s="33"/>
      <c r="G1001" s="34" t="str">
        <f t="shared" si="15"/>
        <v/>
      </c>
    </row>
    <row r="1002" spans="2:7" x14ac:dyDescent="0.2">
      <c r="B1002" s="30"/>
      <c r="C1002" s="31"/>
      <c r="D1002" s="32" t="str">
        <f>IF(C1002="","",IFERROR(INDEX(Clienți!$C$5:$C$504,MATCH(C1002,Clienți!$B$5:$B$504,0)),""))</f>
        <v/>
      </c>
      <c r="E1002" s="31"/>
      <c r="F1002" s="33"/>
      <c r="G1002" s="34" t="str">
        <f t="shared" si="15"/>
        <v/>
      </c>
    </row>
    <row r="1003" spans="2:7" x14ac:dyDescent="0.2">
      <c r="B1003" s="30"/>
      <c r="C1003" s="31"/>
      <c r="D1003" s="32" t="str">
        <f>IF(C1003="","",IFERROR(INDEX(Clienți!$C$5:$C$504,MATCH(C1003,Clienți!$B$5:$B$504,0)),""))</f>
        <v/>
      </c>
      <c r="E1003" s="31"/>
      <c r="F1003" s="33"/>
      <c r="G1003" s="34" t="str">
        <f t="shared" si="15"/>
        <v/>
      </c>
    </row>
    <row r="1004" spans="2:7" x14ac:dyDescent="0.2">
      <c r="B1004" s="30"/>
      <c r="C1004" s="31"/>
      <c r="D1004" s="32" t="str">
        <f>IF(C1004="","",IFERROR(INDEX(Clienți!$C$5:$C$504,MATCH(C1004,Clienți!$B$5:$B$504,0)),""))</f>
        <v/>
      </c>
      <c r="E1004" s="31"/>
      <c r="F1004" s="33"/>
      <c r="G1004" s="34" t="str">
        <f t="shared" si="15"/>
        <v/>
      </c>
    </row>
    <row r="1005" spans="2:7" x14ac:dyDescent="0.2">
      <c r="B1005" s="30"/>
      <c r="C1005" s="31"/>
      <c r="D1005" s="32" t="str">
        <f>IF(C1005="","",IFERROR(INDEX(Clienți!$C$5:$C$504,MATCH(C1005,Clienți!$B$5:$B$504,0)),""))</f>
        <v/>
      </c>
      <c r="E1005" s="31"/>
      <c r="F1005" s="33"/>
      <c r="G1005" s="34" t="str">
        <f t="shared" si="15"/>
        <v/>
      </c>
    </row>
    <row r="1006" spans="2:7" x14ac:dyDescent="0.2">
      <c r="B1006" s="30"/>
      <c r="C1006" s="31"/>
      <c r="D1006" s="32" t="str">
        <f>IF(C1006="","",IFERROR(INDEX(Clienți!$C$5:$C$504,MATCH(C1006,Clienți!$B$5:$B$504,0)),""))</f>
        <v/>
      </c>
      <c r="E1006" s="31"/>
      <c r="F1006" s="33"/>
      <c r="G1006" s="34" t="str">
        <f t="shared" si="15"/>
        <v/>
      </c>
    </row>
    <row r="1007" spans="2:7" x14ac:dyDescent="0.2">
      <c r="B1007" s="30"/>
      <c r="C1007" s="31"/>
      <c r="D1007" s="32" t="str">
        <f>IF(C1007="","",IFERROR(INDEX(Clienți!$C$5:$C$504,MATCH(C1007,Clienți!$B$5:$B$504,0)),""))</f>
        <v/>
      </c>
      <c r="E1007" s="31"/>
      <c r="F1007" s="33"/>
      <c r="G1007" s="34" t="str">
        <f t="shared" si="15"/>
        <v/>
      </c>
    </row>
    <row r="1008" spans="2:7" x14ac:dyDescent="0.2">
      <c r="B1008" s="30"/>
      <c r="C1008" s="31"/>
      <c r="D1008" s="32" t="str">
        <f>IF(C1008="","",IFERROR(INDEX(Clienți!$C$5:$C$504,MATCH(C1008,Clienți!$B$5:$B$504,0)),""))</f>
        <v/>
      </c>
      <c r="E1008" s="31"/>
      <c r="F1008" s="33"/>
      <c r="G1008" s="34" t="str">
        <f t="shared" si="15"/>
        <v/>
      </c>
    </row>
    <row r="1009" spans="2:7" x14ac:dyDescent="0.2">
      <c r="B1009" s="30"/>
      <c r="C1009" s="31"/>
      <c r="D1009" s="32" t="str">
        <f>IF(C1009="","",IFERROR(INDEX(Clienți!$C$5:$C$504,MATCH(C1009,Clienți!$B$5:$B$504,0)),""))</f>
        <v/>
      </c>
      <c r="E1009" s="31"/>
      <c r="F1009" s="33"/>
      <c r="G1009" s="34" t="str">
        <f t="shared" si="15"/>
        <v/>
      </c>
    </row>
    <row r="1010" spans="2:7" x14ac:dyDescent="0.2">
      <c r="B1010" s="30"/>
      <c r="C1010" s="31"/>
      <c r="D1010" s="32" t="str">
        <f>IF(C1010="","",IFERROR(INDEX(Clienți!$C$5:$C$504,MATCH(C1010,Clienți!$B$5:$B$504,0)),""))</f>
        <v/>
      </c>
      <c r="E1010" s="31"/>
      <c r="F1010" s="33"/>
      <c r="G1010" s="34" t="str">
        <f t="shared" si="15"/>
        <v/>
      </c>
    </row>
    <row r="1011" spans="2:7" x14ac:dyDescent="0.2">
      <c r="B1011" s="30"/>
      <c r="C1011" s="31"/>
      <c r="D1011" s="32" t="str">
        <f>IF(C1011="","",IFERROR(INDEX(Clienți!$C$5:$C$504,MATCH(C1011,Clienți!$B$5:$B$504,0)),""))</f>
        <v/>
      </c>
      <c r="E1011" s="31"/>
      <c r="F1011" s="33"/>
      <c r="G1011" s="34" t="str">
        <f t="shared" si="15"/>
        <v/>
      </c>
    </row>
    <row r="1012" spans="2:7" x14ac:dyDescent="0.2">
      <c r="B1012" s="30"/>
      <c r="C1012" s="31"/>
      <c r="D1012" s="32" t="str">
        <f>IF(C1012="","",IFERROR(INDEX(Clienți!$C$5:$C$504,MATCH(C1012,Clienți!$B$5:$B$504,0)),""))</f>
        <v/>
      </c>
      <c r="E1012" s="31"/>
      <c r="F1012" s="33"/>
      <c r="G1012" s="34" t="str">
        <f t="shared" si="15"/>
        <v/>
      </c>
    </row>
    <row r="1013" spans="2:7" x14ac:dyDescent="0.2">
      <c r="B1013" s="30"/>
      <c r="C1013" s="31"/>
      <c r="D1013" s="32" t="str">
        <f>IF(C1013="","",IFERROR(INDEX(Clienți!$C$5:$C$504,MATCH(C1013,Clienți!$B$5:$B$504,0)),""))</f>
        <v/>
      </c>
      <c r="E1013" s="31"/>
      <c r="F1013" s="33"/>
      <c r="G1013" s="34" t="str">
        <f t="shared" si="15"/>
        <v/>
      </c>
    </row>
    <row r="1014" spans="2:7" x14ac:dyDescent="0.2">
      <c r="B1014" s="30"/>
      <c r="C1014" s="31"/>
      <c r="D1014" s="32" t="str">
        <f>IF(C1014="","",IFERROR(INDEX(Clienți!$C$5:$C$504,MATCH(C1014,Clienți!$B$5:$B$504,0)),""))</f>
        <v/>
      </c>
      <c r="E1014" s="31"/>
      <c r="F1014" s="33"/>
      <c r="G1014" s="34" t="str">
        <f t="shared" si="15"/>
        <v/>
      </c>
    </row>
    <row r="1015" spans="2:7" x14ac:dyDescent="0.2">
      <c r="B1015" s="30"/>
      <c r="C1015" s="31"/>
      <c r="D1015" s="32" t="str">
        <f>IF(C1015="","",IFERROR(INDEX(Clienți!$C$5:$C$504,MATCH(C1015,Clienți!$B$5:$B$504,0)),""))</f>
        <v/>
      </c>
      <c r="E1015" s="31"/>
      <c r="F1015" s="33"/>
      <c r="G1015" s="34" t="str">
        <f t="shared" si="15"/>
        <v/>
      </c>
    </row>
    <row r="1016" spans="2:7" x14ac:dyDescent="0.2">
      <c r="B1016" s="30"/>
      <c r="C1016" s="31"/>
      <c r="D1016" s="32" t="str">
        <f>IF(C1016="","",IFERROR(INDEX(Clienți!$C$5:$C$504,MATCH(C1016,Clienți!$B$5:$B$504,0)),""))</f>
        <v/>
      </c>
      <c r="E1016" s="31"/>
      <c r="F1016" s="33"/>
      <c r="G1016" s="34" t="str">
        <f t="shared" si="15"/>
        <v/>
      </c>
    </row>
    <row r="1017" spans="2:7" x14ac:dyDescent="0.2">
      <c r="B1017" s="30"/>
      <c r="C1017" s="31"/>
      <c r="D1017" s="32" t="str">
        <f>IF(C1017="","",IFERROR(INDEX(Clienți!$C$5:$C$504,MATCH(C1017,Clienți!$B$5:$B$504,0)),""))</f>
        <v/>
      </c>
      <c r="E1017" s="31"/>
      <c r="F1017" s="33"/>
      <c r="G1017" s="34" t="str">
        <f t="shared" si="15"/>
        <v/>
      </c>
    </row>
    <row r="1018" spans="2:7" x14ac:dyDescent="0.2">
      <c r="B1018" s="30"/>
      <c r="C1018" s="31"/>
      <c r="D1018" s="32" t="str">
        <f>IF(C1018="","",IFERROR(INDEX(Clienți!$C$5:$C$504,MATCH(C1018,Clienți!$B$5:$B$504,0)),""))</f>
        <v/>
      </c>
      <c r="E1018" s="31"/>
      <c r="F1018" s="33"/>
      <c r="G1018" s="34" t="str">
        <f t="shared" si="15"/>
        <v/>
      </c>
    </row>
    <row r="1019" spans="2:7" x14ac:dyDescent="0.2">
      <c r="B1019" s="30"/>
      <c r="C1019" s="31"/>
      <c r="D1019" s="32" t="str">
        <f>IF(C1019="","",IFERROR(INDEX(Clienți!$C$5:$C$504,MATCH(C1019,Clienți!$B$5:$B$504,0)),""))</f>
        <v/>
      </c>
      <c r="E1019" s="31"/>
      <c r="F1019" s="33"/>
      <c r="G1019" s="34" t="str">
        <f t="shared" si="15"/>
        <v/>
      </c>
    </row>
    <row r="1020" spans="2:7" x14ac:dyDescent="0.2">
      <c r="B1020" s="30"/>
      <c r="C1020" s="31"/>
      <c r="D1020" s="32" t="str">
        <f>IF(C1020="","",IFERROR(INDEX(Clienți!$C$5:$C$504,MATCH(C1020,Clienți!$B$5:$B$504,0)),""))</f>
        <v/>
      </c>
      <c r="E1020" s="31"/>
      <c r="F1020" s="33"/>
      <c r="G1020" s="34" t="str">
        <f t="shared" si="15"/>
        <v/>
      </c>
    </row>
    <row r="1021" spans="2:7" x14ac:dyDescent="0.2">
      <c r="B1021" s="30"/>
      <c r="C1021" s="31"/>
      <c r="D1021" s="32" t="str">
        <f>IF(C1021="","",IFERROR(INDEX(Clienți!$C$5:$C$504,MATCH(C1021,Clienți!$B$5:$B$504,0)),""))</f>
        <v/>
      </c>
      <c r="E1021" s="31"/>
      <c r="F1021" s="33"/>
      <c r="G1021" s="34" t="str">
        <f t="shared" si="15"/>
        <v/>
      </c>
    </row>
    <row r="1022" spans="2:7" x14ac:dyDescent="0.2">
      <c r="B1022" s="30"/>
      <c r="C1022" s="31"/>
      <c r="D1022" s="32" t="str">
        <f>IF(C1022="","",IFERROR(INDEX(Clienți!$C$5:$C$504,MATCH(C1022,Clienți!$B$5:$B$504,0)),""))</f>
        <v/>
      </c>
      <c r="E1022" s="31"/>
      <c r="F1022" s="33"/>
      <c r="G1022" s="34" t="str">
        <f t="shared" si="15"/>
        <v/>
      </c>
    </row>
    <row r="1023" spans="2:7" x14ac:dyDescent="0.2">
      <c r="B1023" s="30"/>
      <c r="C1023" s="31"/>
      <c r="D1023" s="32" t="str">
        <f>IF(C1023="","",IFERROR(INDEX(Clienți!$C$5:$C$504,MATCH(C1023,Clienți!$B$5:$B$504,0)),""))</f>
        <v/>
      </c>
      <c r="E1023" s="31"/>
      <c r="F1023" s="33"/>
      <c r="G1023" s="34" t="str">
        <f t="shared" si="15"/>
        <v/>
      </c>
    </row>
    <row r="1024" spans="2:7" x14ac:dyDescent="0.2">
      <c r="B1024" s="30"/>
      <c r="C1024" s="31"/>
      <c r="D1024" s="32" t="str">
        <f>IF(C1024="","",IFERROR(INDEX(Clienți!$C$5:$C$504,MATCH(C1024,Clienți!$B$5:$B$504,0)),""))</f>
        <v/>
      </c>
      <c r="E1024" s="31"/>
      <c r="F1024" s="33"/>
      <c r="G1024" s="34" t="str">
        <f t="shared" si="15"/>
        <v/>
      </c>
    </row>
    <row r="1025" spans="2:7" x14ac:dyDescent="0.2">
      <c r="B1025" s="30"/>
      <c r="C1025" s="31"/>
      <c r="D1025" s="32" t="str">
        <f>IF(C1025="","",IFERROR(INDEX(Clienți!$C$5:$C$504,MATCH(C1025,Clienți!$B$5:$B$504,0)),""))</f>
        <v/>
      </c>
      <c r="E1025" s="31"/>
      <c r="F1025" s="33"/>
      <c r="G1025" s="34" t="str">
        <f t="shared" si="15"/>
        <v/>
      </c>
    </row>
    <row r="1026" spans="2:7" x14ac:dyDescent="0.2">
      <c r="B1026" s="30"/>
      <c r="C1026" s="31"/>
      <c r="D1026" s="32" t="str">
        <f>IF(C1026="","",IFERROR(INDEX(Clienți!$C$5:$C$504,MATCH(C1026,Clienți!$B$5:$B$504,0)),""))</f>
        <v/>
      </c>
      <c r="E1026" s="31"/>
      <c r="F1026" s="33"/>
      <c r="G1026" s="34" t="str">
        <f t="shared" si="15"/>
        <v/>
      </c>
    </row>
    <row r="1027" spans="2:7" x14ac:dyDescent="0.2">
      <c r="B1027" s="30"/>
      <c r="C1027" s="31"/>
      <c r="D1027" s="32" t="str">
        <f>IF(C1027="","",IFERROR(INDEX(Clienți!$C$5:$C$504,MATCH(C1027,Clienți!$B$5:$B$504,0)),""))</f>
        <v/>
      </c>
      <c r="E1027" s="31"/>
      <c r="F1027" s="33"/>
      <c r="G1027" s="34" t="str">
        <f t="shared" si="15"/>
        <v/>
      </c>
    </row>
    <row r="1028" spans="2:7" x14ac:dyDescent="0.2">
      <c r="B1028" s="30"/>
      <c r="C1028" s="31"/>
      <c r="D1028" s="32" t="str">
        <f>IF(C1028="","",IFERROR(INDEX(Clienți!$C$5:$C$504,MATCH(C1028,Clienți!$B$5:$B$504,0)),""))</f>
        <v/>
      </c>
      <c r="E1028" s="31"/>
      <c r="F1028" s="33"/>
      <c r="G1028" s="34" t="str">
        <f t="shared" si="15"/>
        <v/>
      </c>
    </row>
    <row r="1029" spans="2:7" x14ac:dyDescent="0.2">
      <c r="B1029" s="30"/>
      <c r="C1029" s="31"/>
      <c r="D1029" s="32" t="str">
        <f>IF(C1029="","",IFERROR(INDEX(Clienți!$C$5:$C$504,MATCH(C1029,Clienți!$B$5:$B$504,0)),""))</f>
        <v/>
      </c>
      <c r="E1029" s="31"/>
      <c r="F1029" s="33"/>
      <c r="G1029" s="34" t="str">
        <f t="shared" ref="G1029:G1092" si="16">IF(C1029="","",TRIM(IF(D1029="","Cod de client inexistent. ","")&amp;IF(COUNTIF($E$5:$E$2004,E1029)&gt;1,"Factură dublată. ","")))</f>
        <v/>
      </c>
    </row>
    <row r="1030" spans="2:7" x14ac:dyDescent="0.2">
      <c r="B1030" s="30"/>
      <c r="C1030" s="31"/>
      <c r="D1030" s="32" t="str">
        <f>IF(C1030="","",IFERROR(INDEX(Clienți!$C$5:$C$504,MATCH(C1030,Clienți!$B$5:$B$504,0)),""))</f>
        <v/>
      </c>
      <c r="E1030" s="31"/>
      <c r="F1030" s="33"/>
      <c r="G1030" s="34" t="str">
        <f t="shared" si="16"/>
        <v/>
      </c>
    </row>
    <row r="1031" spans="2:7" x14ac:dyDescent="0.2">
      <c r="B1031" s="30"/>
      <c r="C1031" s="31"/>
      <c r="D1031" s="32" t="str">
        <f>IF(C1031="","",IFERROR(INDEX(Clienți!$C$5:$C$504,MATCH(C1031,Clienți!$B$5:$B$504,0)),""))</f>
        <v/>
      </c>
      <c r="E1031" s="31"/>
      <c r="F1031" s="33"/>
      <c r="G1031" s="34" t="str">
        <f t="shared" si="16"/>
        <v/>
      </c>
    </row>
    <row r="1032" spans="2:7" x14ac:dyDescent="0.2">
      <c r="B1032" s="30"/>
      <c r="C1032" s="31"/>
      <c r="D1032" s="32" t="str">
        <f>IF(C1032="","",IFERROR(INDEX(Clienți!$C$5:$C$504,MATCH(C1032,Clienți!$B$5:$B$504,0)),""))</f>
        <v/>
      </c>
      <c r="E1032" s="31"/>
      <c r="F1032" s="33"/>
      <c r="G1032" s="34" t="str">
        <f t="shared" si="16"/>
        <v/>
      </c>
    </row>
    <row r="1033" spans="2:7" x14ac:dyDescent="0.2">
      <c r="B1033" s="30"/>
      <c r="C1033" s="31"/>
      <c r="D1033" s="32" t="str">
        <f>IF(C1033="","",IFERROR(INDEX(Clienți!$C$5:$C$504,MATCH(C1033,Clienți!$B$5:$B$504,0)),""))</f>
        <v/>
      </c>
      <c r="E1033" s="31"/>
      <c r="F1033" s="33"/>
      <c r="G1033" s="34" t="str">
        <f t="shared" si="16"/>
        <v/>
      </c>
    </row>
    <row r="1034" spans="2:7" x14ac:dyDescent="0.2">
      <c r="B1034" s="30"/>
      <c r="C1034" s="31"/>
      <c r="D1034" s="32" t="str">
        <f>IF(C1034="","",IFERROR(INDEX(Clienți!$C$5:$C$504,MATCH(C1034,Clienți!$B$5:$B$504,0)),""))</f>
        <v/>
      </c>
      <c r="E1034" s="31"/>
      <c r="F1034" s="33"/>
      <c r="G1034" s="34" t="str">
        <f t="shared" si="16"/>
        <v/>
      </c>
    </row>
    <row r="1035" spans="2:7" x14ac:dyDescent="0.2">
      <c r="B1035" s="30"/>
      <c r="C1035" s="31"/>
      <c r="D1035" s="32" t="str">
        <f>IF(C1035="","",IFERROR(INDEX(Clienți!$C$5:$C$504,MATCH(C1035,Clienți!$B$5:$B$504,0)),""))</f>
        <v/>
      </c>
      <c r="E1035" s="31"/>
      <c r="F1035" s="33"/>
      <c r="G1035" s="34" t="str">
        <f t="shared" si="16"/>
        <v/>
      </c>
    </row>
    <row r="1036" spans="2:7" x14ac:dyDescent="0.2">
      <c r="B1036" s="30"/>
      <c r="C1036" s="31"/>
      <c r="D1036" s="32" t="str">
        <f>IF(C1036="","",IFERROR(INDEX(Clienți!$C$5:$C$504,MATCH(C1036,Clienți!$B$5:$B$504,0)),""))</f>
        <v/>
      </c>
      <c r="E1036" s="31"/>
      <c r="F1036" s="33"/>
      <c r="G1036" s="34" t="str">
        <f t="shared" si="16"/>
        <v/>
      </c>
    </row>
    <row r="1037" spans="2:7" x14ac:dyDescent="0.2">
      <c r="B1037" s="30"/>
      <c r="C1037" s="31"/>
      <c r="D1037" s="32" t="str">
        <f>IF(C1037="","",IFERROR(INDEX(Clienți!$C$5:$C$504,MATCH(C1037,Clienți!$B$5:$B$504,0)),""))</f>
        <v/>
      </c>
      <c r="E1037" s="31"/>
      <c r="F1037" s="33"/>
      <c r="G1037" s="34" t="str">
        <f t="shared" si="16"/>
        <v/>
      </c>
    </row>
    <row r="1038" spans="2:7" x14ac:dyDescent="0.2">
      <c r="B1038" s="30"/>
      <c r="C1038" s="31"/>
      <c r="D1038" s="32" t="str">
        <f>IF(C1038="","",IFERROR(INDEX(Clienți!$C$5:$C$504,MATCH(C1038,Clienți!$B$5:$B$504,0)),""))</f>
        <v/>
      </c>
      <c r="E1038" s="31"/>
      <c r="F1038" s="33"/>
      <c r="G1038" s="34" t="str">
        <f t="shared" si="16"/>
        <v/>
      </c>
    </row>
    <row r="1039" spans="2:7" x14ac:dyDescent="0.2">
      <c r="B1039" s="30"/>
      <c r="C1039" s="31"/>
      <c r="D1039" s="32" t="str">
        <f>IF(C1039="","",IFERROR(INDEX(Clienți!$C$5:$C$504,MATCH(C1039,Clienți!$B$5:$B$504,0)),""))</f>
        <v/>
      </c>
      <c r="E1039" s="31"/>
      <c r="F1039" s="33"/>
      <c r="G1039" s="34" t="str">
        <f t="shared" si="16"/>
        <v/>
      </c>
    </row>
    <row r="1040" spans="2:7" x14ac:dyDescent="0.2">
      <c r="B1040" s="30"/>
      <c r="C1040" s="31"/>
      <c r="D1040" s="32" t="str">
        <f>IF(C1040="","",IFERROR(INDEX(Clienți!$C$5:$C$504,MATCH(C1040,Clienți!$B$5:$B$504,0)),""))</f>
        <v/>
      </c>
      <c r="E1040" s="31"/>
      <c r="F1040" s="33"/>
      <c r="G1040" s="34" t="str">
        <f t="shared" si="16"/>
        <v/>
      </c>
    </row>
    <row r="1041" spans="2:7" x14ac:dyDescent="0.2">
      <c r="B1041" s="30"/>
      <c r="C1041" s="31"/>
      <c r="D1041" s="32" t="str">
        <f>IF(C1041="","",IFERROR(INDEX(Clienți!$C$5:$C$504,MATCH(C1041,Clienți!$B$5:$B$504,0)),""))</f>
        <v/>
      </c>
      <c r="E1041" s="31"/>
      <c r="F1041" s="33"/>
      <c r="G1041" s="34" t="str">
        <f t="shared" si="16"/>
        <v/>
      </c>
    </row>
    <row r="1042" spans="2:7" x14ac:dyDescent="0.2">
      <c r="B1042" s="30"/>
      <c r="C1042" s="31"/>
      <c r="D1042" s="32" t="str">
        <f>IF(C1042="","",IFERROR(INDEX(Clienți!$C$5:$C$504,MATCH(C1042,Clienți!$B$5:$B$504,0)),""))</f>
        <v/>
      </c>
      <c r="E1042" s="31"/>
      <c r="F1042" s="33"/>
      <c r="G1042" s="34" t="str">
        <f t="shared" si="16"/>
        <v/>
      </c>
    </row>
    <row r="1043" spans="2:7" x14ac:dyDescent="0.2">
      <c r="B1043" s="30"/>
      <c r="C1043" s="31"/>
      <c r="D1043" s="32" t="str">
        <f>IF(C1043="","",IFERROR(INDEX(Clienți!$C$5:$C$504,MATCH(C1043,Clienți!$B$5:$B$504,0)),""))</f>
        <v/>
      </c>
      <c r="E1043" s="31"/>
      <c r="F1043" s="33"/>
      <c r="G1043" s="34" t="str">
        <f t="shared" si="16"/>
        <v/>
      </c>
    </row>
    <row r="1044" spans="2:7" x14ac:dyDescent="0.2">
      <c r="B1044" s="30"/>
      <c r="C1044" s="31"/>
      <c r="D1044" s="32" t="str">
        <f>IF(C1044="","",IFERROR(INDEX(Clienți!$C$5:$C$504,MATCH(C1044,Clienți!$B$5:$B$504,0)),""))</f>
        <v/>
      </c>
      <c r="E1044" s="31"/>
      <c r="F1044" s="33"/>
      <c r="G1044" s="34" t="str">
        <f t="shared" si="16"/>
        <v/>
      </c>
    </row>
    <row r="1045" spans="2:7" x14ac:dyDescent="0.2">
      <c r="B1045" s="30"/>
      <c r="C1045" s="31"/>
      <c r="D1045" s="32" t="str">
        <f>IF(C1045="","",IFERROR(INDEX(Clienți!$C$5:$C$504,MATCH(C1045,Clienți!$B$5:$B$504,0)),""))</f>
        <v/>
      </c>
      <c r="E1045" s="31"/>
      <c r="F1045" s="33"/>
      <c r="G1045" s="34" t="str">
        <f t="shared" si="16"/>
        <v/>
      </c>
    </row>
    <row r="1046" spans="2:7" x14ac:dyDescent="0.2">
      <c r="B1046" s="30"/>
      <c r="C1046" s="31"/>
      <c r="D1046" s="32" t="str">
        <f>IF(C1046="","",IFERROR(INDEX(Clienți!$C$5:$C$504,MATCH(C1046,Clienți!$B$5:$B$504,0)),""))</f>
        <v/>
      </c>
      <c r="E1046" s="31"/>
      <c r="F1046" s="33"/>
      <c r="G1046" s="34" t="str">
        <f t="shared" si="16"/>
        <v/>
      </c>
    </row>
    <row r="1047" spans="2:7" x14ac:dyDescent="0.2">
      <c r="B1047" s="30"/>
      <c r="C1047" s="31"/>
      <c r="D1047" s="32" t="str">
        <f>IF(C1047="","",IFERROR(INDEX(Clienți!$C$5:$C$504,MATCH(C1047,Clienți!$B$5:$B$504,0)),""))</f>
        <v/>
      </c>
      <c r="E1047" s="31"/>
      <c r="F1047" s="33"/>
      <c r="G1047" s="34" t="str">
        <f t="shared" si="16"/>
        <v/>
      </c>
    </row>
    <row r="1048" spans="2:7" x14ac:dyDescent="0.2">
      <c r="B1048" s="30"/>
      <c r="C1048" s="31"/>
      <c r="D1048" s="32" t="str">
        <f>IF(C1048="","",IFERROR(INDEX(Clienți!$C$5:$C$504,MATCH(C1048,Clienți!$B$5:$B$504,0)),""))</f>
        <v/>
      </c>
      <c r="E1048" s="31"/>
      <c r="F1048" s="33"/>
      <c r="G1048" s="34" t="str">
        <f t="shared" si="16"/>
        <v/>
      </c>
    </row>
    <row r="1049" spans="2:7" x14ac:dyDescent="0.2">
      <c r="B1049" s="30"/>
      <c r="C1049" s="31"/>
      <c r="D1049" s="32" t="str">
        <f>IF(C1049="","",IFERROR(INDEX(Clienți!$C$5:$C$504,MATCH(C1049,Clienți!$B$5:$B$504,0)),""))</f>
        <v/>
      </c>
      <c r="E1049" s="31"/>
      <c r="F1049" s="33"/>
      <c r="G1049" s="34" t="str">
        <f t="shared" si="16"/>
        <v/>
      </c>
    </row>
    <row r="1050" spans="2:7" x14ac:dyDescent="0.2">
      <c r="B1050" s="30"/>
      <c r="C1050" s="31"/>
      <c r="D1050" s="32" t="str">
        <f>IF(C1050="","",IFERROR(INDEX(Clienți!$C$5:$C$504,MATCH(C1050,Clienți!$B$5:$B$504,0)),""))</f>
        <v/>
      </c>
      <c r="E1050" s="31"/>
      <c r="F1050" s="33"/>
      <c r="G1050" s="34" t="str">
        <f t="shared" si="16"/>
        <v/>
      </c>
    </row>
    <row r="1051" spans="2:7" x14ac:dyDescent="0.2">
      <c r="B1051" s="30"/>
      <c r="C1051" s="31"/>
      <c r="D1051" s="32" t="str">
        <f>IF(C1051="","",IFERROR(INDEX(Clienți!$C$5:$C$504,MATCH(C1051,Clienți!$B$5:$B$504,0)),""))</f>
        <v/>
      </c>
      <c r="E1051" s="31"/>
      <c r="F1051" s="33"/>
      <c r="G1051" s="34" t="str">
        <f t="shared" si="16"/>
        <v/>
      </c>
    </row>
    <row r="1052" spans="2:7" x14ac:dyDescent="0.2">
      <c r="B1052" s="30"/>
      <c r="C1052" s="31"/>
      <c r="D1052" s="32" t="str">
        <f>IF(C1052="","",IFERROR(INDEX(Clienți!$C$5:$C$504,MATCH(C1052,Clienți!$B$5:$B$504,0)),""))</f>
        <v/>
      </c>
      <c r="E1052" s="31"/>
      <c r="F1052" s="33"/>
      <c r="G1052" s="34" t="str">
        <f t="shared" si="16"/>
        <v/>
      </c>
    </row>
    <row r="1053" spans="2:7" x14ac:dyDescent="0.2">
      <c r="B1053" s="30"/>
      <c r="C1053" s="31"/>
      <c r="D1053" s="32" t="str">
        <f>IF(C1053="","",IFERROR(INDEX(Clienți!$C$5:$C$504,MATCH(C1053,Clienți!$B$5:$B$504,0)),""))</f>
        <v/>
      </c>
      <c r="E1053" s="31"/>
      <c r="F1053" s="33"/>
      <c r="G1053" s="34" t="str">
        <f t="shared" si="16"/>
        <v/>
      </c>
    </row>
    <row r="1054" spans="2:7" x14ac:dyDescent="0.2">
      <c r="B1054" s="30"/>
      <c r="C1054" s="31"/>
      <c r="D1054" s="32" t="str">
        <f>IF(C1054="","",IFERROR(INDEX(Clienți!$C$5:$C$504,MATCH(C1054,Clienți!$B$5:$B$504,0)),""))</f>
        <v/>
      </c>
      <c r="E1054" s="31"/>
      <c r="F1054" s="33"/>
      <c r="G1054" s="34" t="str">
        <f t="shared" si="16"/>
        <v/>
      </c>
    </row>
    <row r="1055" spans="2:7" x14ac:dyDescent="0.2">
      <c r="B1055" s="30"/>
      <c r="C1055" s="31"/>
      <c r="D1055" s="32" t="str">
        <f>IF(C1055="","",IFERROR(INDEX(Clienți!$C$5:$C$504,MATCH(C1055,Clienți!$B$5:$B$504,0)),""))</f>
        <v/>
      </c>
      <c r="E1055" s="31"/>
      <c r="F1055" s="33"/>
      <c r="G1055" s="34" t="str">
        <f t="shared" si="16"/>
        <v/>
      </c>
    </row>
    <row r="1056" spans="2:7" x14ac:dyDescent="0.2">
      <c r="B1056" s="30"/>
      <c r="C1056" s="31"/>
      <c r="D1056" s="32" t="str">
        <f>IF(C1056="","",IFERROR(INDEX(Clienți!$C$5:$C$504,MATCH(C1056,Clienți!$B$5:$B$504,0)),""))</f>
        <v/>
      </c>
      <c r="E1056" s="31"/>
      <c r="F1056" s="33"/>
      <c r="G1056" s="34" t="str">
        <f t="shared" si="16"/>
        <v/>
      </c>
    </row>
    <row r="1057" spans="2:7" x14ac:dyDescent="0.2">
      <c r="B1057" s="30"/>
      <c r="C1057" s="31"/>
      <c r="D1057" s="32" t="str">
        <f>IF(C1057="","",IFERROR(INDEX(Clienți!$C$5:$C$504,MATCH(C1057,Clienți!$B$5:$B$504,0)),""))</f>
        <v/>
      </c>
      <c r="E1057" s="31"/>
      <c r="F1057" s="33"/>
      <c r="G1057" s="34" t="str">
        <f t="shared" si="16"/>
        <v/>
      </c>
    </row>
    <row r="1058" spans="2:7" x14ac:dyDescent="0.2">
      <c r="B1058" s="30"/>
      <c r="C1058" s="31"/>
      <c r="D1058" s="32" t="str">
        <f>IF(C1058="","",IFERROR(INDEX(Clienți!$C$5:$C$504,MATCH(C1058,Clienți!$B$5:$B$504,0)),""))</f>
        <v/>
      </c>
      <c r="E1058" s="31"/>
      <c r="F1058" s="33"/>
      <c r="G1058" s="34" t="str">
        <f t="shared" si="16"/>
        <v/>
      </c>
    </row>
    <row r="1059" spans="2:7" x14ac:dyDescent="0.2">
      <c r="B1059" s="30"/>
      <c r="C1059" s="31"/>
      <c r="D1059" s="32" t="str">
        <f>IF(C1059="","",IFERROR(INDEX(Clienți!$C$5:$C$504,MATCH(C1059,Clienți!$B$5:$B$504,0)),""))</f>
        <v/>
      </c>
      <c r="E1059" s="31"/>
      <c r="F1059" s="33"/>
      <c r="G1059" s="34" t="str">
        <f t="shared" si="16"/>
        <v/>
      </c>
    </row>
    <row r="1060" spans="2:7" x14ac:dyDescent="0.2">
      <c r="B1060" s="30"/>
      <c r="C1060" s="31"/>
      <c r="D1060" s="32" t="str">
        <f>IF(C1060="","",IFERROR(INDEX(Clienți!$C$5:$C$504,MATCH(C1060,Clienți!$B$5:$B$504,0)),""))</f>
        <v/>
      </c>
      <c r="E1060" s="31"/>
      <c r="F1060" s="33"/>
      <c r="G1060" s="34" t="str">
        <f t="shared" si="16"/>
        <v/>
      </c>
    </row>
    <row r="1061" spans="2:7" x14ac:dyDescent="0.2">
      <c r="B1061" s="30"/>
      <c r="C1061" s="31"/>
      <c r="D1061" s="32" t="str">
        <f>IF(C1061="","",IFERROR(INDEX(Clienți!$C$5:$C$504,MATCH(C1061,Clienți!$B$5:$B$504,0)),""))</f>
        <v/>
      </c>
      <c r="E1061" s="31"/>
      <c r="F1061" s="33"/>
      <c r="G1061" s="34" t="str">
        <f t="shared" si="16"/>
        <v/>
      </c>
    </row>
    <row r="1062" spans="2:7" x14ac:dyDescent="0.2">
      <c r="B1062" s="30"/>
      <c r="C1062" s="31"/>
      <c r="D1062" s="32" t="str">
        <f>IF(C1062="","",IFERROR(INDEX(Clienți!$C$5:$C$504,MATCH(C1062,Clienți!$B$5:$B$504,0)),""))</f>
        <v/>
      </c>
      <c r="E1062" s="31"/>
      <c r="F1062" s="33"/>
      <c r="G1062" s="34" t="str">
        <f t="shared" si="16"/>
        <v/>
      </c>
    </row>
    <row r="1063" spans="2:7" x14ac:dyDescent="0.2">
      <c r="B1063" s="30"/>
      <c r="C1063" s="31"/>
      <c r="D1063" s="32" t="str">
        <f>IF(C1063="","",IFERROR(INDEX(Clienți!$C$5:$C$504,MATCH(C1063,Clienți!$B$5:$B$504,0)),""))</f>
        <v/>
      </c>
      <c r="E1063" s="31"/>
      <c r="F1063" s="33"/>
      <c r="G1063" s="34" t="str">
        <f t="shared" si="16"/>
        <v/>
      </c>
    </row>
    <row r="1064" spans="2:7" x14ac:dyDescent="0.2">
      <c r="B1064" s="30"/>
      <c r="C1064" s="31"/>
      <c r="D1064" s="32" t="str">
        <f>IF(C1064="","",IFERROR(INDEX(Clienți!$C$5:$C$504,MATCH(C1064,Clienți!$B$5:$B$504,0)),""))</f>
        <v/>
      </c>
      <c r="E1064" s="31"/>
      <c r="F1064" s="33"/>
      <c r="G1064" s="34" t="str">
        <f t="shared" si="16"/>
        <v/>
      </c>
    </row>
    <row r="1065" spans="2:7" x14ac:dyDescent="0.2">
      <c r="B1065" s="30"/>
      <c r="C1065" s="31"/>
      <c r="D1065" s="32" t="str">
        <f>IF(C1065="","",IFERROR(INDEX(Clienți!$C$5:$C$504,MATCH(C1065,Clienți!$B$5:$B$504,0)),""))</f>
        <v/>
      </c>
      <c r="E1065" s="31"/>
      <c r="F1065" s="33"/>
      <c r="G1065" s="34" t="str">
        <f t="shared" si="16"/>
        <v/>
      </c>
    </row>
    <row r="1066" spans="2:7" x14ac:dyDescent="0.2">
      <c r="B1066" s="30"/>
      <c r="C1066" s="31"/>
      <c r="D1066" s="32" t="str">
        <f>IF(C1066="","",IFERROR(INDEX(Clienți!$C$5:$C$504,MATCH(C1066,Clienți!$B$5:$B$504,0)),""))</f>
        <v/>
      </c>
      <c r="E1066" s="31"/>
      <c r="F1066" s="33"/>
      <c r="G1066" s="34" t="str">
        <f t="shared" si="16"/>
        <v/>
      </c>
    </row>
    <row r="1067" spans="2:7" x14ac:dyDescent="0.2">
      <c r="B1067" s="30"/>
      <c r="C1067" s="31"/>
      <c r="D1067" s="32" t="str">
        <f>IF(C1067="","",IFERROR(INDEX(Clienți!$C$5:$C$504,MATCH(C1067,Clienți!$B$5:$B$504,0)),""))</f>
        <v/>
      </c>
      <c r="E1067" s="31"/>
      <c r="F1067" s="33"/>
      <c r="G1067" s="34" t="str">
        <f t="shared" si="16"/>
        <v/>
      </c>
    </row>
    <row r="1068" spans="2:7" x14ac:dyDescent="0.2">
      <c r="B1068" s="30"/>
      <c r="C1068" s="31"/>
      <c r="D1068" s="32" t="str">
        <f>IF(C1068="","",IFERROR(INDEX(Clienți!$C$5:$C$504,MATCH(C1068,Clienți!$B$5:$B$504,0)),""))</f>
        <v/>
      </c>
      <c r="E1068" s="31"/>
      <c r="F1068" s="33"/>
      <c r="G1068" s="34" t="str">
        <f t="shared" si="16"/>
        <v/>
      </c>
    </row>
    <row r="1069" spans="2:7" x14ac:dyDescent="0.2">
      <c r="B1069" s="30"/>
      <c r="C1069" s="31"/>
      <c r="D1069" s="32" t="str">
        <f>IF(C1069="","",IFERROR(INDEX(Clienți!$C$5:$C$504,MATCH(C1069,Clienți!$B$5:$B$504,0)),""))</f>
        <v/>
      </c>
      <c r="E1069" s="31"/>
      <c r="F1069" s="33"/>
      <c r="G1069" s="34" t="str">
        <f t="shared" si="16"/>
        <v/>
      </c>
    </row>
    <row r="1070" spans="2:7" x14ac:dyDescent="0.2">
      <c r="B1070" s="30"/>
      <c r="C1070" s="31"/>
      <c r="D1070" s="32" t="str">
        <f>IF(C1070="","",IFERROR(INDEX(Clienți!$C$5:$C$504,MATCH(C1070,Clienți!$B$5:$B$504,0)),""))</f>
        <v/>
      </c>
      <c r="E1070" s="31"/>
      <c r="F1070" s="33"/>
      <c r="G1070" s="34" t="str">
        <f t="shared" si="16"/>
        <v/>
      </c>
    </row>
    <row r="1071" spans="2:7" x14ac:dyDescent="0.2">
      <c r="B1071" s="30"/>
      <c r="C1071" s="31"/>
      <c r="D1071" s="32" t="str">
        <f>IF(C1071="","",IFERROR(INDEX(Clienți!$C$5:$C$504,MATCH(C1071,Clienți!$B$5:$B$504,0)),""))</f>
        <v/>
      </c>
      <c r="E1071" s="31"/>
      <c r="F1071" s="33"/>
      <c r="G1071" s="34" t="str">
        <f t="shared" si="16"/>
        <v/>
      </c>
    </row>
    <row r="1072" spans="2:7" x14ac:dyDescent="0.2">
      <c r="B1072" s="30"/>
      <c r="C1072" s="31"/>
      <c r="D1072" s="32" t="str">
        <f>IF(C1072="","",IFERROR(INDEX(Clienți!$C$5:$C$504,MATCH(C1072,Clienți!$B$5:$B$504,0)),""))</f>
        <v/>
      </c>
      <c r="E1072" s="31"/>
      <c r="F1072" s="33"/>
      <c r="G1072" s="34" t="str">
        <f t="shared" si="16"/>
        <v/>
      </c>
    </row>
    <row r="1073" spans="2:7" x14ac:dyDescent="0.2">
      <c r="B1073" s="30"/>
      <c r="C1073" s="31"/>
      <c r="D1073" s="32" t="str">
        <f>IF(C1073="","",IFERROR(INDEX(Clienți!$C$5:$C$504,MATCH(C1073,Clienți!$B$5:$B$504,0)),""))</f>
        <v/>
      </c>
      <c r="E1073" s="31"/>
      <c r="F1073" s="33"/>
      <c r="G1073" s="34" t="str">
        <f t="shared" si="16"/>
        <v/>
      </c>
    </row>
    <row r="1074" spans="2:7" x14ac:dyDescent="0.2">
      <c r="B1074" s="30"/>
      <c r="C1074" s="31"/>
      <c r="D1074" s="32" t="str">
        <f>IF(C1074="","",IFERROR(INDEX(Clienți!$C$5:$C$504,MATCH(C1074,Clienți!$B$5:$B$504,0)),""))</f>
        <v/>
      </c>
      <c r="E1074" s="31"/>
      <c r="F1074" s="33"/>
      <c r="G1074" s="34" t="str">
        <f t="shared" si="16"/>
        <v/>
      </c>
    </row>
    <row r="1075" spans="2:7" x14ac:dyDescent="0.2">
      <c r="B1075" s="30"/>
      <c r="C1075" s="31"/>
      <c r="D1075" s="32" t="str">
        <f>IF(C1075="","",IFERROR(INDEX(Clienți!$C$5:$C$504,MATCH(C1075,Clienți!$B$5:$B$504,0)),""))</f>
        <v/>
      </c>
      <c r="E1075" s="31"/>
      <c r="F1075" s="33"/>
      <c r="G1075" s="34" t="str">
        <f t="shared" si="16"/>
        <v/>
      </c>
    </row>
    <row r="1076" spans="2:7" x14ac:dyDescent="0.2">
      <c r="B1076" s="30"/>
      <c r="C1076" s="31"/>
      <c r="D1076" s="32" t="str">
        <f>IF(C1076="","",IFERROR(INDEX(Clienți!$C$5:$C$504,MATCH(C1076,Clienți!$B$5:$B$504,0)),""))</f>
        <v/>
      </c>
      <c r="E1076" s="31"/>
      <c r="F1076" s="33"/>
      <c r="G1076" s="34" t="str">
        <f t="shared" si="16"/>
        <v/>
      </c>
    </row>
    <row r="1077" spans="2:7" x14ac:dyDescent="0.2">
      <c r="B1077" s="30"/>
      <c r="C1077" s="31"/>
      <c r="D1077" s="32" t="str">
        <f>IF(C1077="","",IFERROR(INDEX(Clienți!$C$5:$C$504,MATCH(C1077,Clienți!$B$5:$B$504,0)),""))</f>
        <v/>
      </c>
      <c r="E1077" s="31"/>
      <c r="F1077" s="33"/>
      <c r="G1077" s="34" t="str">
        <f t="shared" si="16"/>
        <v/>
      </c>
    </row>
    <row r="1078" spans="2:7" x14ac:dyDescent="0.2">
      <c r="B1078" s="30"/>
      <c r="C1078" s="31"/>
      <c r="D1078" s="32" t="str">
        <f>IF(C1078="","",IFERROR(INDEX(Clienți!$C$5:$C$504,MATCH(C1078,Clienți!$B$5:$B$504,0)),""))</f>
        <v/>
      </c>
      <c r="E1078" s="31"/>
      <c r="F1078" s="33"/>
      <c r="G1078" s="34" t="str">
        <f t="shared" si="16"/>
        <v/>
      </c>
    </row>
    <row r="1079" spans="2:7" x14ac:dyDescent="0.2">
      <c r="B1079" s="30"/>
      <c r="C1079" s="31"/>
      <c r="D1079" s="32" t="str">
        <f>IF(C1079="","",IFERROR(INDEX(Clienți!$C$5:$C$504,MATCH(C1079,Clienți!$B$5:$B$504,0)),""))</f>
        <v/>
      </c>
      <c r="E1079" s="31"/>
      <c r="F1079" s="33"/>
      <c r="G1079" s="34" t="str">
        <f t="shared" si="16"/>
        <v/>
      </c>
    </row>
    <row r="1080" spans="2:7" x14ac:dyDescent="0.2">
      <c r="B1080" s="30"/>
      <c r="C1080" s="31"/>
      <c r="D1080" s="32" t="str">
        <f>IF(C1080="","",IFERROR(INDEX(Clienți!$C$5:$C$504,MATCH(C1080,Clienți!$B$5:$B$504,0)),""))</f>
        <v/>
      </c>
      <c r="E1080" s="31"/>
      <c r="F1080" s="33"/>
      <c r="G1080" s="34" t="str">
        <f t="shared" si="16"/>
        <v/>
      </c>
    </row>
    <row r="1081" spans="2:7" x14ac:dyDescent="0.2">
      <c r="B1081" s="30"/>
      <c r="C1081" s="31"/>
      <c r="D1081" s="32" t="str">
        <f>IF(C1081="","",IFERROR(INDEX(Clienți!$C$5:$C$504,MATCH(C1081,Clienți!$B$5:$B$504,0)),""))</f>
        <v/>
      </c>
      <c r="E1081" s="31"/>
      <c r="F1081" s="33"/>
      <c r="G1081" s="34" t="str">
        <f t="shared" si="16"/>
        <v/>
      </c>
    </row>
    <row r="1082" spans="2:7" x14ac:dyDescent="0.2">
      <c r="B1082" s="30"/>
      <c r="C1082" s="31"/>
      <c r="D1082" s="32" t="str">
        <f>IF(C1082="","",IFERROR(INDEX(Clienți!$C$5:$C$504,MATCH(C1082,Clienți!$B$5:$B$504,0)),""))</f>
        <v/>
      </c>
      <c r="E1082" s="31"/>
      <c r="F1082" s="33"/>
      <c r="G1082" s="34" t="str">
        <f t="shared" si="16"/>
        <v/>
      </c>
    </row>
    <row r="1083" spans="2:7" x14ac:dyDescent="0.2">
      <c r="B1083" s="30"/>
      <c r="C1083" s="31"/>
      <c r="D1083" s="32" t="str">
        <f>IF(C1083="","",IFERROR(INDEX(Clienți!$C$5:$C$504,MATCH(C1083,Clienți!$B$5:$B$504,0)),""))</f>
        <v/>
      </c>
      <c r="E1083" s="31"/>
      <c r="F1083" s="33"/>
      <c r="G1083" s="34" t="str">
        <f t="shared" si="16"/>
        <v/>
      </c>
    </row>
    <row r="1084" spans="2:7" x14ac:dyDescent="0.2">
      <c r="B1084" s="30"/>
      <c r="C1084" s="31"/>
      <c r="D1084" s="32" t="str">
        <f>IF(C1084="","",IFERROR(INDEX(Clienți!$C$5:$C$504,MATCH(C1084,Clienți!$B$5:$B$504,0)),""))</f>
        <v/>
      </c>
      <c r="E1084" s="31"/>
      <c r="F1084" s="33"/>
      <c r="G1084" s="34" t="str">
        <f t="shared" si="16"/>
        <v/>
      </c>
    </row>
    <row r="1085" spans="2:7" x14ac:dyDescent="0.2">
      <c r="B1085" s="30"/>
      <c r="C1085" s="31"/>
      <c r="D1085" s="32" t="str">
        <f>IF(C1085="","",IFERROR(INDEX(Clienți!$C$5:$C$504,MATCH(C1085,Clienți!$B$5:$B$504,0)),""))</f>
        <v/>
      </c>
      <c r="E1085" s="31"/>
      <c r="F1085" s="33"/>
      <c r="G1085" s="34" t="str">
        <f t="shared" si="16"/>
        <v/>
      </c>
    </row>
    <row r="1086" spans="2:7" x14ac:dyDescent="0.2">
      <c r="B1086" s="30"/>
      <c r="C1086" s="31"/>
      <c r="D1086" s="32" t="str">
        <f>IF(C1086="","",IFERROR(INDEX(Clienți!$C$5:$C$504,MATCH(C1086,Clienți!$B$5:$B$504,0)),""))</f>
        <v/>
      </c>
      <c r="E1086" s="31"/>
      <c r="F1086" s="33"/>
      <c r="G1086" s="34" t="str">
        <f t="shared" si="16"/>
        <v/>
      </c>
    </row>
    <row r="1087" spans="2:7" x14ac:dyDescent="0.2">
      <c r="B1087" s="30"/>
      <c r="C1087" s="31"/>
      <c r="D1087" s="32" t="str">
        <f>IF(C1087="","",IFERROR(INDEX(Clienți!$C$5:$C$504,MATCH(C1087,Clienți!$B$5:$B$504,0)),""))</f>
        <v/>
      </c>
      <c r="E1087" s="31"/>
      <c r="F1087" s="33"/>
      <c r="G1087" s="34" t="str">
        <f t="shared" si="16"/>
        <v/>
      </c>
    </row>
    <row r="1088" spans="2:7" x14ac:dyDescent="0.2">
      <c r="B1088" s="30"/>
      <c r="C1088" s="31"/>
      <c r="D1088" s="32" t="str">
        <f>IF(C1088="","",IFERROR(INDEX(Clienți!$C$5:$C$504,MATCH(C1088,Clienți!$B$5:$B$504,0)),""))</f>
        <v/>
      </c>
      <c r="E1088" s="31"/>
      <c r="F1088" s="33"/>
      <c r="G1088" s="34" t="str">
        <f t="shared" si="16"/>
        <v/>
      </c>
    </row>
    <row r="1089" spans="2:7" x14ac:dyDescent="0.2">
      <c r="B1089" s="30"/>
      <c r="C1089" s="31"/>
      <c r="D1089" s="32" t="str">
        <f>IF(C1089="","",IFERROR(INDEX(Clienți!$C$5:$C$504,MATCH(C1089,Clienți!$B$5:$B$504,0)),""))</f>
        <v/>
      </c>
      <c r="E1089" s="31"/>
      <c r="F1089" s="33"/>
      <c r="G1089" s="34" t="str">
        <f t="shared" si="16"/>
        <v/>
      </c>
    </row>
    <row r="1090" spans="2:7" x14ac:dyDescent="0.2">
      <c r="B1090" s="30"/>
      <c r="C1090" s="31"/>
      <c r="D1090" s="32" t="str">
        <f>IF(C1090="","",IFERROR(INDEX(Clienți!$C$5:$C$504,MATCH(C1090,Clienți!$B$5:$B$504,0)),""))</f>
        <v/>
      </c>
      <c r="E1090" s="31"/>
      <c r="F1090" s="33"/>
      <c r="G1090" s="34" t="str">
        <f t="shared" si="16"/>
        <v/>
      </c>
    </row>
    <row r="1091" spans="2:7" x14ac:dyDescent="0.2">
      <c r="B1091" s="30"/>
      <c r="C1091" s="31"/>
      <c r="D1091" s="32" t="str">
        <f>IF(C1091="","",IFERROR(INDEX(Clienți!$C$5:$C$504,MATCH(C1091,Clienți!$B$5:$B$504,0)),""))</f>
        <v/>
      </c>
      <c r="E1091" s="31"/>
      <c r="F1091" s="33"/>
      <c r="G1091" s="34" t="str">
        <f t="shared" si="16"/>
        <v/>
      </c>
    </row>
    <row r="1092" spans="2:7" x14ac:dyDescent="0.2">
      <c r="B1092" s="30"/>
      <c r="C1092" s="31"/>
      <c r="D1092" s="32" t="str">
        <f>IF(C1092="","",IFERROR(INDEX(Clienți!$C$5:$C$504,MATCH(C1092,Clienți!$B$5:$B$504,0)),""))</f>
        <v/>
      </c>
      <c r="E1092" s="31"/>
      <c r="F1092" s="33"/>
      <c r="G1092" s="34" t="str">
        <f t="shared" si="16"/>
        <v/>
      </c>
    </row>
    <row r="1093" spans="2:7" x14ac:dyDescent="0.2">
      <c r="B1093" s="30"/>
      <c r="C1093" s="31"/>
      <c r="D1093" s="32" t="str">
        <f>IF(C1093="","",IFERROR(INDEX(Clienți!$C$5:$C$504,MATCH(C1093,Clienți!$B$5:$B$504,0)),""))</f>
        <v/>
      </c>
      <c r="E1093" s="31"/>
      <c r="F1093" s="33"/>
      <c r="G1093" s="34" t="str">
        <f t="shared" ref="G1093:G1156" si="17">IF(C1093="","",TRIM(IF(D1093="","Cod de client inexistent. ","")&amp;IF(COUNTIF($E$5:$E$2004,E1093)&gt;1,"Factură dublată. ","")))</f>
        <v/>
      </c>
    </row>
    <row r="1094" spans="2:7" x14ac:dyDescent="0.2">
      <c r="B1094" s="30"/>
      <c r="C1094" s="31"/>
      <c r="D1094" s="32" t="str">
        <f>IF(C1094="","",IFERROR(INDEX(Clienți!$C$5:$C$504,MATCH(C1094,Clienți!$B$5:$B$504,0)),""))</f>
        <v/>
      </c>
      <c r="E1094" s="31"/>
      <c r="F1094" s="33"/>
      <c r="G1094" s="34" t="str">
        <f t="shared" si="17"/>
        <v/>
      </c>
    </row>
    <row r="1095" spans="2:7" x14ac:dyDescent="0.2">
      <c r="B1095" s="30"/>
      <c r="C1095" s="31"/>
      <c r="D1095" s="32" t="str">
        <f>IF(C1095="","",IFERROR(INDEX(Clienți!$C$5:$C$504,MATCH(C1095,Clienți!$B$5:$B$504,0)),""))</f>
        <v/>
      </c>
      <c r="E1095" s="31"/>
      <c r="F1095" s="33"/>
      <c r="G1095" s="34" t="str">
        <f t="shared" si="17"/>
        <v/>
      </c>
    </row>
    <row r="1096" spans="2:7" x14ac:dyDescent="0.2">
      <c r="B1096" s="30"/>
      <c r="C1096" s="31"/>
      <c r="D1096" s="32" t="str">
        <f>IF(C1096="","",IFERROR(INDEX(Clienți!$C$5:$C$504,MATCH(C1096,Clienți!$B$5:$B$504,0)),""))</f>
        <v/>
      </c>
      <c r="E1096" s="31"/>
      <c r="F1096" s="33"/>
      <c r="G1096" s="34" t="str">
        <f t="shared" si="17"/>
        <v/>
      </c>
    </row>
    <row r="1097" spans="2:7" x14ac:dyDescent="0.2">
      <c r="B1097" s="30"/>
      <c r="C1097" s="31"/>
      <c r="D1097" s="32" t="str">
        <f>IF(C1097="","",IFERROR(INDEX(Clienți!$C$5:$C$504,MATCH(C1097,Clienți!$B$5:$B$504,0)),""))</f>
        <v/>
      </c>
      <c r="E1097" s="31"/>
      <c r="F1097" s="33"/>
      <c r="G1097" s="34" t="str">
        <f t="shared" si="17"/>
        <v/>
      </c>
    </row>
    <row r="1098" spans="2:7" x14ac:dyDescent="0.2">
      <c r="B1098" s="30"/>
      <c r="C1098" s="31"/>
      <c r="D1098" s="32" t="str">
        <f>IF(C1098="","",IFERROR(INDEX(Clienți!$C$5:$C$504,MATCH(C1098,Clienți!$B$5:$B$504,0)),""))</f>
        <v/>
      </c>
      <c r="E1098" s="31"/>
      <c r="F1098" s="33"/>
      <c r="G1098" s="34" t="str">
        <f t="shared" si="17"/>
        <v/>
      </c>
    </row>
    <row r="1099" spans="2:7" x14ac:dyDescent="0.2">
      <c r="B1099" s="30"/>
      <c r="C1099" s="31"/>
      <c r="D1099" s="32" t="str">
        <f>IF(C1099="","",IFERROR(INDEX(Clienți!$C$5:$C$504,MATCH(C1099,Clienți!$B$5:$B$504,0)),""))</f>
        <v/>
      </c>
      <c r="E1099" s="31"/>
      <c r="F1099" s="33"/>
      <c r="G1099" s="34" t="str">
        <f t="shared" si="17"/>
        <v/>
      </c>
    </row>
    <row r="1100" spans="2:7" x14ac:dyDescent="0.2">
      <c r="B1100" s="30"/>
      <c r="C1100" s="31"/>
      <c r="D1100" s="32" t="str">
        <f>IF(C1100="","",IFERROR(INDEX(Clienți!$C$5:$C$504,MATCH(C1100,Clienți!$B$5:$B$504,0)),""))</f>
        <v/>
      </c>
      <c r="E1100" s="31"/>
      <c r="F1100" s="33"/>
      <c r="G1100" s="34" t="str">
        <f t="shared" si="17"/>
        <v/>
      </c>
    </row>
    <row r="1101" spans="2:7" x14ac:dyDescent="0.2">
      <c r="B1101" s="30"/>
      <c r="C1101" s="31"/>
      <c r="D1101" s="32" t="str">
        <f>IF(C1101="","",IFERROR(INDEX(Clienți!$C$5:$C$504,MATCH(C1101,Clienți!$B$5:$B$504,0)),""))</f>
        <v/>
      </c>
      <c r="E1101" s="31"/>
      <c r="F1101" s="33"/>
      <c r="G1101" s="34" t="str">
        <f t="shared" si="17"/>
        <v/>
      </c>
    </row>
    <row r="1102" spans="2:7" x14ac:dyDescent="0.2">
      <c r="B1102" s="30"/>
      <c r="C1102" s="31"/>
      <c r="D1102" s="32" t="str">
        <f>IF(C1102="","",IFERROR(INDEX(Clienți!$C$5:$C$504,MATCH(C1102,Clienți!$B$5:$B$504,0)),""))</f>
        <v/>
      </c>
      <c r="E1102" s="31"/>
      <c r="F1102" s="33"/>
      <c r="G1102" s="34" t="str">
        <f t="shared" si="17"/>
        <v/>
      </c>
    </row>
    <row r="1103" spans="2:7" x14ac:dyDescent="0.2">
      <c r="B1103" s="30"/>
      <c r="C1103" s="31"/>
      <c r="D1103" s="32" t="str">
        <f>IF(C1103="","",IFERROR(INDEX(Clienți!$C$5:$C$504,MATCH(C1103,Clienți!$B$5:$B$504,0)),""))</f>
        <v/>
      </c>
      <c r="E1103" s="31"/>
      <c r="F1103" s="33"/>
      <c r="G1103" s="34" t="str">
        <f t="shared" si="17"/>
        <v/>
      </c>
    </row>
    <row r="1104" spans="2:7" x14ac:dyDescent="0.2">
      <c r="B1104" s="30"/>
      <c r="C1104" s="31"/>
      <c r="D1104" s="32" t="str">
        <f>IF(C1104="","",IFERROR(INDEX(Clienți!$C$5:$C$504,MATCH(C1104,Clienți!$B$5:$B$504,0)),""))</f>
        <v/>
      </c>
      <c r="E1104" s="31"/>
      <c r="F1104" s="33"/>
      <c r="G1104" s="34" t="str">
        <f t="shared" si="17"/>
        <v/>
      </c>
    </row>
    <row r="1105" spans="2:7" x14ac:dyDescent="0.2">
      <c r="B1105" s="30"/>
      <c r="C1105" s="31"/>
      <c r="D1105" s="32" t="str">
        <f>IF(C1105="","",IFERROR(INDEX(Clienți!$C$5:$C$504,MATCH(C1105,Clienți!$B$5:$B$504,0)),""))</f>
        <v/>
      </c>
      <c r="E1105" s="31"/>
      <c r="F1105" s="33"/>
      <c r="G1105" s="34" t="str">
        <f t="shared" si="17"/>
        <v/>
      </c>
    </row>
    <row r="1106" spans="2:7" x14ac:dyDescent="0.2">
      <c r="B1106" s="30"/>
      <c r="C1106" s="31"/>
      <c r="D1106" s="32" t="str">
        <f>IF(C1106="","",IFERROR(INDEX(Clienți!$C$5:$C$504,MATCH(C1106,Clienți!$B$5:$B$504,0)),""))</f>
        <v/>
      </c>
      <c r="E1106" s="31"/>
      <c r="F1106" s="33"/>
      <c r="G1106" s="34" t="str">
        <f t="shared" si="17"/>
        <v/>
      </c>
    </row>
    <row r="1107" spans="2:7" x14ac:dyDescent="0.2">
      <c r="B1107" s="30"/>
      <c r="C1107" s="31"/>
      <c r="D1107" s="32" t="str">
        <f>IF(C1107="","",IFERROR(INDEX(Clienți!$C$5:$C$504,MATCH(C1107,Clienți!$B$5:$B$504,0)),""))</f>
        <v/>
      </c>
      <c r="E1107" s="31"/>
      <c r="F1107" s="33"/>
      <c r="G1107" s="34" t="str">
        <f t="shared" si="17"/>
        <v/>
      </c>
    </row>
    <row r="1108" spans="2:7" x14ac:dyDescent="0.2">
      <c r="B1108" s="30"/>
      <c r="C1108" s="31"/>
      <c r="D1108" s="32" t="str">
        <f>IF(C1108="","",IFERROR(INDEX(Clienți!$C$5:$C$504,MATCH(C1108,Clienți!$B$5:$B$504,0)),""))</f>
        <v/>
      </c>
      <c r="E1108" s="31"/>
      <c r="F1108" s="33"/>
      <c r="G1108" s="34" t="str">
        <f t="shared" si="17"/>
        <v/>
      </c>
    </row>
    <row r="1109" spans="2:7" x14ac:dyDescent="0.2">
      <c r="B1109" s="30"/>
      <c r="C1109" s="31"/>
      <c r="D1109" s="32" t="str">
        <f>IF(C1109="","",IFERROR(INDEX(Clienți!$C$5:$C$504,MATCH(C1109,Clienți!$B$5:$B$504,0)),""))</f>
        <v/>
      </c>
      <c r="E1109" s="31"/>
      <c r="F1109" s="33"/>
      <c r="G1109" s="34" t="str">
        <f t="shared" si="17"/>
        <v/>
      </c>
    </row>
    <row r="1110" spans="2:7" x14ac:dyDescent="0.2">
      <c r="B1110" s="30"/>
      <c r="C1110" s="31"/>
      <c r="D1110" s="32" t="str">
        <f>IF(C1110="","",IFERROR(INDEX(Clienți!$C$5:$C$504,MATCH(C1110,Clienți!$B$5:$B$504,0)),""))</f>
        <v/>
      </c>
      <c r="E1110" s="31"/>
      <c r="F1110" s="33"/>
      <c r="G1110" s="34" t="str">
        <f t="shared" si="17"/>
        <v/>
      </c>
    </row>
    <row r="1111" spans="2:7" x14ac:dyDescent="0.2">
      <c r="B1111" s="30"/>
      <c r="C1111" s="31"/>
      <c r="D1111" s="32" t="str">
        <f>IF(C1111="","",IFERROR(INDEX(Clienți!$C$5:$C$504,MATCH(C1111,Clienți!$B$5:$B$504,0)),""))</f>
        <v/>
      </c>
      <c r="E1111" s="31"/>
      <c r="F1111" s="33"/>
      <c r="G1111" s="34" t="str">
        <f t="shared" si="17"/>
        <v/>
      </c>
    </row>
    <row r="1112" spans="2:7" x14ac:dyDescent="0.2">
      <c r="B1112" s="30"/>
      <c r="C1112" s="31"/>
      <c r="D1112" s="32" t="str">
        <f>IF(C1112="","",IFERROR(INDEX(Clienți!$C$5:$C$504,MATCH(C1112,Clienți!$B$5:$B$504,0)),""))</f>
        <v/>
      </c>
      <c r="E1112" s="31"/>
      <c r="F1112" s="33"/>
      <c r="G1112" s="34" t="str">
        <f t="shared" si="17"/>
        <v/>
      </c>
    </row>
    <row r="1113" spans="2:7" x14ac:dyDescent="0.2">
      <c r="B1113" s="30"/>
      <c r="C1113" s="31"/>
      <c r="D1113" s="32" t="str">
        <f>IF(C1113="","",IFERROR(INDEX(Clienți!$C$5:$C$504,MATCH(C1113,Clienți!$B$5:$B$504,0)),""))</f>
        <v/>
      </c>
      <c r="E1113" s="31"/>
      <c r="F1113" s="33"/>
      <c r="G1113" s="34" t="str">
        <f t="shared" si="17"/>
        <v/>
      </c>
    </row>
    <row r="1114" spans="2:7" x14ac:dyDescent="0.2">
      <c r="B1114" s="30"/>
      <c r="C1114" s="31"/>
      <c r="D1114" s="32" t="str">
        <f>IF(C1114="","",IFERROR(INDEX(Clienți!$C$5:$C$504,MATCH(C1114,Clienți!$B$5:$B$504,0)),""))</f>
        <v/>
      </c>
      <c r="E1114" s="31"/>
      <c r="F1114" s="33"/>
      <c r="G1114" s="34" t="str">
        <f t="shared" si="17"/>
        <v/>
      </c>
    </row>
    <row r="1115" spans="2:7" x14ac:dyDescent="0.2">
      <c r="B1115" s="30"/>
      <c r="C1115" s="31"/>
      <c r="D1115" s="32" t="str">
        <f>IF(C1115="","",IFERROR(INDEX(Clienți!$C$5:$C$504,MATCH(C1115,Clienți!$B$5:$B$504,0)),""))</f>
        <v/>
      </c>
      <c r="E1115" s="31"/>
      <c r="F1115" s="33"/>
      <c r="G1115" s="34" t="str">
        <f t="shared" si="17"/>
        <v/>
      </c>
    </row>
    <row r="1116" spans="2:7" x14ac:dyDescent="0.2">
      <c r="B1116" s="30"/>
      <c r="C1116" s="31"/>
      <c r="D1116" s="32" t="str">
        <f>IF(C1116="","",IFERROR(INDEX(Clienți!$C$5:$C$504,MATCH(C1116,Clienți!$B$5:$B$504,0)),""))</f>
        <v/>
      </c>
      <c r="E1116" s="31"/>
      <c r="F1116" s="33"/>
      <c r="G1116" s="34" t="str">
        <f t="shared" si="17"/>
        <v/>
      </c>
    </row>
    <row r="1117" spans="2:7" x14ac:dyDescent="0.2">
      <c r="B1117" s="30"/>
      <c r="C1117" s="31"/>
      <c r="D1117" s="32" t="str">
        <f>IF(C1117="","",IFERROR(INDEX(Clienți!$C$5:$C$504,MATCH(C1117,Clienți!$B$5:$B$504,0)),""))</f>
        <v/>
      </c>
      <c r="E1117" s="31"/>
      <c r="F1117" s="33"/>
      <c r="G1117" s="34" t="str">
        <f t="shared" si="17"/>
        <v/>
      </c>
    </row>
    <row r="1118" spans="2:7" x14ac:dyDescent="0.2">
      <c r="B1118" s="30"/>
      <c r="C1118" s="31"/>
      <c r="D1118" s="32" t="str">
        <f>IF(C1118="","",IFERROR(INDEX(Clienți!$C$5:$C$504,MATCH(C1118,Clienți!$B$5:$B$504,0)),""))</f>
        <v/>
      </c>
      <c r="E1118" s="31"/>
      <c r="F1118" s="33"/>
      <c r="G1118" s="34" t="str">
        <f t="shared" si="17"/>
        <v/>
      </c>
    </row>
    <row r="1119" spans="2:7" x14ac:dyDescent="0.2">
      <c r="B1119" s="30"/>
      <c r="C1119" s="31"/>
      <c r="D1119" s="32" t="str">
        <f>IF(C1119="","",IFERROR(INDEX(Clienți!$C$5:$C$504,MATCH(C1119,Clienți!$B$5:$B$504,0)),""))</f>
        <v/>
      </c>
      <c r="E1119" s="31"/>
      <c r="F1119" s="33"/>
      <c r="G1119" s="34" t="str">
        <f t="shared" si="17"/>
        <v/>
      </c>
    </row>
    <row r="1120" spans="2:7" x14ac:dyDescent="0.2">
      <c r="B1120" s="30"/>
      <c r="C1120" s="31"/>
      <c r="D1120" s="32" t="str">
        <f>IF(C1120="","",IFERROR(INDEX(Clienți!$C$5:$C$504,MATCH(C1120,Clienți!$B$5:$B$504,0)),""))</f>
        <v/>
      </c>
      <c r="E1120" s="31"/>
      <c r="F1120" s="33"/>
      <c r="G1120" s="34" t="str">
        <f t="shared" si="17"/>
        <v/>
      </c>
    </row>
    <row r="1121" spans="2:7" x14ac:dyDescent="0.2">
      <c r="B1121" s="30"/>
      <c r="C1121" s="31"/>
      <c r="D1121" s="32" t="str">
        <f>IF(C1121="","",IFERROR(INDEX(Clienți!$C$5:$C$504,MATCH(C1121,Clienți!$B$5:$B$504,0)),""))</f>
        <v/>
      </c>
      <c r="E1121" s="31"/>
      <c r="F1121" s="33"/>
      <c r="G1121" s="34" t="str">
        <f t="shared" si="17"/>
        <v/>
      </c>
    </row>
    <row r="1122" spans="2:7" x14ac:dyDescent="0.2">
      <c r="B1122" s="30"/>
      <c r="C1122" s="31"/>
      <c r="D1122" s="32" t="str">
        <f>IF(C1122="","",IFERROR(INDEX(Clienți!$C$5:$C$504,MATCH(C1122,Clienți!$B$5:$B$504,0)),""))</f>
        <v/>
      </c>
      <c r="E1122" s="31"/>
      <c r="F1122" s="33"/>
      <c r="G1122" s="34" t="str">
        <f t="shared" si="17"/>
        <v/>
      </c>
    </row>
    <row r="1123" spans="2:7" x14ac:dyDescent="0.2">
      <c r="B1123" s="30"/>
      <c r="C1123" s="31"/>
      <c r="D1123" s="32" t="str">
        <f>IF(C1123="","",IFERROR(INDEX(Clienți!$C$5:$C$504,MATCH(C1123,Clienți!$B$5:$B$504,0)),""))</f>
        <v/>
      </c>
      <c r="E1123" s="31"/>
      <c r="F1123" s="33"/>
      <c r="G1123" s="34" t="str">
        <f t="shared" si="17"/>
        <v/>
      </c>
    </row>
    <row r="1124" spans="2:7" x14ac:dyDescent="0.2">
      <c r="B1124" s="30"/>
      <c r="C1124" s="31"/>
      <c r="D1124" s="32" t="str">
        <f>IF(C1124="","",IFERROR(INDEX(Clienți!$C$5:$C$504,MATCH(C1124,Clienți!$B$5:$B$504,0)),""))</f>
        <v/>
      </c>
      <c r="E1124" s="31"/>
      <c r="F1124" s="33"/>
      <c r="G1124" s="34" t="str">
        <f t="shared" si="17"/>
        <v/>
      </c>
    </row>
    <row r="1125" spans="2:7" x14ac:dyDescent="0.2">
      <c r="B1125" s="30"/>
      <c r="C1125" s="31"/>
      <c r="D1125" s="32" t="str">
        <f>IF(C1125="","",IFERROR(INDEX(Clienți!$C$5:$C$504,MATCH(C1125,Clienți!$B$5:$B$504,0)),""))</f>
        <v/>
      </c>
      <c r="E1125" s="31"/>
      <c r="F1125" s="33"/>
      <c r="G1125" s="34" t="str">
        <f t="shared" si="17"/>
        <v/>
      </c>
    </row>
    <row r="1126" spans="2:7" x14ac:dyDescent="0.2">
      <c r="B1126" s="30"/>
      <c r="C1126" s="31"/>
      <c r="D1126" s="32" t="str">
        <f>IF(C1126="","",IFERROR(INDEX(Clienți!$C$5:$C$504,MATCH(C1126,Clienți!$B$5:$B$504,0)),""))</f>
        <v/>
      </c>
      <c r="E1126" s="31"/>
      <c r="F1126" s="33"/>
      <c r="G1126" s="34" t="str">
        <f t="shared" si="17"/>
        <v/>
      </c>
    </row>
    <row r="1127" spans="2:7" x14ac:dyDescent="0.2">
      <c r="B1127" s="30"/>
      <c r="C1127" s="31"/>
      <c r="D1127" s="32" t="str">
        <f>IF(C1127="","",IFERROR(INDEX(Clienți!$C$5:$C$504,MATCH(C1127,Clienți!$B$5:$B$504,0)),""))</f>
        <v/>
      </c>
      <c r="E1127" s="31"/>
      <c r="F1127" s="33"/>
      <c r="G1127" s="34" t="str">
        <f t="shared" si="17"/>
        <v/>
      </c>
    </row>
    <row r="1128" spans="2:7" x14ac:dyDescent="0.2">
      <c r="B1128" s="30"/>
      <c r="C1128" s="31"/>
      <c r="D1128" s="32" t="str">
        <f>IF(C1128="","",IFERROR(INDEX(Clienți!$C$5:$C$504,MATCH(C1128,Clienți!$B$5:$B$504,0)),""))</f>
        <v/>
      </c>
      <c r="E1128" s="31"/>
      <c r="F1128" s="33"/>
      <c r="G1128" s="34" t="str">
        <f t="shared" si="17"/>
        <v/>
      </c>
    </row>
    <row r="1129" spans="2:7" x14ac:dyDescent="0.2">
      <c r="B1129" s="30"/>
      <c r="C1129" s="31"/>
      <c r="D1129" s="32" t="str">
        <f>IF(C1129="","",IFERROR(INDEX(Clienți!$C$5:$C$504,MATCH(C1129,Clienți!$B$5:$B$504,0)),""))</f>
        <v/>
      </c>
      <c r="E1129" s="31"/>
      <c r="F1129" s="33"/>
      <c r="G1129" s="34" t="str">
        <f t="shared" si="17"/>
        <v/>
      </c>
    </row>
    <row r="1130" spans="2:7" x14ac:dyDescent="0.2">
      <c r="B1130" s="30"/>
      <c r="C1130" s="31"/>
      <c r="D1130" s="32" t="str">
        <f>IF(C1130="","",IFERROR(INDEX(Clienți!$C$5:$C$504,MATCH(C1130,Clienți!$B$5:$B$504,0)),""))</f>
        <v/>
      </c>
      <c r="E1130" s="31"/>
      <c r="F1130" s="33"/>
      <c r="G1130" s="34" t="str">
        <f t="shared" si="17"/>
        <v/>
      </c>
    </row>
    <row r="1131" spans="2:7" x14ac:dyDescent="0.2">
      <c r="B1131" s="30"/>
      <c r="C1131" s="31"/>
      <c r="D1131" s="32" t="str">
        <f>IF(C1131="","",IFERROR(INDEX(Clienți!$C$5:$C$504,MATCH(C1131,Clienți!$B$5:$B$504,0)),""))</f>
        <v/>
      </c>
      <c r="E1131" s="31"/>
      <c r="F1131" s="33"/>
      <c r="G1131" s="34" t="str">
        <f t="shared" si="17"/>
        <v/>
      </c>
    </row>
    <row r="1132" spans="2:7" x14ac:dyDescent="0.2">
      <c r="B1132" s="30"/>
      <c r="C1132" s="31"/>
      <c r="D1132" s="32" t="str">
        <f>IF(C1132="","",IFERROR(INDEX(Clienți!$C$5:$C$504,MATCH(C1132,Clienți!$B$5:$B$504,0)),""))</f>
        <v/>
      </c>
      <c r="E1132" s="31"/>
      <c r="F1132" s="33"/>
      <c r="G1132" s="34" t="str">
        <f t="shared" si="17"/>
        <v/>
      </c>
    </row>
    <row r="1133" spans="2:7" x14ac:dyDescent="0.2">
      <c r="B1133" s="30"/>
      <c r="C1133" s="31"/>
      <c r="D1133" s="32" t="str">
        <f>IF(C1133="","",IFERROR(INDEX(Clienți!$C$5:$C$504,MATCH(C1133,Clienți!$B$5:$B$504,0)),""))</f>
        <v/>
      </c>
      <c r="E1133" s="31"/>
      <c r="F1133" s="33"/>
      <c r="G1133" s="34" t="str">
        <f t="shared" si="17"/>
        <v/>
      </c>
    </row>
    <row r="1134" spans="2:7" x14ac:dyDescent="0.2">
      <c r="B1134" s="30"/>
      <c r="C1134" s="31"/>
      <c r="D1134" s="32" t="str">
        <f>IF(C1134="","",IFERROR(INDEX(Clienți!$C$5:$C$504,MATCH(C1134,Clienți!$B$5:$B$504,0)),""))</f>
        <v/>
      </c>
      <c r="E1134" s="31"/>
      <c r="F1134" s="33"/>
      <c r="G1134" s="34" t="str">
        <f t="shared" si="17"/>
        <v/>
      </c>
    </row>
    <row r="1135" spans="2:7" x14ac:dyDescent="0.2">
      <c r="B1135" s="30"/>
      <c r="C1135" s="31"/>
      <c r="D1135" s="32" t="str">
        <f>IF(C1135="","",IFERROR(INDEX(Clienți!$C$5:$C$504,MATCH(C1135,Clienți!$B$5:$B$504,0)),""))</f>
        <v/>
      </c>
      <c r="E1135" s="31"/>
      <c r="F1135" s="33"/>
      <c r="G1135" s="34" t="str">
        <f t="shared" si="17"/>
        <v/>
      </c>
    </row>
    <row r="1136" spans="2:7" x14ac:dyDescent="0.2">
      <c r="B1136" s="30"/>
      <c r="C1136" s="31"/>
      <c r="D1136" s="32" t="str">
        <f>IF(C1136="","",IFERROR(INDEX(Clienți!$C$5:$C$504,MATCH(C1136,Clienți!$B$5:$B$504,0)),""))</f>
        <v/>
      </c>
      <c r="E1136" s="31"/>
      <c r="F1136" s="33"/>
      <c r="G1136" s="34" t="str">
        <f t="shared" si="17"/>
        <v/>
      </c>
    </row>
    <row r="1137" spans="2:7" x14ac:dyDescent="0.2">
      <c r="B1137" s="30"/>
      <c r="C1137" s="31"/>
      <c r="D1137" s="32" t="str">
        <f>IF(C1137="","",IFERROR(INDEX(Clienți!$C$5:$C$504,MATCH(C1137,Clienți!$B$5:$B$504,0)),""))</f>
        <v/>
      </c>
      <c r="E1137" s="31"/>
      <c r="F1137" s="33"/>
      <c r="G1137" s="34" t="str">
        <f t="shared" si="17"/>
        <v/>
      </c>
    </row>
    <row r="1138" spans="2:7" x14ac:dyDescent="0.2">
      <c r="B1138" s="30"/>
      <c r="C1138" s="31"/>
      <c r="D1138" s="32" t="str">
        <f>IF(C1138="","",IFERROR(INDEX(Clienți!$C$5:$C$504,MATCH(C1138,Clienți!$B$5:$B$504,0)),""))</f>
        <v/>
      </c>
      <c r="E1138" s="31"/>
      <c r="F1138" s="33"/>
      <c r="G1138" s="34" t="str">
        <f t="shared" si="17"/>
        <v/>
      </c>
    </row>
    <row r="1139" spans="2:7" x14ac:dyDescent="0.2">
      <c r="B1139" s="30"/>
      <c r="C1139" s="31"/>
      <c r="D1139" s="32" t="str">
        <f>IF(C1139="","",IFERROR(INDEX(Clienți!$C$5:$C$504,MATCH(C1139,Clienți!$B$5:$B$504,0)),""))</f>
        <v/>
      </c>
      <c r="E1139" s="31"/>
      <c r="F1139" s="33"/>
      <c r="G1139" s="34" t="str">
        <f t="shared" si="17"/>
        <v/>
      </c>
    </row>
    <row r="1140" spans="2:7" x14ac:dyDescent="0.2">
      <c r="B1140" s="30"/>
      <c r="C1140" s="31"/>
      <c r="D1140" s="32" t="str">
        <f>IF(C1140="","",IFERROR(INDEX(Clienți!$C$5:$C$504,MATCH(C1140,Clienți!$B$5:$B$504,0)),""))</f>
        <v/>
      </c>
      <c r="E1140" s="31"/>
      <c r="F1140" s="33"/>
      <c r="G1140" s="34" t="str">
        <f t="shared" si="17"/>
        <v/>
      </c>
    </row>
    <row r="1141" spans="2:7" x14ac:dyDescent="0.2">
      <c r="B1141" s="30"/>
      <c r="C1141" s="31"/>
      <c r="D1141" s="32" t="str">
        <f>IF(C1141="","",IFERROR(INDEX(Clienți!$C$5:$C$504,MATCH(C1141,Clienți!$B$5:$B$504,0)),""))</f>
        <v/>
      </c>
      <c r="E1141" s="31"/>
      <c r="F1141" s="33"/>
      <c r="G1141" s="34" t="str">
        <f t="shared" si="17"/>
        <v/>
      </c>
    </row>
    <row r="1142" spans="2:7" x14ac:dyDescent="0.2">
      <c r="B1142" s="30"/>
      <c r="C1142" s="31"/>
      <c r="D1142" s="32" t="str">
        <f>IF(C1142="","",IFERROR(INDEX(Clienți!$C$5:$C$504,MATCH(C1142,Clienți!$B$5:$B$504,0)),""))</f>
        <v/>
      </c>
      <c r="E1142" s="31"/>
      <c r="F1142" s="33"/>
      <c r="G1142" s="34" t="str">
        <f t="shared" si="17"/>
        <v/>
      </c>
    </row>
    <row r="1143" spans="2:7" x14ac:dyDescent="0.2">
      <c r="B1143" s="30"/>
      <c r="C1143" s="31"/>
      <c r="D1143" s="32" t="str">
        <f>IF(C1143="","",IFERROR(INDEX(Clienți!$C$5:$C$504,MATCH(C1143,Clienți!$B$5:$B$504,0)),""))</f>
        <v/>
      </c>
      <c r="E1143" s="31"/>
      <c r="F1143" s="33"/>
      <c r="G1143" s="34" t="str">
        <f t="shared" si="17"/>
        <v/>
      </c>
    </row>
    <row r="1144" spans="2:7" x14ac:dyDescent="0.2">
      <c r="B1144" s="30"/>
      <c r="C1144" s="31"/>
      <c r="D1144" s="32" t="str">
        <f>IF(C1144="","",IFERROR(INDEX(Clienți!$C$5:$C$504,MATCH(C1144,Clienți!$B$5:$B$504,0)),""))</f>
        <v/>
      </c>
      <c r="E1144" s="31"/>
      <c r="F1144" s="33"/>
      <c r="G1144" s="34" t="str">
        <f t="shared" si="17"/>
        <v/>
      </c>
    </row>
    <row r="1145" spans="2:7" x14ac:dyDescent="0.2">
      <c r="B1145" s="30"/>
      <c r="C1145" s="31"/>
      <c r="D1145" s="32" t="str">
        <f>IF(C1145="","",IFERROR(INDEX(Clienți!$C$5:$C$504,MATCH(C1145,Clienți!$B$5:$B$504,0)),""))</f>
        <v/>
      </c>
      <c r="E1145" s="31"/>
      <c r="F1145" s="33"/>
      <c r="G1145" s="34" t="str">
        <f t="shared" si="17"/>
        <v/>
      </c>
    </row>
    <row r="1146" spans="2:7" x14ac:dyDescent="0.2">
      <c r="B1146" s="30"/>
      <c r="C1146" s="31"/>
      <c r="D1146" s="32" t="str">
        <f>IF(C1146="","",IFERROR(INDEX(Clienți!$C$5:$C$504,MATCH(C1146,Clienți!$B$5:$B$504,0)),""))</f>
        <v/>
      </c>
      <c r="E1146" s="31"/>
      <c r="F1146" s="33"/>
      <c r="G1146" s="34" t="str">
        <f t="shared" si="17"/>
        <v/>
      </c>
    </row>
    <row r="1147" spans="2:7" x14ac:dyDescent="0.2">
      <c r="B1147" s="30"/>
      <c r="C1147" s="31"/>
      <c r="D1147" s="32" t="str">
        <f>IF(C1147="","",IFERROR(INDEX(Clienți!$C$5:$C$504,MATCH(C1147,Clienți!$B$5:$B$504,0)),""))</f>
        <v/>
      </c>
      <c r="E1147" s="31"/>
      <c r="F1147" s="33"/>
      <c r="G1147" s="34" t="str">
        <f t="shared" si="17"/>
        <v/>
      </c>
    </row>
    <row r="1148" spans="2:7" x14ac:dyDescent="0.2">
      <c r="B1148" s="30"/>
      <c r="C1148" s="31"/>
      <c r="D1148" s="32" t="str">
        <f>IF(C1148="","",IFERROR(INDEX(Clienți!$C$5:$C$504,MATCH(C1148,Clienți!$B$5:$B$504,0)),""))</f>
        <v/>
      </c>
      <c r="E1148" s="31"/>
      <c r="F1148" s="33"/>
      <c r="G1148" s="34" t="str">
        <f t="shared" si="17"/>
        <v/>
      </c>
    </row>
    <row r="1149" spans="2:7" x14ac:dyDescent="0.2">
      <c r="B1149" s="30"/>
      <c r="C1149" s="31"/>
      <c r="D1149" s="32" t="str">
        <f>IF(C1149="","",IFERROR(INDEX(Clienți!$C$5:$C$504,MATCH(C1149,Clienți!$B$5:$B$504,0)),""))</f>
        <v/>
      </c>
      <c r="E1149" s="31"/>
      <c r="F1149" s="33"/>
      <c r="G1149" s="34" t="str">
        <f t="shared" si="17"/>
        <v/>
      </c>
    </row>
    <row r="1150" spans="2:7" x14ac:dyDescent="0.2">
      <c r="B1150" s="30"/>
      <c r="C1150" s="31"/>
      <c r="D1150" s="32" t="str">
        <f>IF(C1150="","",IFERROR(INDEX(Clienți!$C$5:$C$504,MATCH(C1150,Clienți!$B$5:$B$504,0)),""))</f>
        <v/>
      </c>
      <c r="E1150" s="31"/>
      <c r="F1150" s="33"/>
      <c r="G1150" s="34" t="str">
        <f t="shared" si="17"/>
        <v/>
      </c>
    </row>
    <row r="1151" spans="2:7" x14ac:dyDescent="0.2">
      <c r="B1151" s="30"/>
      <c r="C1151" s="31"/>
      <c r="D1151" s="32" t="str">
        <f>IF(C1151="","",IFERROR(INDEX(Clienți!$C$5:$C$504,MATCH(C1151,Clienți!$B$5:$B$504,0)),""))</f>
        <v/>
      </c>
      <c r="E1151" s="31"/>
      <c r="F1151" s="33"/>
      <c r="G1151" s="34" t="str">
        <f t="shared" si="17"/>
        <v/>
      </c>
    </row>
    <row r="1152" spans="2:7" x14ac:dyDescent="0.2">
      <c r="B1152" s="30"/>
      <c r="C1152" s="31"/>
      <c r="D1152" s="32" t="str">
        <f>IF(C1152="","",IFERROR(INDEX(Clienți!$C$5:$C$504,MATCH(C1152,Clienți!$B$5:$B$504,0)),""))</f>
        <v/>
      </c>
      <c r="E1152" s="31"/>
      <c r="F1152" s="33"/>
      <c r="G1152" s="34" t="str">
        <f t="shared" si="17"/>
        <v/>
      </c>
    </row>
    <row r="1153" spans="2:7" x14ac:dyDescent="0.2">
      <c r="B1153" s="30"/>
      <c r="C1153" s="31"/>
      <c r="D1153" s="32" t="str">
        <f>IF(C1153="","",IFERROR(INDEX(Clienți!$C$5:$C$504,MATCH(C1153,Clienți!$B$5:$B$504,0)),""))</f>
        <v/>
      </c>
      <c r="E1153" s="31"/>
      <c r="F1153" s="33"/>
      <c r="G1153" s="34" t="str">
        <f t="shared" si="17"/>
        <v/>
      </c>
    </row>
    <row r="1154" spans="2:7" x14ac:dyDescent="0.2">
      <c r="B1154" s="30"/>
      <c r="C1154" s="31"/>
      <c r="D1154" s="32" t="str">
        <f>IF(C1154="","",IFERROR(INDEX(Clienți!$C$5:$C$504,MATCH(C1154,Clienți!$B$5:$B$504,0)),""))</f>
        <v/>
      </c>
      <c r="E1154" s="31"/>
      <c r="F1154" s="33"/>
      <c r="G1154" s="34" t="str">
        <f t="shared" si="17"/>
        <v/>
      </c>
    </row>
    <row r="1155" spans="2:7" x14ac:dyDescent="0.2">
      <c r="B1155" s="30"/>
      <c r="C1155" s="31"/>
      <c r="D1155" s="32" t="str">
        <f>IF(C1155="","",IFERROR(INDEX(Clienți!$C$5:$C$504,MATCH(C1155,Clienți!$B$5:$B$504,0)),""))</f>
        <v/>
      </c>
      <c r="E1155" s="31"/>
      <c r="F1155" s="33"/>
      <c r="G1155" s="34" t="str">
        <f t="shared" si="17"/>
        <v/>
      </c>
    </row>
    <row r="1156" spans="2:7" x14ac:dyDescent="0.2">
      <c r="B1156" s="30"/>
      <c r="C1156" s="31"/>
      <c r="D1156" s="32" t="str">
        <f>IF(C1156="","",IFERROR(INDEX(Clienți!$C$5:$C$504,MATCH(C1156,Clienți!$B$5:$B$504,0)),""))</f>
        <v/>
      </c>
      <c r="E1156" s="31"/>
      <c r="F1156" s="33"/>
      <c r="G1156" s="34" t="str">
        <f t="shared" si="17"/>
        <v/>
      </c>
    </row>
    <row r="1157" spans="2:7" x14ac:dyDescent="0.2">
      <c r="B1157" s="30"/>
      <c r="C1157" s="31"/>
      <c r="D1157" s="32" t="str">
        <f>IF(C1157="","",IFERROR(INDEX(Clienți!$C$5:$C$504,MATCH(C1157,Clienți!$B$5:$B$504,0)),""))</f>
        <v/>
      </c>
      <c r="E1157" s="31"/>
      <c r="F1157" s="33"/>
      <c r="G1157" s="34" t="str">
        <f t="shared" ref="G1157:G1220" si="18">IF(C1157="","",TRIM(IF(D1157="","Cod de client inexistent. ","")&amp;IF(COUNTIF($E$5:$E$2004,E1157)&gt;1,"Factură dublată. ","")))</f>
        <v/>
      </c>
    </row>
    <row r="1158" spans="2:7" x14ac:dyDescent="0.2">
      <c r="B1158" s="30"/>
      <c r="C1158" s="31"/>
      <c r="D1158" s="32" t="str">
        <f>IF(C1158="","",IFERROR(INDEX(Clienți!$C$5:$C$504,MATCH(C1158,Clienți!$B$5:$B$504,0)),""))</f>
        <v/>
      </c>
      <c r="E1158" s="31"/>
      <c r="F1158" s="33"/>
      <c r="G1158" s="34" t="str">
        <f t="shared" si="18"/>
        <v/>
      </c>
    </row>
    <row r="1159" spans="2:7" x14ac:dyDescent="0.2">
      <c r="B1159" s="30"/>
      <c r="C1159" s="31"/>
      <c r="D1159" s="32" t="str">
        <f>IF(C1159="","",IFERROR(INDEX(Clienți!$C$5:$C$504,MATCH(C1159,Clienți!$B$5:$B$504,0)),""))</f>
        <v/>
      </c>
      <c r="E1159" s="31"/>
      <c r="F1159" s="33"/>
      <c r="G1159" s="34" t="str">
        <f t="shared" si="18"/>
        <v/>
      </c>
    </row>
    <row r="1160" spans="2:7" x14ac:dyDescent="0.2">
      <c r="B1160" s="30"/>
      <c r="C1160" s="31"/>
      <c r="D1160" s="32" t="str">
        <f>IF(C1160="","",IFERROR(INDEX(Clienți!$C$5:$C$504,MATCH(C1160,Clienți!$B$5:$B$504,0)),""))</f>
        <v/>
      </c>
      <c r="E1160" s="31"/>
      <c r="F1160" s="33"/>
      <c r="G1160" s="34" t="str">
        <f t="shared" si="18"/>
        <v/>
      </c>
    </row>
    <row r="1161" spans="2:7" x14ac:dyDescent="0.2">
      <c r="B1161" s="30"/>
      <c r="C1161" s="31"/>
      <c r="D1161" s="32" t="str">
        <f>IF(C1161="","",IFERROR(INDEX(Clienți!$C$5:$C$504,MATCH(C1161,Clienți!$B$5:$B$504,0)),""))</f>
        <v/>
      </c>
      <c r="E1161" s="31"/>
      <c r="F1161" s="33"/>
      <c r="G1161" s="34" t="str">
        <f t="shared" si="18"/>
        <v/>
      </c>
    </row>
    <row r="1162" spans="2:7" x14ac:dyDescent="0.2">
      <c r="B1162" s="30"/>
      <c r="C1162" s="31"/>
      <c r="D1162" s="32" t="str">
        <f>IF(C1162="","",IFERROR(INDEX(Clienți!$C$5:$C$504,MATCH(C1162,Clienți!$B$5:$B$504,0)),""))</f>
        <v/>
      </c>
      <c r="E1162" s="31"/>
      <c r="F1162" s="33"/>
      <c r="G1162" s="34" t="str">
        <f t="shared" si="18"/>
        <v/>
      </c>
    </row>
    <row r="1163" spans="2:7" x14ac:dyDescent="0.2">
      <c r="B1163" s="30"/>
      <c r="C1163" s="31"/>
      <c r="D1163" s="32" t="str">
        <f>IF(C1163="","",IFERROR(INDEX(Clienți!$C$5:$C$504,MATCH(C1163,Clienți!$B$5:$B$504,0)),""))</f>
        <v/>
      </c>
      <c r="E1163" s="31"/>
      <c r="F1163" s="33"/>
      <c r="G1163" s="34" t="str">
        <f t="shared" si="18"/>
        <v/>
      </c>
    </row>
    <row r="1164" spans="2:7" x14ac:dyDescent="0.2">
      <c r="B1164" s="30"/>
      <c r="C1164" s="31"/>
      <c r="D1164" s="32" t="str">
        <f>IF(C1164="","",IFERROR(INDEX(Clienți!$C$5:$C$504,MATCH(C1164,Clienți!$B$5:$B$504,0)),""))</f>
        <v/>
      </c>
      <c r="E1164" s="31"/>
      <c r="F1164" s="33"/>
      <c r="G1164" s="34" t="str">
        <f t="shared" si="18"/>
        <v/>
      </c>
    </row>
    <row r="1165" spans="2:7" x14ac:dyDescent="0.2">
      <c r="B1165" s="30"/>
      <c r="C1165" s="31"/>
      <c r="D1165" s="32" t="str">
        <f>IF(C1165="","",IFERROR(INDEX(Clienți!$C$5:$C$504,MATCH(C1165,Clienți!$B$5:$B$504,0)),""))</f>
        <v/>
      </c>
      <c r="E1165" s="31"/>
      <c r="F1165" s="33"/>
      <c r="G1165" s="34" t="str">
        <f t="shared" si="18"/>
        <v/>
      </c>
    </row>
    <row r="1166" spans="2:7" x14ac:dyDescent="0.2">
      <c r="B1166" s="30"/>
      <c r="C1166" s="31"/>
      <c r="D1166" s="32" t="str">
        <f>IF(C1166="","",IFERROR(INDEX(Clienți!$C$5:$C$504,MATCH(C1166,Clienți!$B$5:$B$504,0)),""))</f>
        <v/>
      </c>
      <c r="E1166" s="31"/>
      <c r="F1166" s="33"/>
      <c r="G1166" s="34" t="str">
        <f t="shared" si="18"/>
        <v/>
      </c>
    </row>
    <row r="1167" spans="2:7" x14ac:dyDescent="0.2">
      <c r="B1167" s="30"/>
      <c r="C1167" s="31"/>
      <c r="D1167" s="32" t="str">
        <f>IF(C1167="","",IFERROR(INDEX(Clienți!$C$5:$C$504,MATCH(C1167,Clienți!$B$5:$B$504,0)),""))</f>
        <v/>
      </c>
      <c r="E1167" s="31"/>
      <c r="F1167" s="33"/>
      <c r="G1167" s="34" t="str">
        <f t="shared" si="18"/>
        <v/>
      </c>
    </row>
    <row r="1168" spans="2:7" x14ac:dyDescent="0.2">
      <c r="B1168" s="30"/>
      <c r="C1168" s="31"/>
      <c r="D1168" s="32" t="str">
        <f>IF(C1168="","",IFERROR(INDEX(Clienți!$C$5:$C$504,MATCH(C1168,Clienți!$B$5:$B$504,0)),""))</f>
        <v/>
      </c>
      <c r="E1168" s="31"/>
      <c r="F1168" s="33"/>
      <c r="G1168" s="34" t="str">
        <f t="shared" si="18"/>
        <v/>
      </c>
    </row>
    <row r="1169" spans="2:7" x14ac:dyDescent="0.2">
      <c r="B1169" s="30"/>
      <c r="C1169" s="31"/>
      <c r="D1169" s="32" t="str">
        <f>IF(C1169="","",IFERROR(INDEX(Clienți!$C$5:$C$504,MATCH(C1169,Clienți!$B$5:$B$504,0)),""))</f>
        <v/>
      </c>
      <c r="E1169" s="31"/>
      <c r="F1169" s="33"/>
      <c r="G1169" s="34" t="str">
        <f t="shared" si="18"/>
        <v/>
      </c>
    </row>
    <row r="1170" spans="2:7" x14ac:dyDescent="0.2">
      <c r="B1170" s="30"/>
      <c r="C1170" s="31"/>
      <c r="D1170" s="32" t="str">
        <f>IF(C1170="","",IFERROR(INDEX(Clienți!$C$5:$C$504,MATCH(C1170,Clienți!$B$5:$B$504,0)),""))</f>
        <v/>
      </c>
      <c r="E1170" s="31"/>
      <c r="F1170" s="33"/>
      <c r="G1170" s="34" t="str">
        <f t="shared" si="18"/>
        <v/>
      </c>
    </row>
    <row r="1171" spans="2:7" x14ac:dyDescent="0.2">
      <c r="B1171" s="30"/>
      <c r="C1171" s="31"/>
      <c r="D1171" s="32" t="str">
        <f>IF(C1171="","",IFERROR(INDEX(Clienți!$C$5:$C$504,MATCH(C1171,Clienți!$B$5:$B$504,0)),""))</f>
        <v/>
      </c>
      <c r="E1171" s="31"/>
      <c r="F1171" s="33"/>
      <c r="G1171" s="34" t="str">
        <f t="shared" si="18"/>
        <v/>
      </c>
    </row>
    <row r="1172" spans="2:7" x14ac:dyDescent="0.2">
      <c r="B1172" s="30"/>
      <c r="C1172" s="31"/>
      <c r="D1172" s="32" t="str">
        <f>IF(C1172="","",IFERROR(INDEX(Clienți!$C$5:$C$504,MATCH(C1172,Clienți!$B$5:$B$504,0)),""))</f>
        <v/>
      </c>
      <c r="E1172" s="31"/>
      <c r="F1172" s="33"/>
      <c r="G1172" s="34" t="str">
        <f t="shared" si="18"/>
        <v/>
      </c>
    </row>
    <row r="1173" spans="2:7" x14ac:dyDescent="0.2">
      <c r="B1173" s="30"/>
      <c r="C1173" s="31"/>
      <c r="D1173" s="32" t="str">
        <f>IF(C1173="","",IFERROR(INDEX(Clienți!$C$5:$C$504,MATCH(C1173,Clienți!$B$5:$B$504,0)),""))</f>
        <v/>
      </c>
      <c r="E1173" s="31"/>
      <c r="F1173" s="33"/>
      <c r="G1173" s="34" t="str">
        <f t="shared" si="18"/>
        <v/>
      </c>
    </row>
    <row r="1174" spans="2:7" x14ac:dyDescent="0.2">
      <c r="B1174" s="30"/>
      <c r="C1174" s="31"/>
      <c r="D1174" s="32" t="str">
        <f>IF(C1174="","",IFERROR(INDEX(Clienți!$C$5:$C$504,MATCH(C1174,Clienți!$B$5:$B$504,0)),""))</f>
        <v/>
      </c>
      <c r="E1174" s="31"/>
      <c r="F1174" s="33"/>
      <c r="G1174" s="34" t="str">
        <f t="shared" si="18"/>
        <v/>
      </c>
    </row>
    <row r="1175" spans="2:7" x14ac:dyDescent="0.2">
      <c r="B1175" s="30"/>
      <c r="C1175" s="31"/>
      <c r="D1175" s="32" t="str">
        <f>IF(C1175="","",IFERROR(INDEX(Clienți!$C$5:$C$504,MATCH(C1175,Clienți!$B$5:$B$504,0)),""))</f>
        <v/>
      </c>
      <c r="E1175" s="31"/>
      <c r="F1175" s="33"/>
      <c r="G1175" s="34" t="str">
        <f t="shared" si="18"/>
        <v/>
      </c>
    </row>
    <row r="1176" spans="2:7" x14ac:dyDescent="0.2">
      <c r="B1176" s="30"/>
      <c r="C1176" s="31"/>
      <c r="D1176" s="32" t="str">
        <f>IF(C1176="","",IFERROR(INDEX(Clienți!$C$5:$C$504,MATCH(C1176,Clienți!$B$5:$B$504,0)),""))</f>
        <v/>
      </c>
      <c r="E1176" s="31"/>
      <c r="F1176" s="33"/>
      <c r="G1176" s="34" t="str">
        <f t="shared" si="18"/>
        <v/>
      </c>
    </row>
    <row r="1177" spans="2:7" x14ac:dyDescent="0.2">
      <c r="B1177" s="30"/>
      <c r="C1177" s="31"/>
      <c r="D1177" s="32" t="str">
        <f>IF(C1177="","",IFERROR(INDEX(Clienți!$C$5:$C$504,MATCH(C1177,Clienți!$B$5:$B$504,0)),""))</f>
        <v/>
      </c>
      <c r="E1177" s="31"/>
      <c r="F1177" s="33"/>
      <c r="G1177" s="34" t="str">
        <f t="shared" si="18"/>
        <v/>
      </c>
    </row>
    <row r="1178" spans="2:7" x14ac:dyDescent="0.2">
      <c r="B1178" s="30"/>
      <c r="C1178" s="31"/>
      <c r="D1178" s="32" t="str">
        <f>IF(C1178="","",IFERROR(INDEX(Clienți!$C$5:$C$504,MATCH(C1178,Clienți!$B$5:$B$504,0)),""))</f>
        <v/>
      </c>
      <c r="E1178" s="31"/>
      <c r="F1178" s="33"/>
      <c r="G1178" s="34" t="str">
        <f t="shared" si="18"/>
        <v/>
      </c>
    </row>
    <row r="1179" spans="2:7" x14ac:dyDescent="0.2">
      <c r="B1179" s="30"/>
      <c r="C1179" s="31"/>
      <c r="D1179" s="32" t="str">
        <f>IF(C1179="","",IFERROR(INDEX(Clienți!$C$5:$C$504,MATCH(C1179,Clienți!$B$5:$B$504,0)),""))</f>
        <v/>
      </c>
      <c r="E1179" s="31"/>
      <c r="F1179" s="33"/>
      <c r="G1179" s="34" t="str">
        <f t="shared" si="18"/>
        <v/>
      </c>
    </row>
    <row r="1180" spans="2:7" x14ac:dyDescent="0.2">
      <c r="B1180" s="30"/>
      <c r="C1180" s="31"/>
      <c r="D1180" s="32" t="str">
        <f>IF(C1180="","",IFERROR(INDEX(Clienți!$C$5:$C$504,MATCH(C1180,Clienți!$B$5:$B$504,0)),""))</f>
        <v/>
      </c>
      <c r="E1180" s="31"/>
      <c r="F1180" s="33"/>
      <c r="G1180" s="34" t="str">
        <f t="shared" si="18"/>
        <v/>
      </c>
    </row>
    <row r="1181" spans="2:7" x14ac:dyDescent="0.2">
      <c r="B1181" s="30"/>
      <c r="C1181" s="31"/>
      <c r="D1181" s="32" t="str">
        <f>IF(C1181="","",IFERROR(INDEX(Clienți!$C$5:$C$504,MATCH(C1181,Clienți!$B$5:$B$504,0)),""))</f>
        <v/>
      </c>
      <c r="E1181" s="31"/>
      <c r="F1181" s="33"/>
      <c r="G1181" s="34" t="str">
        <f t="shared" si="18"/>
        <v/>
      </c>
    </row>
    <row r="1182" spans="2:7" x14ac:dyDescent="0.2">
      <c r="B1182" s="30"/>
      <c r="C1182" s="31"/>
      <c r="D1182" s="32" t="str">
        <f>IF(C1182="","",IFERROR(INDEX(Clienți!$C$5:$C$504,MATCH(C1182,Clienți!$B$5:$B$504,0)),""))</f>
        <v/>
      </c>
      <c r="E1182" s="31"/>
      <c r="F1182" s="33"/>
      <c r="G1182" s="34" t="str">
        <f t="shared" si="18"/>
        <v/>
      </c>
    </row>
    <row r="1183" spans="2:7" x14ac:dyDescent="0.2">
      <c r="B1183" s="30"/>
      <c r="C1183" s="31"/>
      <c r="D1183" s="32" t="str">
        <f>IF(C1183="","",IFERROR(INDEX(Clienți!$C$5:$C$504,MATCH(C1183,Clienți!$B$5:$B$504,0)),""))</f>
        <v/>
      </c>
      <c r="E1183" s="31"/>
      <c r="F1183" s="33"/>
      <c r="G1183" s="34" t="str">
        <f t="shared" si="18"/>
        <v/>
      </c>
    </row>
    <row r="1184" spans="2:7" x14ac:dyDescent="0.2">
      <c r="B1184" s="30"/>
      <c r="C1184" s="31"/>
      <c r="D1184" s="32" t="str">
        <f>IF(C1184="","",IFERROR(INDEX(Clienți!$C$5:$C$504,MATCH(C1184,Clienți!$B$5:$B$504,0)),""))</f>
        <v/>
      </c>
      <c r="E1184" s="31"/>
      <c r="F1184" s="33"/>
      <c r="G1184" s="34" t="str">
        <f t="shared" si="18"/>
        <v/>
      </c>
    </row>
    <row r="1185" spans="2:7" x14ac:dyDescent="0.2">
      <c r="B1185" s="30"/>
      <c r="C1185" s="31"/>
      <c r="D1185" s="32" t="str">
        <f>IF(C1185="","",IFERROR(INDEX(Clienți!$C$5:$C$504,MATCH(C1185,Clienți!$B$5:$B$504,0)),""))</f>
        <v/>
      </c>
      <c r="E1185" s="31"/>
      <c r="F1185" s="33"/>
      <c r="G1185" s="34" t="str">
        <f t="shared" si="18"/>
        <v/>
      </c>
    </row>
    <row r="1186" spans="2:7" x14ac:dyDescent="0.2">
      <c r="B1186" s="30"/>
      <c r="C1186" s="31"/>
      <c r="D1186" s="32" t="str">
        <f>IF(C1186="","",IFERROR(INDEX(Clienți!$C$5:$C$504,MATCH(C1186,Clienți!$B$5:$B$504,0)),""))</f>
        <v/>
      </c>
      <c r="E1186" s="31"/>
      <c r="F1186" s="33"/>
      <c r="G1186" s="34" t="str">
        <f t="shared" si="18"/>
        <v/>
      </c>
    </row>
    <row r="1187" spans="2:7" x14ac:dyDescent="0.2">
      <c r="B1187" s="30"/>
      <c r="C1187" s="31"/>
      <c r="D1187" s="32" t="str">
        <f>IF(C1187="","",IFERROR(INDEX(Clienți!$C$5:$C$504,MATCH(C1187,Clienți!$B$5:$B$504,0)),""))</f>
        <v/>
      </c>
      <c r="E1187" s="31"/>
      <c r="F1187" s="33"/>
      <c r="G1187" s="34" t="str">
        <f t="shared" si="18"/>
        <v/>
      </c>
    </row>
    <row r="1188" spans="2:7" x14ac:dyDescent="0.2">
      <c r="B1188" s="30"/>
      <c r="C1188" s="31"/>
      <c r="D1188" s="32" t="str">
        <f>IF(C1188="","",IFERROR(INDEX(Clienți!$C$5:$C$504,MATCH(C1188,Clienți!$B$5:$B$504,0)),""))</f>
        <v/>
      </c>
      <c r="E1188" s="31"/>
      <c r="F1188" s="33"/>
      <c r="G1188" s="34" t="str">
        <f t="shared" si="18"/>
        <v/>
      </c>
    </row>
    <row r="1189" spans="2:7" x14ac:dyDescent="0.2">
      <c r="B1189" s="30"/>
      <c r="C1189" s="31"/>
      <c r="D1189" s="32" t="str">
        <f>IF(C1189="","",IFERROR(INDEX(Clienți!$C$5:$C$504,MATCH(C1189,Clienți!$B$5:$B$504,0)),""))</f>
        <v/>
      </c>
      <c r="E1189" s="31"/>
      <c r="F1189" s="33"/>
      <c r="G1189" s="34" t="str">
        <f t="shared" si="18"/>
        <v/>
      </c>
    </row>
    <row r="1190" spans="2:7" x14ac:dyDescent="0.2">
      <c r="B1190" s="30"/>
      <c r="C1190" s="31"/>
      <c r="D1190" s="32" t="str">
        <f>IF(C1190="","",IFERROR(INDEX(Clienți!$C$5:$C$504,MATCH(C1190,Clienți!$B$5:$B$504,0)),""))</f>
        <v/>
      </c>
      <c r="E1190" s="31"/>
      <c r="F1190" s="33"/>
      <c r="G1190" s="34" t="str">
        <f t="shared" si="18"/>
        <v/>
      </c>
    </row>
    <row r="1191" spans="2:7" x14ac:dyDescent="0.2">
      <c r="B1191" s="30"/>
      <c r="C1191" s="31"/>
      <c r="D1191" s="32" t="str">
        <f>IF(C1191="","",IFERROR(INDEX(Clienți!$C$5:$C$504,MATCH(C1191,Clienți!$B$5:$B$504,0)),""))</f>
        <v/>
      </c>
      <c r="E1191" s="31"/>
      <c r="F1191" s="33"/>
      <c r="G1191" s="34" t="str">
        <f t="shared" si="18"/>
        <v/>
      </c>
    </row>
    <row r="1192" spans="2:7" x14ac:dyDescent="0.2">
      <c r="B1192" s="30"/>
      <c r="C1192" s="31"/>
      <c r="D1192" s="32" t="str">
        <f>IF(C1192="","",IFERROR(INDEX(Clienți!$C$5:$C$504,MATCH(C1192,Clienți!$B$5:$B$504,0)),""))</f>
        <v/>
      </c>
      <c r="E1192" s="31"/>
      <c r="F1192" s="33"/>
      <c r="G1192" s="34" t="str">
        <f t="shared" si="18"/>
        <v/>
      </c>
    </row>
    <row r="1193" spans="2:7" x14ac:dyDescent="0.2">
      <c r="B1193" s="30"/>
      <c r="C1193" s="31"/>
      <c r="D1193" s="32" t="str">
        <f>IF(C1193="","",IFERROR(INDEX(Clienți!$C$5:$C$504,MATCH(C1193,Clienți!$B$5:$B$504,0)),""))</f>
        <v/>
      </c>
      <c r="E1193" s="31"/>
      <c r="F1193" s="33"/>
      <c r="G1193" s="34" t="str">
        <f t="shared" si="18"/>
        <v/>
      </c>
    </row>
    <row r="1194" spans="2:7" x14ac:dyDescent="0.2">
      <c r="B1194" s="30"/>
      <c r="C1194" s="31"/>
      <c r="D1194" s="32" t="str">
        <f>IF(C1194="","",IFERROR(INDEX(Clienți!$C$5:$C$504,MATCH(C1194,Clienți!$B$5:$B$504,0)),""))</f>
        <v/>
      </c>
      <c r="E1194" s="31"/>
      <c r="F1194" s="33"/>
      <c r="G1194" s="34" t="str">
        <f t="shared" si="18"/>
        <v/>
      </c>
    </row>
    <row r="1195" spans="2:7" x14ac:dyDescent="0.2">
      <c r="B1195" s="30"/>
      <c r="C1195" s="31"/>
      <c r="D1195" s="32" t="str">
        <f>IF(C1195="","",IFERROR(INDEX(Clienți!$C$5:$C$504,MATCH(C1195,Clienți!$B$5:$B$504,0)),""))</f>
        <v/>
      </c>
      <c r="E1195" s="31"/>
      <c r="F1195" s="33"/>
      <c r="G1195" s="34" t="str">
        <f t="shared" si="18"/>
        <v/>
      </c>
    </row>
    <row r="1196" spans="2:7" x14ac:dyDescent="0.2">
      <c r="B1196" s="30"/>
      <c r="C1196" s="31"/>
      <c r="D1196" s="32" t="str">
        <f>IF(C1196="","",IFERROR(INDEX(Clienți!$C$5:$C$504,MATCH(C1196,Clienți!$B$5:$B$504,0)),""))</f>
        <v/>
      </c>
      <c r="E1196" s="31"/>
      <c r="F1196" s="33"/>
      <c r="G1196" s="34" t="str">
        <f t="shared" si="18"/>
        <v/>
      </c>
    </row>
    <row r="1197" spans="2:7" x14ac:dyDescent="0.2">
      <c r="B1197" s="30"/>
      <c r="C1197" s="31"/>
      <c r="D1197" s="32" t="str">
        <f>IF(C1197="","",IFERROR(INDEX(Clienți!$C$5:$C$504,MATCH(C1197,Clienți!$B$5:$B$504,0)),""))</f>
        <v/>
      </c>
      <c r="E1197" s="31"/>
      <c r="F1197" s="33"/>
      <c r="G1197" s="34" t="str">
        <f t="shared" si="18"/>
        <v/>
      </c>
    </row>
    <row r="1198" spans="2:7" x14ac:dyDescent="0.2">
      <c r="B1198" s="30"/>
      <c r="C1198" s="31"/>
      <c r="D1198" s="32" t="str">
        <f>IF(C1198="","",IFERROR(INDEX(Clienți!$C$5:$C$504,MATCH(C1198,Clienți!$B$5:$B$504,0)),""))</f>
        <v/>
      </c>
      <c r="E1198" s="31"/>
      <c r="F1198" s="33"/>
      <c r="G1198" s="34" t="str">
        <f t="shared" si="18"/>
        <v/>
      </c>
    </row>
    <row r="1199" spans="2:7" x14ac:dyDescent="0.2">
      <c r="B1199" s="30"/>
      <c r="C1199" s="31"/>
      <c r="D1199" s="32" t="str">
        <f>IF(C1199="","",IFERROR(INDEX(Clienți!$C$5:$C$504,MATCH(C1199,Clienți!$B$5:$B$504,0)),""))</f>
        <v/>
      </c>
      <c r="E1199" s="31"/>
      <c r="F1199" s="33"/>
      <c r="G1199" s="34" t="str">
        <f t="shared" si="18"/>
        <v/>
      </c>
    </row>
    <row r="1200" spans="2:7" x14ac:dyDescent="0.2">
      <c r="B1200" s="30"/>
      <c r="C1200" s="31"/>
      <c r="D1200" s="32" t="str">
        <f>IF(C1200="","",IFERROR(INDEX(Clienți!$C$5:$C$504,MATCH(C1200,Clienți!$B$5:$B$504,0)),""))</f>
        <v/>
      </c>
      <c r="E1200" s="31"/>
      <c r="F1200" s="33"/>
      <c r="G1200" s="34" t="str">
        <f t="shared" si="18"/>
        <v/>
      </c>
    </row>
    <row r="1201" spans="2:7" x14ac:dyDescent="0.2">
      <c r="B1201" s="30"/>
      <c r="C1201" s="31"/>
      <c r="D1201" s="32" t="str">
        <f>IF(C1201="","",IFERROR(INDEX(Clienți!$C$5:$C$504,MATCH(C1201,Clienți!$B$5:$B$504,0)),""))</f>
        <v/>
      </c>
      <c r="E1201" s="31"/>
      <c r="F1201" s="33"/>
      <c r="G1201" s="34" t="str">
        <f t="shared" si="18"/>
        <v/>
      </c>
    </row>
    <row r="1202" spans="2:7" x14ac:dyDescent="0.2">
      <c r="B1202" s="30"/>
      <c r="C1202" s="31"/>
      <c r="D1202" s="32" t="str">
        <f>IF(C1202="","",IFERROR(INDEX(Clienți!$C$5:$C$504,MATCH(C1202,Clienți!$B$5:$B$504,0)),""))</f>
        <v/>
      </c>
      <c r="E1202" s="31"/>
      <c r="F1202" s="33"/>
      <c r="G1202" s="34" t="str">
        <f t="shared" si="18"/>
        <v/>
      </c>
    </row>
    <row r="1203" spans="2:7" x14ac:dyDescent="0.2">
      <c r="B1203" s="30"/>
      <c r="C1203" s="31"/>
      <c r="D1203" s="32" t="str">
        <f>IF(C1203="","",IFERROR(INDEX(Clienți!$C$5:$C$504,MATCH(C1203,Clienți!$B$5:$B$504,0)),""))</f>
        <v/>
      </c>
      <c r="E1203" s="31"/>
      <c r="F1203" s="33"/>
      <c r="G1203" s="34" t="str">
        <f t="shared" si="18"/>
        <v/>
      </c>
    </row>
    <row r="1204" spans="2:7" x14ac:dyDescent="0.2">
      <c r="B1204" s="30"/>
      <c r="C1204" s="31"/>
      <c r="D1204" s="32" t="str">
        <f>IF(C1204="","",IFERROR(INDEX(Clienți!$C$5:$C$504,MATCH(C1204,Clienți!$B$5:$B$504,0)),""))</f>
        <v/>
      </c>
      <c r="E1204" s="31"/>
      <c r="F1204" s="33"/>
      <c r="G1204" s="34" t="str">
        <f t="shared" si="18"/>
        <v/>
      </c>
    </row>
    <row r="1205" spans="2:7" x14ac:dyDescent="0.2">
      <c r="B1205" s="30"/>
      <c r="C1205" s="31"/>
      <c r="D1205" s="32" t="str">
        <f>IF(C1205="","",IFERROR(INDEX(Clienți!$C$5:$C$504,MATCH(C1205,Clienți!$B$5:$B$504,0)),""))</f>
        <v/>
      </c>
      <c r="E1205" s="31"/>
      <c r="F1205" s="33"/>
      <c r="G1205" s="34" t="str">
        <f t="shared" si="18"/>
        <v/>
      </c>
    </row>
    <row r="1206" spans="2:7" x14ac:dyDescent="0.2">
      <c r="B1206" s="30"/>
      <c r="C1206" s="31"/>
      <c r="D1206" s="32" t="str">
        <f>IF(C1206="","",IFERROR(INDEX(Clienți!$C$5:$C$504,MATCH(C1206,Clienți!$B$5:$B$504,0)),""))</f>
        <v/>
      </c>
      <c r="E1206" s="31"/>
      <c r="F1206" s="33"/>
      <c r="G1206" s="34" t="str">
        <f t="shared" si="18"/>
        <v/>
      </c>
    </row>
    <row r="1207" spans="2:7" x14ac:dyDescent="0.2">
      <c r="B1207" s="30"/>
      <c r="C1207" s="31"/>
      <c r="D1207" s="32" t="str">
        <f>IF(C1207="","",IFERROR(INDEX(Clienți!$C$5:$C$504,MATCH(C1207,Clienți!$B$5:$B$504,0)),""))</f>
        <v/>
      </c>
      <c r="E1207" s="31"/>
      <c r="F1207" s="33"/>
      <c r="G1207" s="34" t="str">
        <f t="shared" si="18"/>
        <v/>
      </c>
    </row>
    <row r="1208" spans="2:7" x14ac:dyDescent="0.2">
      <c r="B1208" s="30"/>
      <c r="C1208" s="31"/>
      <c r="D1208" s="32" t="str">
        <f>IF(C1208="","",IFERROR(INDEX(Clienți!$C$5:$C$504,MATCH(C1208,Clienți!$B$5:$B$504,0)),""))</f>
        <v/>
      </c>
      <c r="E1208" s="31"/>
      <c r="F1208" s="33"/>
      <c r="G1208" s="34" t="str">
        <f t="shared" si="18"/>
        <v/>
      </c>
    </row>
    <row r="1209" spans="2:7" x14ac:dyDescent="0.2">
      <c r="B1209" s="30"/>
      <c r="C1209" s="31"/>
      <c r="D1209" s="32" t="str">
        <f>IF(C1209="","",IFERROR(INDEX(Clienți!$C$5:$C$504,MATCH(C1209,Clienți!$B$5:$B$504,0)),""))</f>
        <v/>
      </c>
      <c r="E1209" s="31"/>
      <c r="F1209" s="33"/>
      <c r="G1209" s="34" t="str">
        <f t="shared" si="18"/>
        <v/>
      </c>
    </row>
    <row r="1210" spans="2:7" x14ac:dyDescent="0.2">
      <c r="B1210" s="30"/>
      <c r="C1210" s="31"/>
      <c r="D1210" s="32" t="str">
        <f>IF(C1210="","",IFERROR(INDEX(Clienți!$C$5:$C$504,MATCH(C1210,Clienți!$B$5:$B$504,0)),""))</f>
        <v/>
      </c>
      <c r="E1210" s="31"/>
      <c r="F1210" s="33"/>
      <c r="G1210" s="34" t="str">
        <f t="shared" si="18"/>
        <v/>
      </c>
    </row>
    <row r="1211" spans="2:7" x14ac:dyDescent="0.2">
      <c r="B1211" s="30"/>
      <c r="C1211" s="31"/>
      <c r="D1211" s="32" t="str">
        <f>IF(C1211="","",IFERROR(INDEX(Clienți!$C$5:$C$504,MATCH(C1211,Clienți!$B$5:$B$504,0)),""))</f>
        <v/>
      </c>
      <c r="E1211" s="31"/>
      <c r="F1211" s="33"/>
      <c r="G1211" s="34" t="str">
        <f t="shared" si="18"/>
        <v/>
      </c>
    </row>
    <row r="1212" spans="2:7" x14ac:dyDescent="0.2">
      <c r="B1212" s="30"/>
      <c r="C1212" s="31"/>
      <c r="D1212" s="32" t="str">
        <f>IF(C1212="","",IFERROR(INDEX(Clienți!$C$5:$C$504,MATCH(C1212,Clienți!$B$5:$B$504,0)),""))</f>
        <v/>
      </c>
      <c r="E1212" s="31"/>
      <c r="F1212" s="33"/>
      <c r="G1212" s="34" t="str">
        <f t="shared" si="18"/>
        <v/>
      </c>
    </row>
    <row r="1213" spans="2:7" x14ac:dyDescent="0.2">
      <c r="B1213" s="30"/>
      <c r="C1213" s="31"/>
      <c r="D1213" s="32" t="str">
        <f>IF(C1213="","",IFERROR(INDEX(Clienți!$C$5:$C$504,MATCH(C1213,Clienți!$B$5:$B$504,0)),""))</f>
        <v/>
      </c>
      <c r="E1213" s="31"/>
      <c r="F1213" s="33"/>
      <c r="G1213" s="34" t="str">
        <f t="shared" si="18"/>
        <v/>
      </c>
    </row>
    <row r="1214" spans="2:7" x14ac:dyDescent="0.2">
      <c r="B1214" s="30"/>
      <c r="C1214" s="31"/>
      <c r="D1214" s="32" t="str">
        <f>IF(C1214="","",IFERROR(INDEX(Clienți!$C$5:$C$504,MATCH(C1214,Clienți!$B$5:$B$504,0)),""))</f>
        <v/>
      </c>
      <c r="E1214" s="31"/>
      <c r="F1214" s="33"/>
      <c r="G1214" s="34" t="str">
        <f t="shared" si="18"/>
        <v/>
      </c>
    </row>
    <row r="1215" spans="2:7" x14ac:dyDescent="0.2">
      <c r="B1215" s="30"/>
      <c r="C1215" s="31"/>
      <c r="D1215" s="32" t="str">
        <f>IF(C1215="","",IFERROR(INDEX(Clienți!$C$5:$C$504,MATCH(C1215,Clienți!$B$5:$B$504,0)),""))</f>
        <v/>
      </c>
      <c r="E1215" s="31"/>
      <c r="F1215" s="33"/>
      <c r="G1215" s="34" t="str">
        <f t="shared" si="18"/>
        <v/>
      </c>
    </row>
    <row r="1216" spans="2:7" x14ac:dyDescent="0.2">
      <c r="B1216" s="30"/>
      <c r="C1216" s="31"/>
      <c r="D1216" s="32" t="str">
        <f>IF(C1216="","",IFERROR(INDEX(Clienți!$C$5:$C$504,MATCH(C1216,Clienți!$B$5:$B$504,0)),""))</f>
        <v/>
      </c>
      <c r="E1216" s="31"/>
      <c r="F1216" s="33"/>
      <c r="G1216" s="34" t="str">
        <f t="shared" si="18"/>
        <v/>
      </c>
    </row>
    <row r="1217" spans="2:7" x14ac:dyDescent="0.2">
      <c r="B1217" s="30"/>
      <c r="C1217" s="31"/>
      <c r="D1217" s="32" t="str">
        <f>IF(C1217="","",IFERROR(INDEX(Clienți!$C$5:$C$504,MATCH(C1217,Clienți!$B$5:$B$504,0)),""))</f>
        <v/>
      </c>
      <c r="E1217" s="31"/>
      <c r="F1217" s="33"/>
      <c r="G1217" s="34" t="str">
        <f t="shared" si="18"/>
        <v/>
      </c>
    </row>
    <row r="1218" spans="2:7" x14ac:dyDescent="0.2">
      <c r="B1218" s="30"/>
      <c r="C1218" s="31"/>
      <c r="D1218" s="32" t="str">
        <f>IF(C1218="","",IFERROR(INDEX(Clienți!$C$5:$C$504,MATCH(C1218,Clienți!$B$5:$B$504,0)),""))</f>
        <v/>
      </c>
      <c r="E1218" s="31"/>
      <c r="F1218" s="33"/>
      <c r="G1218" s="34" t="str">
        <f t="shared" si="18"/>
        <v/>
      </c>
    </row>
    <row r="1219" spans="2:7" x14ac:dyDescent="0.2">
      <c r="B1219" s="30"/>
      <c r="C1219" s="31"/>
      <c r="D1219" s="32" t="str">
        <f>IF(C1219="","",IFERROR(INDEX(Clienți!$C$5:$C$504,MATCH(C1219,Clienți!$B$5:$B$504,0)),""))</f>
        <v/>
      </c>
      <c r="E1219" s="31"/>
      <c r="F1219" s="33"/>
      <c r="G1219" s="34" t="str">
        <f t="shared" si="18"/>
        <v/>
      </c>
    </row>
    <row r="1220" spans="2:7" x14ac:dyDescent="0.2">
      <c r="B1220" s="30"/>
      <c r="C1220" s="31"/>
      <c r="D1220" s="32" t="str">
        <f>IF(C1220="","",IFERROR(INDEX(Clienți!$C$5:$C$504,MATCH(C1220,Clienți!$B$5:$B$504,0)),""))</f>
        <v/>
      </c>
      <c r="E1220" s="31"/>
      <c r="F1220" s="33"/>
      <c r="G1220" s="34" t="str">
        <f t="shared" si="18"/>
        <v/>
      </c>
    </row>
    <row r="1221" spans="2:7" x14ac:dyDescent="0.2">
      <c r="B1221" s="30"/>
      <c r="C1221" s="31"/>
      <c r="D1221" s="32" t="str">
        <f>IF(C1221="","",IFERROR(INDEX(Clienți!$C$5:$C$504,MATCH(C1221,Clienți!$B$5:$B$504,0)),""))</f>
        <v/>
      </c>
      <c r="E1221" s="31"/>
      <c r="F1221" s="33"/>
      <c r="G1221" s="34" t="str">
        <f t="shared" ref="G1221:G1284" si="19">IF(C1221="","",TRIM(IF(D1221="","Cod de client inexistent. ","")&amp;IF(COUNTIF($E$5:$E$2004,E1221)&gt;1,"Factură dublată. ","")))</f>
        <v/>
      </c>
    </row>
    <row r="1222" spans="2:7" x14ac:dyDescent="0.2">
      <c r="B1222" s="30"/>
      <c r="C1222" s="31"/>
      <c r="D1222" s="32" t="str">
        <f>IF(C1222="","",IFERROR(INDEX(Clienți!$C$5:$C$504,MATCH(C1222,Clienți!$B$5:$B$504,0)),""))</f>
        <v/>
      </c>
      <c r="E1222" s="31"/>
      <c r="F1222" s="33"/>
      <c r="G1222" s="34" t="str">
        <f t="shared" si="19"/>
        <v/>
      </c>
    </row>
    <row r="1223" spans="2:7" x14ac:dyDescent="0.2">
      <c r="B1223" s="30"/>
      <c r="C1223" s="31"/>
      <c r="D1223" s="32" t="str">
        <f>IF(C1223="","",IFERROR(INDEX(Clienți!$C$5:$C$504,MATCH(C1223,Clienți!$B$5:$B$504,0)),""))</f>
        <v/>
      </c>
      <c r="E1223" s="31"/>
      <c r="F1223" s="33"/>
      <c r="G1223" s="34" t="str">
        <f t="shared" si="19"/>
        <v/>
      </c>
    </row>
    <row r="1224" spans="2:7" x14ac:dyDescent="0.2">
      <c r="B1224" s="30"/>
      <c r="C1224" s="31"/>
      <c r="D1224" s="32" t="str">
        <f>IF(C1224="","",IFERROR(INDEX(Clienți!$C$5:$C$504,MATCH(C1224,Clienți!$B$5:$B$504,0)),""))</f>
        <v/>
      </c>
      <c r="E1224" s="31"/>
      <c r="F1224" s="33"/>
      <c r="G1224" s="34" t="str">
        <f t="shared" si="19"/>
        <v/>
      </c>
    </row>
    <row r="1225" spans="2:7" x14ac:dyDescent="0.2">
      <c r="B1225" s="30"/>
      <c r="C1225" s="31"/>
      <c r="D1225" s="32" t="str">
        <f>IF(C1225="","",IFERROR(INDEX(Clienți!$C$5:$C$504,MATCH(C1225,Clienți!$B$5:$B$504,0)),""))</f>
        <v/>
      </c>
      <c r="E1225" s="31"/>
      <c r="F1225" s="33"/>
      <c r="G1225" s="34" t="str">
        <f t="shared" si="19"/>
        <v/>
      </c>
    </row>
    <row r="1226" spans="2:7" x14ac:dyDescent="0.2">
      <c r="B1226" s="30"/>
      <c r="C1226" s="31"/>
      <c r="D1226" s="32" t="str">
        <f>IF(C1226="","",IFERROR(INDEX(Clienți!$C$5:$C$504,MATCH(C1226,Clienți!$B$5:$B$504,0)),""))</f>
        <v/>
      </c>
      <c r="E1226" s="31"/>
      <c r="F1226" s="33"/>
      <c r="G1226" s="34" t="str">
        <f t="shared" si="19"/>
        <v/>
      </c>
    </row>
    <row r="1227" spans="2:7" x14ac:dyDescent="0.2">
      <c r="B1227" s="30"/>
      <c r="C1227" s="31"/>
      <c r="D1227" s="32" t="str">
        <f>IF(C1227="","",IFERROR(INDEX(Clienți!$C$5:$C$504,MATCH(C1227,Clienți!$B$5:$B$504,0)),""))</f>
        <v/>
      </c>
      <c r="E1227" s="31"/>
      <c r="F1227" s="33"/>
      <c r="G1227" s="34" t="str">
        <f t="shared" si="19"/>
        <v/>
      </c>
    </row>
    <row r="1228" spans="2:7" x14ac:dyDescent="0.2">
      <c r="B1228" s="30"/>
      <c r="C1228" s="31"/>
      <c r="D1228" s="32" t="str">
        <f>IF(C1228="","",IFERROR(INDEX(Clienți!$C$5:$C$504,MATCH(C1228,Clienți!$B$5:$B$504,0)),""))</f>
        <v/>
      </c>
      <c r="E1228" s="31"/>
      <c r="F1228" s="33"/>
      <c r="G1228" s="34" t="str">
        <f t="shared" si="19"/>
        <v/>
      </c>
    </row>
    <row r="1229" spans="2:7" x14ac:dyDescent="0.2">
      <c r="B1229" s="30"/>
      <c r="C1229" s="31"/>
      <c r="D1229" s="32" t="str">
        <f>IF(C1229="","",IFERROR(INDEX(Clienți!$C$5:$C$504,MATCH(C1229,Clienți!$B$5:$B$504,0)),""))</f>
        <v/>
      </c>
      <c r="E1229" s="31"/>
      <c r="F1229" s="33"/>
      <c r="G1229" s="34" t="str">
        <f t="shared" si="19"/>
        <v/>
      </c>
    </row>
    <row r="1230" spans="2:7" x14ac:dyDescent="0.2">
      <c r="B1230" s="30"/>
      <c r="C1230" s="31"/>
      <c r="D1230" s="32" t="str">
        <f>IF(C1230="","",IFERROR(INDEX(Clienți!$C$5:$C$504,MATCH(C1230,Clienți!$B$5:$B$504,0)),""))</f>
        <v/>
      </c>
      <c r="E1230" s="31"/>
      <c r="F1230" s="33"/>
      <c r="G1230" s="34" t="str">
        <f t="shared" si="19"/>
        <v/>
      </c>
    </row>
    <row r="1231" spans="2:7" x14ac:dyDescent="0.2">
      <c r="B1231" s="30"/>
      <c r="C1231" s="31"/>
      <c r="D1231" s="32" t="str">
        <f>IF(C1231="","",IFERROR(INDEX(Clienți!$C$5:$C$504,MATCH(C1231,Clienți!$B$5:$B$504,0)),""))</f>
        <v/>
      </c>
      <c r="E1231" s="31"/>
      <c r="F1231" s="33"/>
      <c r="G1231" s="34" t="str">
        <f t="shared" si="19"/>
        <v/>
      </c>
    </row>
    <row r="1232" spans="2:7" x14ac:dyDescent="0.2">
      <c r="B1232" s="30"/>
      <c r="C1232" s="31"/>
      <c r="D1232" s="32" t="str">
        <f>IF(C1232="","",IFERROR(INDEX(Clienți!$C$5:$C$504,MATCH(C1232,Clienți!$B$5:$B$504,0)),""))</f>
        <v/>
      </c>
      <c r="E1232" s="31"/>
      <c r="F1232" s="33"/>
      <c r="G1232" s="34" t="str">
        <f t="shared" si="19"/>
        <v/>
      </c>
    </row>
    <row r="1233" spans="2:7" x14ac:dyDescent="0.2">
      <c r="B1233" s="30"/>
      <c r="C1233" s="31"/>
      <c r="D1233" s="32" t="str">
        <f>IF(C1233="","",IFERROR(INDEX(Clienți!$C$5:$C$504,MATCH(C1233,Clienți!$B$5:$B$504,0)),""))</f>
        <v/>
      </c>
      <c r="E1233" s="31"/>
      <c r="F1233" s="33"/>
      <c r="G1233" s="34" t="str">
        <f t="shared" si="19"/>
        <v/>
      </c>
    </row>
    <row r="1234" spans="2:7" x14ac:dyDescent="0.2">
      <c r="B1234" s="30"/>
      <c r="C1234" s="31"/>
      <c r="D1234" s="32" t="str">
        <f>IF(C1234="","",IFERROR(INDEX(Clienți!$C$5:$C$504,MATCH(C1234,Clienți!$B$5:$B$504,0)),""))</f>
        <v/>
      </c>
      <c r="E1234" s="31"/>
      <c r="F1234" s="33"/>
      <c r="G1234" s="34" t="str">
        <f t="shared" si="19"/>
        <v/>
      </c>
    </row>
    <row r="1235" spans="2:7" x14ac:dyDescent="0.2">
      <c r="B1235" s="30"/>
      <c r="C1235" s="31"/>
      <c r="D1235" s="32" t="str">
        <f>IF(C1235="","",IFERROR(INDEX(Clienți!$C$5:$C$504,MATCH(C1235,Clienți!$B$5:$B$504,0)),""))</f>
        <v/>
      </c>
      <c r="E1235" s="31"/>
      <c r="F1235" s="33"/>
      <c r="G1235" s="34" t="str">
        <f t="shared" si="19"/>
        <v/>
      </c>
    </row>
    <row r="1236" spans="2:7" x14ac:dyDescent="0.2">
      <c r="B1236" s="30"/>
      <c r="C1236" s="31"/>
      <c r="D1236" s="32" t="str">
        <f>IF(C1236="","",IFERROR(INDEX(Clienți!$C$5:$C$504,MATCH(C1236,Clienți!$B$5:$B$504,0)),""))</f>
        <v/>
      </c>
      <c r="E1236" s="31"/>
      <c r="F1236" s="33"/>
      <c r="G1236" s="34" t="str">
        <f t="shared" si="19"/>
        <v/>
      </c>
    </row>
    <row r="1237" spans="2:7" x14ac:dyDescent="0.2">
      <c r="B1237" s="30"/>
      <c r="C1237" s="31"/>
      <c r="D1237" s="32" t="str">
        <f>IF(C1237="","",IFERROR(INDEX(Clienți!$C$5:$C$504,MATCH(C1237,Clienți!$B$5:$B$504,0)),""))</f>
        <v/>
      </c>
      <c r="E1237" s="31"/>
      <c r="F1237" s="33"/>
      <c r="G1237" s="34" t="str">
        <f t="shared" si="19"/>
        <v/>
      </c>
    </row>
    <row r="1238" spans="2:7" x14ac:dyDescent="0.2">
      <c r="B1238" s="30"/>
      <c r="C1238" s="31"/>
      <c r="D1238" s="32" t="str">
        <f>IF(C1238="","",IFERROR(INDEX(Clienți!$C$5:$C$504,MATCH(C1238,Clienți!$B$5:$B$504,0)),""))</f>
        <v/>
      </c>
      <c r="E1238" s="31"/>
      <c r="F1238" s="33"/>
      <c r="G1238" s="34" t="str">
        <f t="shared" si="19"/>
        <v/>
      </c>
    </row>
    <row r="1239" spans="2:7" x14ac:dyDescent="0.2">
      <c r="B1239" s="30"/>
      <c r="C1239" s="31"/>
      <c r="D1239" s="32" t="str">
        <f>IF(C1239="","",IFERROR(INDEX(Clienți!$C$5:$C$504,MATCH(C1239,Clienți!$B$5:$B$504,0)),""))</f>
        <v/>
      </c>
      <c r="E1239" s="31"/>
      <c r="F1239" s="33"/>
      <c r="G1239" s="34" t="str">
        <f t="shared" si="19"/>
        <v/>
      </c>
    </row>
    <row r="1240" spans="2:7" x14ac:dyDescent="0.2">
      <c r="B1240" s="30"/>
      <c r="C1240" s="31"/>
      <c r="D1240" s="32" t="str">
        <f>IF(C1240="","",IFERROR(INDEX(Clienți!$C$5:$C$504,MATCH(C1240,Clienți!$B$5:$B$504,0)),""))</f>
        <v/>
      </c>
      <c r="E1240" s="31"/>
      <c r="F1240" s="33"/>
      <c r="G1240" s="34" t="str">
        <f t="shared" si="19"/>
        <v/>
      </c>
    </row>
    <row r="1241" spans="2:7" x14ac:dyDescent="0.2">
      <c r="B1241" s="30"/>
      <c r="C1241" s="31"/>
      <c r="D1241" s="32" t="str">
        <f>IF(C1241="","",IFERROR(INDEX(Clienți!$C$5:$C$504,MATCH(C1241,Clienți!$B$5:$B$504,0)),""))</f>
        <v/>
      </c>
      <c r="E1241" s="31"/>
      <c r="F1241" s="33"/>
      <c r="G1241" s="34" t="str">
        <f t="shared" si="19"/>
        <v/>
      </c>
    </row>
    <row r="1242" spans="2:7" x14ac:dyDescent="0.2">
      <c r="B1242" s="30"/>
      <c r="C1242" s="31"/>
      <c r="D1242" s="32" t="str">
        <f>IF(C1242="","",IFERROR(INDEX(Clienți!$C$5:$C$504,MATCH(C1242,Clienți!$B$5:$B$504,0)),""))</f>
        <v/>
      </c>
      <c r="E1242" s="31"/>
      <c r="F1242" s="33"/>
      <c r="G1242" s="34" t="str">
        <f t="shared" si="19"/>
        <v/>
      </c>
    </row>
    <row r="1243" spans="2:7" x14ac:dyDescent="0.2">
      <c r="B1243" s="30"/>
      <c r="C1243" s="31"/>
      <c r="D1243" s="32" t="str">
        <f>IF(C1243="","",IFERROR(INDEX(Clienți!$C$5:$C$504,MATCH(C1243,Clienți!$B$5:$B$504,0)),""))</f>
        <v/>
      </c>
      <c r="E1243" s="31"/>
      <c r="F1243" s="33"/>
      <c r="G1243" s="34" t="str">
        <f t="shared" si="19"/>
        <v/>
      </c>
    </row>
    <row r="1244" spans="2:7" x14ac:dyDescent="0.2">
      <c r="B1244" s="30"/>
      <c r="C1244" s="31"/>
      <c r="D1244" s="32" t="str">
        <f>IF(C1244="","",IFERROR(INDEX(Clienți!$C$5:$C$504,MATCH(C1244,Clienți!$B$5:$B$504,0)),""))</f>
        <v/>
      </c>
      <c r="E1244" s="31"/>
      <c r="F1244" s="33"/>
      <c r="G1244" s="34" t="str">
        <f t="shared" si="19"/>
        <v/>
      </c>
    </row>
    <row r="1245" spans="2:7" x14ac:dyDescent="0.2">
      <c r="B1245" s="30"/>
      <c r="C1245" s="31"/>
      <c r="D1245" s="32" t="str">
        <f>IF(C1245="","",IFERROR(INDEX(Clienți!$C$5:$C$504,MATCH(C1245,Clienți!$B$5:$B$504,0)),""))</f>
        <v/>
      </c>
      <c r="E1245" s="31"/>
      <c r="F1245" s="33"/>
      <c r="G1245" s="34" t="str">
        <f t="shared" si="19"/>
        <v/>
      </c>
    </row>
    <row r="1246" spans="2:7" x14ac:dyDescent="0.2">
      <c r="B1246" s="30"/>
      <c r="C1246" s="31"/>
      <c r="D1246" s="32" t="str">
        <f>IF(C1246="","",IFERROR(INDEX(Clienți!$C$5:$C$504,MATCH(C1246,Clienți!$B$5:$B$504,0)),""))</f>
        <v/>
      </c>
      <c r="E1246" s="31"/>
      <c r="F1246" s="33"/>
      <c r="G1246" s="34" t="str">
        <f t="shared" si="19"/>
        <v/>
      </c>
    </row>
    <row r="1247" spans="2:7" x14ac:dyDescent="0.2">
      <c r="B1247" s="30"/>
      <c r="C1247" s="31"/>
      <c r="D1247" s="32" t="str">
        <f>IF(C1247="","",IFERROR(INDEX(Clienți!$C$5:$C$504,MATCH(C1247,Clienți!$B$5:$B$504,0)),""))</f>
        <v/>
      </c>
      <c r="E1247" s="31"/>
      <c r="F1247" s="33"/>
      <c r="G1247" s="34" t="str">
        <f t="shared" si="19"/>
        <v/>
      </c>
    </row>
    <row r="1248" spans="2:7" x14ac:dyDescent="0.2">
      <c r="B1248" s="30"/>
      <c r="C1248" s="31"/>
      <c r="D1248" s="32" t="str">
        <f>IF(C1248="","",IFERROR(INDEX(Clienți!$C$5:$C$504,MATCH(C1248,Clienți!$B$5:$B$504,0)),""))</f>
        <v/>
      </c>
      <c r="E1248" s="31"/>
      <c r="F1248" s="33"/>
      <c r="G1248" s="34" t="str">
        <f t="shared" si="19"/>
        <v/>
      </c>
    </row>
    <row r="1249" spans="2:7" x14ac:dyDescent="0.2">
      <c r="B1249" s="30"/>
      <c r="C1249" s="31"/>
      <c r="D1249" s="32" t="str">
        <f>IF(C1249="","",IFERROR(INDEX(Clienți!$C$5:$C$504,MATCH(C1249,Clienți!$B$5:$B$504,0)),""))</f>
        <v/>
      </c>
      <c r="E1249" s="31"/>
      <c r="F1249" s="33"/>
      <c r="G1249" s="34" t="str">
        <f t="shared" si="19"/>
        <v/>
      </c>
    </row>
    <row r="1250" spans="2:7" x14ac:dyDescent="0.2">
      <c r="B1250" s="30"/>
      <c r="C1250" s="31"/>
      <c r="D1250" s="32" t="str">
        <f>IF(C1250="","",IFERROR(INDEX(Clienți!$C$5:$C$504,MATCH(C1250,Clienți!$B$5:$B$504,0)),""))</f>
        <v/>
      </c>
      <c r="E1250" s="31"/>
      <c r="F1250" s="33"/>
      <c r="G1250" s="34" t="str">
        <f t="shared" si="19"/>
        <v/>
      </c>
    </row>
    <row r="1251" spans="2:7" x14ac:dyDescent="0.2">
      <c r="B1251" s="30"/>
      <c r="C1251" s="31"/>
      <c r="D1251" s="32" t="str">
        <f>IF(C1251="","",IFERROR(INDEX(Clienți!$C$5:$C$504,MATCH(C1251,Clienți!$B$5:$B$504,0)),""))</f>
        <v/>
      </c>
      <c r="E1251" s="31"/>
      <c r="F1251" s="33"/>
      <c r="G1251" s="34" t="str">
        <f t="shared" si="19"/>
        <v/>
      </c>
    </row>
    <row r="1252" spans="2:7" x14ac:dyDescent="0.2">
      <c r="B1252" s="30"/>
      <c r="C1252" s="31"/>
      <c r="D1252" s="32" t="str">
        <f>IF(C1252="","",IFERROR(INDEX(Clienți!$C$5:$C$504,MATCH(C1252,Clienți!$B$5:$B$504,0)),""))</f>
        <v/>
      </c>
      <c r="E1252" s="31"/>
      <c r="F1252" s="33"/>
      <c r="G1252" s="34" t="str">
        <f t="shared" si="19"/>
        <v/>
      </c>
    </row>
    <row r="1253" spans="2:7" x14ac:dyDescent="0.2">
      <c r="B1253" s="30"/>
      <c r="C1253" s="31"/>
      <c r="D1253" s="32" t="str">
        <f>IF(C1253="","",IFERROR(INDEX(Clienți!$C$5:$C$504,MATCH(C1253,Clienți!$B$5:$B$504,0)),""))</f>
        <v/>
      </c>
      <c r="E1253" s="31"/>
      <c r="F1253" s="33"/>
      <c r="G1253" s="34" t="str">
        <f t="shared" si="19"/>
        <v/>
      </c>
    </row>
    <row r="1254" spans="2:7" x14ac:dyDescent="0.2">
      <c r="B1254" s="30"/>
      <c r="C1254" s="31"/>
      <c r="D1254" s="32" t="str">
        <f>IF(C1254="","",IFERROR(INDEX(Clienți!$C$5:$C$504,MATCH(C1254,Clienți!$B$5:$B$504,0)),""))</f>
        <v/>
      </c>
      <c r="E1254" s="31"/>
      <c r="F1254" s="33"/>
      <c r="G1254" s="34" t="str">
        <f t="shared" si="19"/>
        <v/>
      </c>
    </row>
    <row r="1255" spans="2:7" x14ac:dyDescent="0.2">
      <c r="B1255" s="30"/>
      <c r="C1255" s="31"/>
      <c r="D1255" s="32" t="str">
        <f>IF(C1255="","",IFERROR(INDEX(Clienți!$C$5:$C$504,MATCH(C1255,Clienți!$B$5:$B$504,0)),""))</f>
        <v/>
      </c>
      <c r="E1255" s="31"/>
      <c r="F1255" s="33"/>
      <c r="G1255" s="34" t="str">
        <f t="shared" si="19"/>
        <v/>
      </c>
    </row>
    <row r="1256" spans="2:7" x14ac:dyDescent="0.2">
      <c r="B1256" s="30"/>
      <c r="C1256" s="31"/>
      <c r="D1256" s="32" t="str">
        <f>IF(C1256="","",IFERROR(INDEX(Clienți!$C$5:$C$504,MATCH(C1256,Clienți!$B$5:$B$504,0)),""))</f>
        <v/>
      </c>
      <c r="E1256" s="31"/>
      <c r="F1256" s="33"/>
      <c r="G1256" s="34" t="str">
        <f t="shared" si="19"/>
        <v/>
      </c>
    </row>
    <row r="1257" spans="2:7" x14ac:dyDescent="0.2">
      <c r="B1257" s="30"/>
      <c r="C1257" s="31"/>
      <c r="D1257" s="32" t="str">
        <f>IF(C1257="","",IFERROR(INDEX(Clienți!$C$5:$C$504,MATCH(C1257,Clienți!$B$5:$B$504,0)),""))</f>
        <v/>
      </c>
      <c r="E1257" s="31"/>
      <c r="F1257" s="33"/>
      <c r="G1257" s="34" t="str">
        <f t="shared" si="19"/>
        <v/>
      </c>
    </row>
    <row r="1258" spans="2:7" x14ac:dyDescent="0.2">
      <c r="B1258" s="30"/>
      <c r="C1258" s="31"/>
      <c r="D1258" s="32" t="str">
        <f>IF(C1258="","",IFERROR(INDEX(Clienți!$C$5:$C$504,MATCH(C1258,Clienți!$B$5:$B$504,0)),""))</f>
        <v/>
      </c>
      <c r="E1258" s="31"/>
      <c r="F1258" s="33"/>
      <c r="G1258" s="34" t="str">
        <f t="shared" si="19"/>
        <v/>
      </c>
    </row>
    <row r="1259" spans="2:7" x14ac:dyDescent="0.2">
      <c r="B1259" s="30"/>
      <c r="C1259" s="31"/>
      <c r="D1259" s="32" t="str">
        <f>IF(C1259="","",IFERROR(INDEX(Clienți!$C$5:$C$504,MATCH(C1259,Clienți!$B$5:$B$504,0)),""))</f>
        <v/>
      </c>
      <c r="E1259" s="31"/>
      <c r="F1259" s="33"/>
      <c r="G1259" s="34" t="str">
        <f t="shared" si="19"/>
        <v/>
      </c>
    </row>
    <row r="1260" spans="2:7" x14ac:dyDescent="0.2">
      <c r="B1260" s="30"/>
      <c r="C1260" s="31"/>
      <c r="D1260" s="32" t="str">
        <f>IF(C1260="","",IFERROR(INDEX(Clienți!$C$5:$C$504,MATCH(C1260,Clienți!$B$5:$B$504,0)),""))</f>
        <v/>
      </c>
      <c r="E1260" s="31"/>
      <c r="F1260" s="33"/>
      <c r="G1260" s="34" t="str">
        <f t="shared" si="19"/>
        <v/>
      </c>
    </row>
    <row r="1261" spans="2:7" x14ac:dyDescent="0.2">
      <c r="B1261" s="30"/>
      <c r="C1261" s="31"/>
      <c r="D1261" s="32" t="str">
        <f>IF(C1261="","",IFERROR(INDEX(Clienți!$C$5:$C$504,MATCH(C1261,Clienți!$B$5:$B$504,0)),""))</f>
        <v/>
      </c>
      <c r="E1261" s="31"/>
      <c r="F1261" s="33"/>
      <c r="G1261" s="34" t="str">
        <f t="shared" si="19"/>
        <v/>
      </c>
    </row>
    <row r="1262" spans="2:7" x14ac:dyDescent="0.2">
      <c r="B1262" s="30"/>
      <c r="C1262" s="31"/>
      <c r="D1262" s="32" t="str">
        <f>IF(C1262="","",IFERROR(INDEX(Clienți!$C$5:$C$504,MATCH(C1262,Clienți!$B$5:$B$504,0)),""))</f>
        <v/>
      </c>
      <c r="E1262" s="31"/>
      <c r="F1262" s="33"/>
      <c r="G1262" s="34" t="str">
        <f t="shared" si="19"/>
        <v/>
      </c>
    </row>
    <row r="1263" spans="2:7" x14ac:dyDescent="0.2">
      <c r="B1263" s="30"/>
      <c r="C1263" s="31"/>
      <c r="D1263" s="32" t="str">
        <f>IF(C1263="","",IFERROR(INDEX(Clienți!$C$5:$C$504,MATCH(C1263,Clienți!$B$5:$B$504,0)),""))</f>
        <v/>
      </c>
      <c r="E1263" s="31"/>
      <c r="F1263" s="33"/>
      <c r="G1263" s="34" t="str">
        <f t="shared" si="19"/>
        <v/>
      </c>
    </row>
    <row r="1264" spans="2:7" x14ac:dyDescent="0.2">
      <c r="B1264" s="30"/>
      <c r="C1264" s="31"/>
      <c r="D1264" s="32" t="str">
        <f>IF(C1264="","",IFERROR(INDEX(Clienți!$C$5:$C$504,MATCH(C1264,Clienți!$B$5:$B$504,0)),""))</f>
        <v/>
      </c>
      <c r="E1264" s="31"/>
      <c r="F1264" s="33"/>
      <c r="G1264" s="34" t="str">
        <f t="shared" si="19"/>
        <v/>
      </c>
    </row>
    <row r="1265" spans="2:7" x14ac:dyDescent="0.2">
      <c r="B1265" s="30"/>
      <c r="C1265" s="31"/>
      <c r="D1265" s="32" t="str">
        <f>IF(C1265="","",IFERROR(INDEX(Clienți!$C$5:$C$504,MATCH(C1265,Clienți!$B$5:$B$504,0)),""))</f>
        <v/>
      </c>
      <c r="E1265" s="31"/>
      <c r="F1265" s="33"/>
      <c r="G1265" s="34" t="str">
        <f t="shared" si="19"/>
        <v/>
      </c>
    </row>
    <row r="1266" spans="2:7" x14ac:dyDescent="0.2">
      <c r="B1266" s="30"/>
      <c r="C1266" s="31"/>
      <c r="D1266" s="32" t="str">
        <f>IF(C1266="","",IFERROR(INDEX(Clienți!$C$5:$C$504,MATCH(C1266,Clienți!$B$5:$B$504,0)),""))</f>
        <v/>
      </c>
      <c r="E1266" s="31"/>
      <c r="F1266" s="33"/>
      <c r="G1266" s="34" t="str">
        <f t="shared" si="19"/>
        <v/>
      </c>
    </row>
    <row r="1267" spans="2:7" x14ac:dyDescent="0.2">
      <c r="B1267" s="30"/>
      <c r="C1267" s="31"/>
      <c r="D1267" s="32" t="str">
        <f>IF(C1267="","",IFERROR(INDEX(Clienți!$C$5:$C$504,MATCH(C1267,Clienți!$B$5:$B$504,0)),""))</f>
        <v/>
      </c>
      <c r="E1267" s="31"/>
      <c r="F1267" s="33"/>
      <c r="G1267" s="34" t="str">
        <f t="shared" si="19"/>
        <v/>
      </c>
    </row>
    <row r="1268" spans="2:7" x14ac:dyDescent="0.2">
      <c r="B1268" s="30"/>
      <c r="C1268" s="31"/>
      <c r="D1268" s="32" t="str">
        <f>IF(C1268="","",IFERROR(INDEX(Clienți!$C$5:$C$504,MATCH(C1268,Clienți!$B$5:$B$504,0)),""))</f>
        <v/>
      </c>
      <c r="E1268" s="31"/>
      <c r="F1268" s="33"/>
      <c r="G1268" s="34" t="str">
        <f t="shared" si="19"/>
        <v/>
      </c>
    </row>
    <row r="1269" spans="2:7" x14ac:dyDescent="0.2">
      <c r="B1269" s="30"/>
      <c r="C1269" s="31"/>
      <c r="D1269" s="32" t="str">
        <f>IF(C1269="","",IFERROR(INDEX(Clienți!$C$5:$C$504,MATCH(C1269,Clienți!$B$5:$B$504,0)),""))</f>
        <v/>
      </c>
      <c r="E1269" s="31"/>
      <c r="F1269" s="33"/>
      <c r="G1269" s="34" t="str">
        <f t="shared" si="19"/>
        <v/>
      </c>
    </row>
    <row r="1270" spans="2:7" x14ac:dyDescent="0.2">
      <c r="B1270" s="30"/>
      <c r="C1270" s="31"/>
      <c r="D1270" s="32" t="str">
        <f>IF(C1270="","",IFERROR(INDEX(Clienți!$C$5:$C$504,MATCH(C1270,Clienți!$B$5:$B$504,0)),""))</f>
        <v/>
      </c>
      <c r="E1270" s="31"/>
      <c r="F1270" s="33"/>
      <c r="G1270" s="34" t="str">
        <f t="shared" si="19"/>
        <v/>
      </c>
    </row>
    <row r="1271" spans="2:7" x14ac:dyDescent="0.2">
      <c r="B1271" s="30"/>
      <c r="C1271" s="31"/>
      <c r="D1271" s="32" t="str">
        <f>IF(C1271="","",IFERROR(INDEX(Clienți!$C$5:$C$504,MATCH(C1271,Clienți!$B$5:$B$504,0)),""))</f>
        <v/>
      </c>
      <c r="E1271" s="31"/>
      <c r="F1271" s="33"/>
      <c r="G1271" s="34" t="str">
        <f t="shared" si="19"/>
        <v/>
      </c>
    </row>
    <row r="1272" spans="2:7" x14ac:dyDescent="0.2">
      <c r="B1272" s="30"/>
      <c r="C1272" s="31"/>
      <c r="D1272" s="32" t="str">
        <f>IF(C1272="","",IFERROR(INDEX(Clienți!$C$5:$C$504,MATCH(C1272,Clienți!$B$5:$B$504,0)),""))</f>
        <v/>
      </c>
      <c r="E1272" s="31"/>
      <c r="F1272" s="33"/>
      <c r="G1272" s="34" t="str">
        <f t="shared" si="19"/>
        <v/>
      </c>
    </row>
    <row r="1273" spans="2:7" x14ac:dyDescent="0.2">
      <c r="B1273" s="30"/>
      <c r="C1273" s="31"/>
      <c r="D1273" s="32" t="str">
        <f>IF(C1273="","",IFERROR(INDEX(Clienți!$C$5:$C$504,MATCH(C1273,Clienți!$B$5:$B$504,0)),""))</f>
        <v/>
      </c>
      <c r="E1273" s="31"/>
      <c r="F1273" s="33"/>
      <c r="G1273" s="34" t="str">
        <f t="shared" si="19"/>
        <v/>
      </c>
    </row>
    <row r="1274" spans="2:7" x14ac:dyDescent="0.2">
      <c r="B1274" s="30"/>
      <c r="C1274" s="31"/>
      <c r="D1274" s="32" t="str">
        <f>IF(C1274="","",IFERROR(INDEX(Clienți!$C$5:$C$504,MATCH(C1274,Clienți!$B$5:$B$504,0)),""))</f>
        <v/>
      </c>
      <c r="E1274" s="31"/>
      <c r="F1274" s="33"/>
      <c r="G1274" s="34" t="str">
        <f t="shared" si="19"/>
        <v/>
      </c>
    </row>
    <row r="1275" spans="2:7" x14ac:dyDescent="0.2">
      <c r="B1275" s="30"/>
      <c r="C1275" s="31"/>
      <c r="D1275" s="32" t="str">
        <f>IF(C1275="","",IFERROR(INDEX(Clienți!$C$5:$C$504,MATCH(C1275,Clienți!$B$5:$B$504,0)),""))</f>
        <v/>
      </c>
      <c r="E1275" s="31"/>
      <c r="F1275" s="33"/>
      <c r="G1275" s="34" t="str">
        <f t="shared" si="19"/>
        <v/>
      </c>
    </row>
    <row r="1276" spans="2:7" x14ac:dyDescent="0.2">
      <c r="B1276" s="30"/>
      <c r="C1276" s="31"/>
      <c r="D1276" s="32" t="str">
        <f>IF(C1276="","",IFERROR(INDEX(Clienți!$C$5:$C$504,MATCH(C1276,Clienți!$B$5:$B$504,0)),""))</f>
        <v/>
      </c>
      <c r="E1276" s="31"/>
      <c r="F1276" s="33"/>
      <c r="G1276" s="34" t="str">
        <f t="shared" si="19"/>
        <v/>
      </c>
    </row>
    <row r="1277" spans="2:7" x14ac:dyDescent="0.2">
      <c r="B1277" s="30"/>
      <c r="C1277" s="31"/>
      <c r="D1277" s="32" t="str">
        <f>IF(C1277="","",IFERROR(INDEX(Clienți!$C$5:$C$504,MATCH(C1277,Clienți!$B$5:$B$504,0)),""))</f>
        <v/>
      </c>
      <c r="E1277" s="31"/>
      <c r="F1277" s="33"/>
      <c r="G1277" s="34" t="str">
        <f t="shared" si="19"/>
        <v/>
      </c>
    </row>
    <row r="1278" spans="2:7" x14ac:dyDescent="0.2">
      <c r="B1278" s="30"/>
      <c r="C1278" s="31"/>
      <c r="D1278" s="32" t="str">
        <f>IF(C1278="","",IFERROR(INDEX(Clienți!$C$5:$C$504,MATCH(C1278,Clienți!$B$5:$B$504,0)),""))</f>
        <v/>
      </c>
      <c r="E1278" s="31"/>
      <c r="F1278" s="33"/>
      <c r="G1278" s="34" t="str">
        <f t="shared" si="19"/>
        <v/>
      </c>
    </row>
    <row r="1279" spans="2:7" x14ac:dyDescent="0.2">
      <c r="B1279" s="30"/>
      <c r="C1279" s="31"/>
      <c r="D1279" s="32" t="str">
        <f>IF(C1279="","",IFERROR(INDEX(Clienți!$C$5:$C$504,MATCH(C1279,Clienți!$B$5:$B$504,0)),""))</f>
        <v/>
      </c>
      <c r="E1279" s="31"/>
      <c r="F1279" s="33"/>
      <c r="G1279" s="34" t="str">
        <f t="shared" si="19"/>
        <v/>
      </c>
    </row>
    <row r="1280" spans="2:7" x14ac:dyDescent="0.2">
      <c r="B1280" s="30"/>
      <c r="C1280" s="31"/>
      <c r="D1280" s="32" t="str">
        <f>IF(C1280="","",IFERROR(INDEX(Clienți!$C$5:$C$504,MATCH(C1280,Clienți!$B$5:$B$504,0)),""))</f>
        <v/>
      </c>
      <c r="E1280" s="31"/>
      <c r="F1280" s="33"/>
      <c r="G1280" s="34" t="str">
        <f t="shared" si="19"/>
        <v/>
      </c>
    </row>
    <row r="1281" spans="2:7" x14ac:dyDescent="0.2">
      <c r="B1281" s="30"/>
      <c r="C1281" s="31"/>
      <c r="D1281" s="32" t="str">
        <f>IF(C1281="","",IFERROR(INDEX(Clienți!$C$5:$C$504,MATCH(C1281,Clienți!$B$5:$B$504,0)),""))</f>
        <v/>
      </c>
      <c r="E1281" s="31"/>
      <c r="F1281" s="33"/>
      <c r="G1281" s="34" t="str">
        <f t="shared" si="19"/>
        <v/>
      </c>
    </row>
    <row r="1282" spans="2:7" x14ac:dyDescent="0.2">
      <c r="B1282" s="30"/>
      <c r="C1282" s="31"/>
      <c r="D1282" s="32" t="str">
        <f>IF(C1282="","",IFERROR(INDEX(Clienți!$C$5:$C$504,MATCH(C1282,Clienți!$B$5:$B$504,0)),""))</f>
        <v/>
      </c>
      <c r="E1282" s="31"/>
      <c r="F1282" s="33"/>
      <c r="G1282" s="34" t="str">
        <f t="shared" si="19"/>
        <v/>
      </c>
    </row>
    <row r="1283" spans="2:7" x14ac:dyDescent="0.2">
      <c r="B1283" s="30"/>
      <c r="C1283" s="31"/>
      <c r="D1283" s="32" t="str">
        <f>IF(C1283="","",IFERROR(INDEX(Clienți!$C$5:$C$504,MATCH(C1283,Clienți!$B$5:$B$504,0)),""))</f>
        <v/>
      </c>
      <c r="E1283" s="31"/>
      <c r="F1283" s="33"/>
      <c r="G1283" s="34" t="str">
        <f t="shared" si="19"/>
        <v/>
      </c>
    </row>
    <row r="1284" spans="2:7" x14ac:dyDescent="0.2">
      <c r="B1284" s="30"/>
      <c r="C1284" s="31"/>
      <c r="D1284" s="32" t="str">
        <f>IF(C1284="","",IFERROR(INDEX(Clienți!$C$5:$C$504,MATCH(C1284,Clienți!$B$5:$B$504,0)),""))</f>
        <v/>
      </c>
      <c r="E1284" s="31"/>
      <c r="F1284" s="33"/>
      <c r="G1284" s="34" t="str">
        <f t="shared" si="19"/>
        <v/>
      </c>
    </row>
    <row r="1285" spans="2:7" x14ac:dyDescent="0.2">
      <c r="B1285" s="30"/>
      <c r="C1285" s="31"/>
      <c r="D1285" s="32" t="str">
        <f>IF(C1285="","",IFERROR(INDEX(Clienți!$C$5:$C$504,MATCH(C1285,Clienți!$B$5:$B$504,0)),""))</f>
        <v/>
      </c>
      <c r="E1285" s="31"/>
      <c r="F1285" s="33"/>
      <c r="G1285" s="34" t="str">
        <f t="shared" ref="G1285:G1348" si="20">IF(C1285="","",TRIM(IF(D1285="","Cod de client inexistent. ","")&amp;IF(COUNTIF($E$5:$E$2004,E1285)&gt;1,"Factură dublată. ","")))</f>
        <v/>
      </c>
    </row>
    <row r="1286" spans="2:7" x14ac:dyDescent="0.2">
      <c r="B1286" s="30"/>
      <c r="C1286" s="31"/>
      <c r="D1286" s="32" t="str">
        <f>IF(C1286="","",IFERROR(INDEX(Clienți!$C$5:$C$504,MATCH(C1286,Clienți!$B$5:$B$504,0)),""))</f>
        <v/>
      </c>
      <c r="E1286" s="31"/>
      <c r="F1286" s="33"/>
      <c r="G1286" s="34" t="str">
        <f t="shared" si="20"/>
        <v/>
      </c>
    </row>
    <row r="1287" spans="2:7" x14ac:dyDescent="0.2">
      <c r="B1287" s="30"/>
      <c r="C1287" s="31"/>
      <c r="D1287" s="32" t="str">
        <f>IF(C1287="","",IFERROR(INDEX(Clienți!$C$5:$C$504,MATCH(C1287,Clienți!$B$5:$B$504,0)),""))</f>
        <v/>
      </c>
      <c r="E1287" s="31"/>
      <c r="F1287" s="33"/>
      <c r="G1287" s="34" t="str">
        <f t="shared" si="20"/>
        <v/>
      </c>
    </row>
    <row r="1288" spans="2:7" x14ac:dyDescent="0.2">
      <c r="B1288" s="30"/>
      <c r="C1288" s="31"/>
      <c r="D1288" s="32" t="str">
        <f>IF(C1288="","",IFERROR(INDEX(Clienți!$C$5:$C$504,MATCH(C1288,Clienți!$B$5:$B$504,0)),""))</f>
        <v/>
      </c>
      <c r="E1288" s="31"/>
      <c r="F1288" s="33"/>
      <c r="G1288" s="34" t="str">
        <f t="shared" si="20"/>
        <v/>
      </c>
    </row>
    <row r="1289" spans="2:7" x14ac:dyDescent="0.2">
      <c r="B1289" s="30"/>
      <c r="C1289" s="31"/>
      <c r="D1289" s="32" t="str">
        <f>IF(C1289="","",IFERROR(INDEX(Clienți!$C$5:$C$504,MATCH(C1289,Clienți!$B$5:$B$504,0)),""))</f>
        <v/>
      </c>
      <c r="E1289" s="31"/>
      <c r="F1289" s="33"/>
      <c r="G1289" s="34" t="str">
        <f t="shared" si="20"/>
        <v/>
      </c>
    </row>
    <row r="1290" spans="2:7" x14ac:dyDescent="0.2">
      <c r="B1290" s="30"/>
      <c r="C1290" s="31"/>
      <c r="D1290" s="32" t="str">
        <f>IF(C1290="","",IFERROR(INDEX(Clienți!$C$5:$C$504,MATCH(C1290,Clienți!$B$5:$B$504,0)),""))</f>
        <v/>
      </c>
      <c r="E1290" s="31"/>
      <c r="F1290" s="33"/>
      <c r="G1290" s="34" t="str">
        <f t="shared" si="20"/>
        <v/>
      </c>
    </row>
    <row r="1291" spans="2:7" x14ac:dyDescent="0.2">
      <c r="B1291" s="30"/>
      <c r="C1291" s="31"/>
      <c r="D1291" s="32" t="str">
        <f>IF(C1291="","",IFERROR(INDEX(Clienți!$C$5:$C$504,MATCH(C1291,Clienți!$B$5:$B$504,0)),""))</f>
        <v/>
      </c>
      <c r="E1291" s="31"/>
      <c r="F1291" s="33"/>
      <c r="G1291" s="34" t="str">
        <f t="shared" si="20"/>
        <v/>
      </c>
    </row>
    <row r="1292" spans="2:7" x14ac:dyDescent="0.2">
      <c r="B1292" s="30"/>
      <c r="C1292" s="31"/>
      <c r="D1292" s="32" t="str">
        <f>IF(C1292="","",IFERROR(INDEX(Clienți!$C$5:$C$504,MATCH(C1292,Clienți!$B$5:$B$504,0)),""))</f>
        <v/>
      </c>
      <c r="E1292" s="31"/>
      <c r="F1292" s="33"/>
      <c r="G1292" s="34" t="str">
        <f t="shared" si="20"/>
        <v/>
      </c>
    </row>
    <row r="1293" spans="2:7" x14ac:dyDescent="0.2">
      <c r="B1293" s="30"/>
      <c r="C1293" s="31"/>
      <c r="D1293" s="32" t="str">
        <f>IF(C1293="","",IFERROR(INDEX(Clienți!$C$5:$C$504,MATCH(C1293,Clienți!$B$5:$B$504,0)),""))</f>
        <v/>
      </c>
      <c r="E1293" s="31"/>
      <c r="F1293" s="33"/>
      <c r="G1293" s="34" t="str">
        <f t="shared" si="20"/>
        <v/>
      </c>
    </row>
    <row r="1294" spans="2:7" x14ac:dyDescent="0.2">
      <c r="B1294" s="30"/>
      <c r="C1294" s="31"/>
      <c r="D1294" s="32" t="str">
        <f>IF(C1294="","",IFERROR(INDEX(Clienți!$C$5:$C$504,MATCH(C1294,Clienți!$B$5:$B$504,0)),""))</f>
        <v/>
      </c>
      <c r="E1294" s="31"/>
      <c r="F1294" s="33"/>
      <c r="G1294" s="34" t="str">
        <f t="shared" si="20"/>
        <v/>
      </c>
    </row>
    <row r="1295" spans="2:7" x14ac:dyDescent="0.2">
      <c r="B1295" s="30"/>
      <c r="C1295" s="31"/>
      <c r="D1295" s="32" t="str">
        <f>IF(C1295="","",IFERROR(INDEX(Clienți!$C$5:$C$504,MATCH(C1295,Clienți!$B$5:$B$504,0)),""))</f>
        <v/>
      </c>
      <c r="E1295" s="31"/>
      <c r="F1295" s="33"/>
      <c r="G1295" s="34" t="str">
        <f t="shared" si="20"/>
        <v/>
      </c>
    </row>
    <row r="1296" spans="2:7" x14ac:dyDescent="0.2">
      <c r="B1296" s="30"/>
      <c r="C1296" s="31"/>
      <c r="D1296" s="32" t="str">
        <f>IF(C1296="","",IFERROR(INDEX(Clienți!$C$5:$C$504,MATCH(C1296,Clienți!$B$5:$B$504,0)),""))</f>
        <v/>
      </c>
      <c r="E1296" s="31"/>
      <c r="F1296" s="33"/>
      <c r="G1296" s="34" t="str">
        <f t="shared" si="20"/>
        <v/>
      </c>
    </row>
    <row r="1297" spans="2:7" x14ac:dyDescent="0.2">
      <c r="B1297" s="30"/>
      <c r="C1297" s="31"/>
      <c r="D1297" s="32" t="str">
        <f>IF(C1297="","",IFERROR(INDEX(Clienți!$C$5:$C$504,MATCH(C1297,Clienți!$B$5:$B$504,0)),""))</f>
        <v/>
      </c>
      <c r="E1297" s="31"/>
      <c r="F1297" s="33"/>
      <c r="G1297" s="34" t="str">
        <f t="shared" si="20"/>
        <v/>
      </c>
    </row>
    <row r="1298" spans="2:7" x14ac:dyDescent="0.2">
      <c r="B1298" s="30"/>
      <c r="C1298" s="31"/>
      <c r="D1298" s="32" t="str">
        <f>IF(C1298="","",IFERROR(INDEX(Clienți!$C$5:$C$504,MATCH(C1298,Clienți!$B$5:$B$504,0)),""))</f>
        <v/>
      </c>
      <c r="E1298" s="31"/>
      <c r="F1298" s="33"/>
      <c r="G1298" s="34" t="str">
        <f t="shared" si="20"/>
        <v/>
      </c>
    </row>
    <row r="1299" spans="2:7" x14ac:dyDescent="0.2">
      <c r="B1299" s="30"/>
      <c r="C1299" s="31"/>
      <c r="D1299" s="32" t="str">
        <f>IF(C1299="","",IFERROR(INDEX(Clienți!$C$5:$C$504,MATCH(C1299,Clienți!$B$5:$B$504,0)),""))</f>
        <v/>
      </c>
      <c r="E1299" s="31"/>
      <c r="F1299" s="33"/>
      <c r="G1299" s="34" t="str">
        <f t="shared" si="20"/>
        <v/>
      </c>
    </row>
    <row r="1300" spans="2:7" x14ac:dyDescent="0.2">
      <c r="B1300" s="30"/>
      <c r="C1300" s="31"/>
      <c r="D1300" s="32" t="str">
        <f>IF(C1300="","",IFERROR(INDEX(Clienți!$C$5:$C$504,MATCH(C1300,Clienți!$B$5:$B$504,0)),""))</f>
        <v/>
      </c>
      <c r="E1300" s="31"/>
      <c r="F1300" s="33"/>
      <c r="G1300" s="34" t="str">
        <f t="shared" si="20"/>
        <v/>
      </c>
    </row>
    <row r="1301" spans="2:7" x14ac:dyDescent="0.2">
      <c r="B1301" s="30"/>
      <c r="C1301" s="31"/>
      <c r="D1301" s="32" t="str">
        <f>IF(C1301="","",IFERROR(INDEX(Clienți!$C$5:$C$504,MATCH(C1301,Clienți!$B$5:$B$504,0)),""))</f>
        <v/>
      </c>
      <c r="E1301" s="31"/>
      <c r="F1301" s="33"/>
      <c r="G1301" s="34" t="str">
        <f t="shared" si="20"/>
        <v/>
      </c>
    </row>
    <row r="1302" spans="2:7" x14ac:dyDescent="0.2">
      <c r="B1302" s="30"/>
      <c r="C1302" s="31"/>
      <c r="D1302" s="32" t="str">
        <f>IF(C1302="","",IFERROR(INDEX(Clienți!$C$5:$C$504,MATCH(C1302,Clienți!$B$5:$B$504,0)),""))</f>
        <v/>
      </c>
      <c r="E1302" s="31"/>
      <c r="F1302" s="33"/>
      <c r="G1302" s="34" t="str">
        <f t="shared" si="20"/>
        <v/>
      </c>
    </row>
    <row r="1303" spans="2:7" x14ac:dyDescent="0.2">
      <c r="B1303" s="30"/>
      <c r="C1303" s="31"/>
      <c r="D1303" s="32" t="str">
        <f>IF(C1303="","",IFERROR(INDEX(Clienți!$C$5:$C$504,MATCH(C1303,Clienți!$B$5:$B$504,0)),""))</f>
        <v/>
      </c>
      <c r="E1303" s="31"/>
      <c r="F1303" s="33"/>
      <c r="G1303" s="34" t="str">
        <f t="shared" si="20"/>
        <v/>
      </c>
    </row>
    <row r="1304" spans="2:7" x14ac:dyDescent="0.2">
      <c r="B1304" s="30"/>
      <c r="C1304" s="31"/>
      <c r="D1304" s="32" t="str">
        <f>IF(C1304="","",IFERROR(INDEX(Clienți!$C$5:$C$504,MATCH(C1304,Clienți!$B$5:$B$504,0)),""))</f>
        <v/>
      </c>
      <c r="E1304" s="31"/>
      <c r="F1304" s="33"/>
      <c r="G1304" s="34" t="str">
        <f t="shared" si="20"/>
        <v/>
      </c>
    </row>
    <row r="1305" spans="2:7" x14ac:dyDescent="0.2">
      <c r="B1305" s="30"/>
      <c r="C1305" s="31"/>
      <c r="D1305" s="32" t="str">
        <f>IF(C1305="","",IFERROR(INDEX(Clienți!$C$5:$C$504,MATCH(C1305,Clienți!$B$5:$B$504,0)),""))</f>
        <v/>
      </c>
      <c r="E1305" s="31"/>
      <c r="F1305" s="33"/>
      <c r="G1305" s="34" t="str">
        <f t="shared" si="20"/>
        <v/>
      </c>
    </row>
    <row r="1306" spans="2:7" x14ac:dyDescent="0.2">
      <c r="B1306" s="30"/>
      <c r="C1306" s="31"/>
      <c r="D1306" s="32" t="str">
        <f>IF(C1306="","",IFERROR(INDEX(Clienți!$C$5:$C$504,MATCH(C1306,Clienți!$B$5:$B$504,0)),""))</f>
        <v/>
      </c>
      <c r="E1306" s="31"/>
      <c r="F1306" s="33"/>
      <c r="G1306" s="34" t="str">
        <f t="shared" si="20"/>
        <v/>
      </c>
    </row>
    <row r="1307" spans="2:7" x14ac:dyDescent="0.2">
      <c r="B1307" s="30"/>
      <c r="C1307" s="31"/>
      <c r="D1307" s="32" t="str">
        <f>IF(C1307="","",IFERROR(INDEX(Clienți!$C$5:$C$504,MATCH(C1307,Clienți!$B$5:$B$504,0)),""))</f>
        <v/>
      </c>
      <c r="E1307" s="31"/>
      <c r="F1307" s="33"/>
      <c r="G1307" s="34" t="str">
        <f t="shared" si="20"/>
        <v/>
      </c>
    </row>
    <row r="1308" spans="2:7" x14ac:dyDescent="0.2">
      <c r="B1308" s="30"/>
      <c r="C1308" s="31"/>
      <c r="D1308" s="32" t="str">
        <f>IF(C1308="","",IFERROR(INDEX(Clienți!$C$5:$C$504,MATCH(C1308,Clienți!$B$5:$B$504,0)),""))</f>
        <v/>
      </c>
      <c r="E1308" s="31"/>
      <c r="F1308" s="33"/>
      <c r="G1308" s="34" t="str">
        <f t="shared" si="20"/>
        <v/>
      </c>
    </row>
    <row r="1309" spans="2:7" x14ac:dyDescent="0.2">
      <c r="B1309" s="30"/>
      <c r="C1309" s="31"/>
      <c r="D1309" s="32" t="str">
        <f>IF(C1309="","",IFERROR(INDEX(Clienți!$C$5:$C$504,MATCH(C1309,Clienți!$B$5:$B$504,0)),""))</f>
        <v/>
      </c>
      <c r="E1309" s="31"/>
      <c r="F1309" s="33"/>
      <c r="G1309" s="34" t="str">
        <f t="shared" si="20"/>
        <v/>
      </c>
    </row>
    <row r="1310" spans="2:7" x14ac:dyDescent="0.2">
      <c r="B1310" s="30"/>
      <c r="C1310" s="31"/>
      <c r="D1310" s="32" t="str">
        <f>IF(C1310="","",IFERROR(INDEX(Clienți!$C$5:$C$504,MATCH(C1310,Clienți!$B$5:$B$504,0)),""))</f>
        <v/>
      </c>
      <c r="E1310" s="31"/>
      <c r="F1310" s="33"/>
      <c r="G1310" s="34" t="str">
        <f t="shared" si="20"/>
        <v/>
      </c>
    </row>
    <row r="1311" spans="2:7" x14ac:dyDescent="0.2">
      <c r="B1311" s="30"/>
      <c r="C1311" s="31"/>
      <c r="D1311" s="32" t="str">
        <f>IF(C1311="","",IFERROR(INDEX(Clienți!$C$5:$C$504,MATCH(C1311,Clienți!$B$5:$B$504,0)),""))</f>
        <v/>
      </c>
      <c r="E1311" s="31"/>
      <c r="F1311" s="33"/>
      <c r="G1311" s="34" t="str">
        <f t="shared" si="20"/>
        <v/>
      </c>
    </row>
    <row r="1312" spans="2:7" x14ac:dyDescent="0.2">
      <c r="B1312" s="30"/>
      <c r="C1312" s="31"/>
      <c r="D1312" s="32" t="str">
        <f>IF(C1312="","",IFERROR(INDEX(Clienți!$C$5:$C$504,MATCH(C1312,Clienți!$B$5:$B$504,0)),""))</f>
        <v/>
      </c>
      <c r="E1312" s="31"/>
      <c r="F1312" s="33"/>
      <c r="G1312" s="34" t="str">
        <f t="shared" si="20"/>
        <v/>
      </c>
    </row>
    <row r="1313" spans="2:7" x14ac:dyDescent="0.2">
      <c r="B1313" s="30"/>
      <c r="C1313" s="31"/>
      <c r="D1313" s="32" t="str">
        <f>IF(C1313="","",IFERROR(INDEX(Clienți!$C$5:$C$504,MATCH(C1313,Clienți!$B$5:$B$504,0)),""))</f>
        <v/>
      </c>
      <c r="E1313" s="31"/>
      <c r="F1313" s="33"/>
      <c r="G1313" s="34" t="str">
        <f t="shared" si="20"/>
        <v/>
      </c>
    </row>
    <row r="1314" spans="2:7" x14ac:dyDescent="0.2">
      <c r="B1314" s="30"/>
      <c r="C1314" s="31"/>
      <c r="D1314" s="32" t="str">
        <f>IF(C1314="","",IFERROR(INDEX(Clienți!$C$5:$C$504,MATCH(C1314,Clienți!$B$5:$B$504,0)),""))</f>
        <v/>
      </c>
      <c r="E1314" s="31"/>
      <c r="F1314" s="33"/>
      <c r="G1314" s="34" t="str">
        <f t="shared" si="20"/>
        <v/>
      </c>
    </row>
    <row r="1315" spans="2:7" x14ac:dyDescent="0.2">
      <c r="B1315" s="30"/>
      <c r="C1315" s="31"/>
      <c r="D1315" s="32" t="str">
        <f>IF(C1315="","",IFERROR(INDEX(Clienți!$C$5:$C$504,MATCH(C1315,Clienți!$B$5:$B$504,0)),""))</f>
        <v/>
      </c>
      <c r="E1315" s="31"/>
      <c r="F1315" s="33"/>
      <c r="G1315" s="34" t="str">
        <f t="shared" si="20"/>
        <v/>
      </c>
    </row>
    <row r="1316" spans="2:7" x14ac:dyDescent="0.2">
      <c r="B1316" s="30"/>
      <c r="C1316" s="31"/>
      <c r="D1316" s="32" t="str">
        <f>IF(C1316="","",IFERROR(INDEX(Clienți!$C$5:$C$504,MATCH(C1316,Clienți!$B$5:$B$504,0)),""))</f>
        <v/>
      </c>
      <c r="E1316" s="31"/>
      <c r="F1316" s="33"/>
      <c r="G1316" s="34" t="str">
        <f t="shared" si="20"/>
        <v/>
      </c>
    </row>
    <row r="1317" spans="2:7" x14ac:dyDescent="0.2">
      <c r="B1317" s="30"/>
      <c r="C1317" s="31"/>
      <c r="D1317" s="32" t="str">
        <f>IF(C1317="","",IFERROR(INDEX(Clienți!$C$5:$C$504,MATCH(C1317,Clienți!$B$5:$B$504,0)),""))</f>
        <v/>
      </c>
      <c r="E1317" s="31"/>
      <c r="F1317" s="33"/>
      <c r="G1317" s="34" t="str">
        <f t="shared" si="20"/>
        <v/>
      </c>
    </row>
    <row r="1318" spans="2:7" x14ac:dyDescent="0.2">
      <c r="B1318" s="30"/>
      <c r="C1318" s="31"/>
      <c r="D1318" s="32" t="str">
        <f>IF(C1318="","",IFERROR(INDEX(Clienți!$C$5:$C$504,MATCH(C1318,Clienți!$B$5:$B$504,0)),""))</f>
        <v/>
      </c>
      <c r="E1318" s="31"/>
      <c r="F1318" s="33"/>
      <c r="G1318" s="34" t="str">
        <f t="shared" si="20"/>
        <v/>
      </c>
    </row>
    <row r="1319" spans="2:7" x14ac:dyDescent="0.2">
      <c r="B1319" s="30"/>
      <c r="C1319" s="31"/>
      <c r="D1319" s="32" t="str">
        <f>IF(C1319="","",IFERROR(INDEX(Clienți!$C$5:$C$504,MATCH(C1319,Clienți!$B$5:$B$504,0)),""))</f>
        <v/>
      </c>
      <c r="E1319" s="31"/>
      <c r="F1319" s="33"/>
      <c r="G1319" s="34" t="str">
        <f t="shared" si="20"/>
        <v/>
      </c>
    </row>
    <row r="1320" spans="2:7" x14ac:dyDescent="0.2">
      <c r="B1320" s="30"/>
      <c r="C1320" s="31"/>
      <c r="D1320" s="32" t="str">
        <f>IF(C1320="","",IFERROR(INDEX(Clienți!$C$5:$C$504,MATCH(C1320,Clienți!$B$5:$B$504,0)),""))</f>
        <v/>
      </c>
      <c r="E1320" s="31"/>
      <c r="F1320" s="33"/>
      <c r="G1320" s="34" t="str">
        <f t="shared" si="20"/>
        <v/>
      </c>
    </row>
    <row r="1321" spans="2:7" x14ac:dyDescent="0.2">
      <c r="B1321" s="30"/>
      <c r="C1321" s="31"/>
      <c r="D1321" s="32" t="str">
        <f>IF(C1321="","",IFERROR(INDEX(Clienți!$C$5:$C$504,MATCH(C1321,Clienți!$B$5:$B$504,0)),""))</f>
        <v/>
      </c>
      <c r="E1321" s="31"/>
      <c r="F1321" s="33"/>
      <c r="G1321" s="34" t="str">
        <f t="shared" si="20"/>
        <v/>
      </c>
    </row>
    <row r="1322" spans="2:7" x14ac:dyDescent="0.2">
      <c r="B1322" s="30"/>
      <c r="C1322" s="31"/>
      <c r="D1322" s="32" t="str">
        <f>IF(C1322="","",IFERROR(INDEX(Clienți!$C$5:$C$504,MATCH(C1322,Clienți!$B$5:$B$504,0)),""))</f>
        <v/>
      </c>
      <c r="E1322" s="31"/>
      <c r="F1322" s="33"/>
      <c r="G1322" s="34" t="str">
        <f t="shared" si="20"/>
        <v/>
      </c>
    </row>
    <row r="1323" spans="2:7" x14ac:dyDescent="0.2">
      <c r="B1323" s="30"/>
      <c r="C1323" s="31"/>
      <c r="D1323" s="32" t="str">
        <f>IF(C1323="","",IFERROR(INDEX(Clienți!$C$5:$C$504,MATCH(C1323,Clienți!$B$5:$B$504,0)),""))</f>
        <v/>
      </c>
      <c r="E1323" s="31"/>
      <c r="F1323" s="33"/>
      <c r="G1323" s="34" t="str">
        <f t="shared" si="20"/>
        <v/>
      </c>
    </row>
    <row r="1324" spans="2:7" x14ac:dyDescent="0.2">
      <c r="B1324" s="30"/>
      <c r="C1324" s="31"/>
      <c r="D1324" s="32" t="str">
        <f>IF(C1324="","",IFERROR(INDEX(Clienți!$C$5:$C$504,MATCH(C1324,Clienți!$B$5:$B$504,0)),""))</f>
        <v/>
      </c>
      <c r="E1324" s="31"/>
      <c r="F1324" s="33"/>
      <c r="G1324" s="34" t="str">
        <f t="shared" si="20"/>
        <v/>
      </c>
    </row>
    <row r="1325" spans="2:7" x14ac:dyDescent="0.2">
      <c r="B1325" s="30"/>
      <c r="C1325" s="31"/>
      <c r="D1325" s="32" t="str">
        <f>IF(C1325="","",IFERROR(INDEX(Clienți!$C$5:$C$504,MATCH(C1325,Clienți!$B$5:$B$504,0)),""))</f>
        <v/>
      </c>
      <c r="E1325" s="31"/>
      <c r="F1325" s="33"/>
      <c r="G1325" s="34" t="str">
        <f t="shared" si="20"/>
        <v/>
      </c>
    </row>
    <row r="1326" spans="2:7" x14ac:dyDescent="0.2">
      <c r="B1326" s="30"/>
      <c r="C1326" s="31"/>
      <c r="D1326" s="32" t="str">
        <f>IF(C1326="","",IFERROR(INDEX(Clienți!$C$5:$C$504,MATCH(C1326,Clienți!$B$5:$B$504,0)),""))</f>
        <v/>
      </c>
      <c r="E1326" s="31"/>
      <c r="F1326" s="33"/>
      <c r="G1326" s="34" t="str">
        <f t="shared" si="20"/>
        <v/>
      </c>
    </row>
    <row r="1327" spans="2:7" x14ac:dyDescent="0.2">
      <c r="B1327" s="30"/>
      <c r="C1327" s="31"/>
      <c r="D1327" s="32" t="str">
        <f>IF(C1327="","",IFERROR(INDEX(Clienți!$C$5:$C$504,MATCH(C1327,Clienți!$B$5:$B$504,0)),""))</f>
        <v/>
      </c>
      <c r="E1327" s="31"/>
      <c r="F1327" s="33"/>
      <c r="G1327" s="34" t="str">
        <f t="shared" si="20"/>
        <v/>
      </c>
    </row>
    <row r="1328" spans="2:7" x14ac:dyDescent="0.2">
      <c r="B1328" s="30"/>
      <c r="C1328" s="31"/>
      <c r="D1328" s="32" t="str">
        <f>IF(C1328="","",IFERROR(INDEX(Clienți!$C$5:$C$504,MATCH(C1328,Clienți!$B$5:$B$504,0)),""))</f>
        <v/>
      </c>
      <c r="E1328" s="31"/>
      <c r="F1328" s="33"/>
      <c r="G1328" s="34" t="str">
        <f t="shared" si="20"/>
        <v/>
      </c>
    </row>
    <row r="1329" spans="2:7" x14ac:dyDescent="0.2">
      <c r="B1329" s="30"/>
      <c r="C1329" s="31"/>
      <c r="D1329" s="32" t="str">
        <f>IF(C1329="","",IFERROR(INDEX(Clienți!$C$5:$C$504,MATCH(C1329,Clienți!$B$5:$B$504,0)),""))</f>
        <v/>
      </c>
      <c r="E1329" s="31"/>
      <c r="F1329" s="33"/>
      <c r="G1329" s="34" t="str">
        <f t="shared" si="20"/>
        <v/>
      </c>
    </row>
    <row r="1330" spans="2:7" x14ac:dyDescent="0.2">
      <c r="B1330" s="30"/>
      <c r="C1330" s="31"/>
      <c r="D1330" s="32" t="str">
        <f>IF(C1330="","",IFERROR(INDEX(Clienți!$C$5:$C$504,MATCH(C1330,Clienți!$B$5:$B$504,0)),""))</f>
        <v/>
      </c>
      <c r="E1330" s="31"/>
      <c r="F1330" s="33"/>
      <c r="G1330" s="34" t="str">
        <f t="shared" si="20"/>
        <v/>
      </c>
    </row>
    <row r="1331" spans="2:7" x14ac:dyDescent="0.2">
      <c r="B1331" s="30"/>
      <c r="C1331" s="31"/>
      <c r="D1331" s="32" t="str">
        <f>IF(C1331="","",IFERROR(INDEX(Clienți!$C$5:$C$504,MATCH(C1331,Clienți!$B$5:$B$504,0)),""))</f>
        <v/>
      </c>
      <c r="E1331" s="31"/>
      <c r="F1331" s="33"/>
      <c r="G1331" s="34" t="str">
        <f t="shared" si="20"/>
        <v/>
      </c>
    </row>
    <row r="1332" spans="2:7" x14ac:dyDescent="0.2">
      <c r="B1332" s="30"/>
      <c r="C1332" s="31"/>
      <c r="D1332" s="32" t="str">
        <f>IF(C1332="","",IFERROR(INDEX(Clienți!$C$5:$C$504,MATCH(C1332,Clienți!$B$5:$B$504,0)),""))</f>
        <v/>
      </c>
      <c r="E1332" s="31"/>
      <c r="F1332" s="33"/>
      <c r="G1332" s="34" t="str">
        <f t="shared" si="20"/>
        <v/>
      </c>
    </row>
    <row r="1333" spans="2:7" x14ac:dyDescent="0.2">
      <c r="B1333" s="30"/>
      <c r="C1333" s="31"/>
      <c r="D1333" s="32" t="str">
        <f>IF(C1333="","",IFERROR(INDEX(Clienți!$C$5:$C$504,MATCH(C1333,Clienți!$B$5:$B$504,0)),""))</f>
        <v/>
      </c>
      <c r="E1333" s="31"/>
      <c r="F1333" s="33"/>
      <c r="G1333" s="34" t="str">
        <f t="shared" si="20"/>
        <v/>
      </c>
    </row>
    <row r="1334" spans="2:7" x14ac:dyDescent="0.2">
      <c r="B1334" s="30"/>
      <c r="C1334" s="31"/>
      <c r="D1334" s="32" t="str">
        <f>IF(C1334="","",IFERROR(INDEX(Clienți!$C$5:$C$504,MATCH(C1334,Clienți!$B$5:$B$504,0)),""))</f>
        <v/>
      </c>
      <c r="E1334" s="31"/>
      <c r="F1334" s="33"/>
      <c r="G1334" s="34" t="str">
        <f t="shared" si="20"/>
        <v/>
      </c>
    </row>
    <row r="1335" spans="2:7" x14ac:dyDescent="0.2">
      <c r="B1335" s="30"/>
      <c r="C1335" s="31"/>
      <c r="D1335" s="32" t="str">
        <f>IF(C1335="","",IFERROR(INDEX(Clienți!$C$5:$C$504,MATCH(C1335,Clienți!$B$5:$B$504,0)),""))</f>
        <v/>
      </c>
      <c r="E1335" s="31"/>
      <c r="F1335" s="33"/>
      <c r="G1335" s="34" t="str">
        <f t="shared" si="20"/>
        <v/>
      </c>
    </row>
    <row r="1336" spans="2:7" x14ac:dyDescent="0.2">
      <c r="B1336" s="30"/>
      <c r="C1336" s="31"/>
      <c r="D1336" s="32" t="str">
        <f>IF(C1336="","",IFERROR(INDEX(Clienți!$C$5:$C$504,MATCH(C1336,Clienți!$B$5:$B$504,0)),""))</f>
        <v/>
      </c>
      <c r="E1336" s="31"/>
      <c r="F1336" s="33"/>
      <c r="G1336" s="34" t="str">
        <f t="shared" si="20"/>
        <v/>
      </c>
    </row>
    <row r="1337" spans="2:7" x14ac:dyDescent="0.2">
      <c r="B1337" s="30"/>
      <c r="C1337" s="31"/>
      <c r="D1337" s="32" t="str">
        <f>IF(C1337="","",IFERROR(INDEX(Clienți!$C$5:$C$504,MATCH(C1337,Clienți!$B$5:$B$504,0)),""))</f>
        <v/>
      </c>
      <c r="E1337" s="31"/>
      <c r="F1337" s="33"/>
      <c r="G1337" s="34" t="str">
        <f t="shared" si="20"/>
        <v/>
      </c>
    </row>
    <row r="1338" spans="2:7" x14ac:dyDescent="0.2">
      <c r="B1338" s="30"/>
      <c r="C1338" s="31"/>
      <c r="D1338" s="32" t="str">
        <f>IF(C1338="","",IFERROR(INDEX(Clienți!$C$5:$C$504,MATCH(C1338,Clienți!$B$5:$B$504,0)),""))</f>
        <v/>
      </c>
      <c r="E1338" s="31"/>
      <c r="F1338" s="33"/>
      <c r="G1338" s="34" t="str">
        <f t="shared" si="20"/>
        <v/>
      </c>
    </row>
    <row r="1339" spans="2:7" x14ac:dyDescent="0.2">
      <c r="B1339" s="30"/>
      <c r="C1339" s="31"/>
      <c r="D1339" s="32" t="str">
        <f>IF(C1339="","",IFERROR(INDEX(Clienți!$C$5:$C$504,MATCH(C1339,Clienți!$B$5:$B$504,0)),""))</f>
        <v/>
      </c>
      <c r="E1339" s="31"/>
      <c r="F1339" s="33"/>
      <c r="G1339" s="34" t="str">
        <f t="shared" si="20"/>
        <v/>
      </c>
    </row>
    <row r="1340" spans="2:7" x14ac:dyDescent="0.2">
      <c r="B1340" s="30"/>
      <c r="C1340" s="31"/>
      <c r="D1340" s="32" t="str">
        <f>IF(C1340="","",IFERROR(INDEX(Clienți!$C$5:$C$504,MATCH(C1340,Clienți!$B$5:$B$504,0)),""))</f>
        <v/>
      </c>
      <c r="E1340" s="31"/>
      <c r="F1340" s="33"/>
      <c r="G1340" s="34" t="str">
        <f t="shared" si="20"/>
        <v/>
      </c>
    </row>
    <row r="1341" spans="2:7" x14ac:dyDescent="0.2">
      <c r="B1341" s="30"/>
      <c r="C1341" s="31"/>
      <c r="D1341" s="32" t="str">
        <f>IF(C1341="","",IFERROR(INDEX(Clienți!$C$5:$C$504,MATCH(C1341,Clienți!$B$5:$B$504,0)),""))</f>
        <v/>
      </c>
      <c r="E1341" s="31"/>
      <c r="F1341" s="33"/>
      <c r="G1341" s="34" t="str">
        <f t="shared" si="20"/>
        <v/>
      </c>
    </row>
    <row r="1342" spans="2:7" x14ac:dyDescent="0.2">
      <c r="B1342" s="30"/>
      <c r="C1342" s="31"/>
      <c r="D1342" s="32" t="str">
        <f>IF(C1342="","",IFERROR(INDEX(Clienți!$C$5:$C$504,MATCH(C1342,Clienți!$B$5:$B$504,0)),""))</f>
        <v/>
      </c>
      <c r="E1342" s="31"/>
      <c r="F1342" s="33"/>
      <c r="G1342" s="34" t="str">
        <f t="shared" si="20"/>
        <v/>
      </c>
    </row>
    <row r="1343" spans="2:7" x14ac:dyDescent="0.2">
      <c r="B1343" s="30"/>
      <c r="C1343" s="31"/>
      <c r="D1343" s="32" t="str">
        <f>IF(C1343="","",IFERROR(INDEX(Clienți!$C$5:$C$504,MATCH(C1343,Clienți!$B$5:$B$504,0)),""))</f>
        <v/>
      </c>
      <c r="E1343" s="31"/>
      <c r="F1343" s="33"/>
      <c r="G1343" s="34" t="str">
        <f t="shared" si="20"/>
        <v/>
      </c>
    </row>
    <row r="1344" spans="2:7" x14ac:dyDescent="0.2">
      <c r="B1344" s="30"/>
      <c r="C1344" s="31"/>
      <c r="D1344" s="32" t="str">
        <f>IF(C1344="","",IFERROR(INDEX(Clienți!$C$5:$C$504,MATCH(C1344,Clienți!$B$5:$B$504,0)),""))</f>
        <v/>
      </c>
      <c r="E1344" s="31"/>
      <c r="F1344" s="33"/>
      <c r="G1344" s="34" t="str">
        <f t="shared" si="20"/>
        <v/>
      </c>
    </row>
    <row r="1345" spans="2:7" x14ac:dyDescent="0.2">
      <c r="B1345" s="30"/>
      <c r="C1345" s="31"/>
      <c r="D1345" s="32" t="str">
        <f>IF(C1345="","",IFERROR(INDEX(Clienți!$C$5:$C$504,MATCH(C1345,Clienți!$B$5:$B$504,0)),""))</f>
        <v/>
      </c>
      <c r="E1345" s="31"/>
      <c r="F1345" s="33"/>
      <c r="G1345" s="34" t="str">
        <f t="shared" si="20"/>
        <v/>
      </c>
    </row>
    <row r="1346" spans="2:7" x14ac:dyDescent="0.2">
      <c r="B1346" s="30"/>
      <c r="C1346" s="31"/>
      <c r="D1346" s="32" t="str">
        <f>IF(C1346="","",IFERROR(INDEX(Clienți!$C$5:$C$504,MATCH(C1346,Clienți!$B$5:$B$504,0)),""))</f>
        <v/>
      </c>
      <c r="E1346" s="31"/>
      <c r="F1346" s="33"/>
      <c r="G1346" s="34" t="str">
        <f t="shared" si="20"/>
        <v/>
      </c>
    </row>
    <row r="1347" spans="2:7" x14ac:dyDescent="0.2">
      <c r="B1347" s="30"/>
      <c r="C1347" s="31"/>
      <c r="D1347" s="32" t="str">
        <f>IF(C1347="","",IFERROR(INDEX(Clienți!$C$5:$C$504,MATCH(C1347,Clienți!$B$5:$B$504,0)),""))</f>
        <v/>
      </c>
      <c r="E1347" s="31"/>
      <c r="F1347" s="33"/>
      <c r="G1347" s="34" t="str">
        <f t="shared" si="20"/>
        <v/>
      </c>
    </row>
    <row r="1348" spans="2:7" x14ac:dyDescent="0.2">
      <c r="B1348" s="30"/>
      <c r="C1348" s="31"/>
      <c r="D1348" s="32" t="str">
        <f>IF(C1348="","",IFERROR(INDEX(Clienți!$C$5:$C$504,MATCH(C1348,Clienți!$B$5:$B$504,0)),""))</f>
        <v/>
      </c>
      <c r="E1348" s="31"/>
      <c r="F1348" s="33"/>
      <c r="G1348" s="34" t="str">
        <f t="shared" si="20"/>
        <v/>
      </c>
    </row>
    <row r="1349" spans="2:7" x14ac:dyDescent="0.2">
      <c r="B1349" s="30"/>
      <c r="C1349" s="31"/>
      <c r="D1349" s="32" t="str">
        <f>IF(C1349="","",IFERROR(INDEX(Clienți!$C$5:$C$504,MATCH(C1349,Clienți!$B$5:$B$504,0)),""))</f>
        <v/>
      </c>
      <c r="E1349" s="31"/>
      <c r="F1349" s="33"/>
      <c r="G1349" s="34" t="str">
        <f t="shared" ref="G1349:G1412" si="21">IF(C1349="","",TRIM(IF(D1349="","Cod de client inexistent. ","")&amp;IF(COUNTIF($E$5:$E$2004,E1349)&gt;1,"Factură dublată. ","")))</f>
        <v/>
      </c>
    </row>
    <row r="1350" spans="2:7" x14ac:dyDescent="0.2">
      <c r="B1350" s="30"/>
      <c r="C1350" s="31"/>
      <c r="D1350" s="32" t="str">
        <f>IF(C1350="","",IFERROR(INDEX(Clienți!$C$5:$C$504,MATCH(C1350,Clienți!$B$5:$B$504,0)),""))</f>
        <v/>
      </c>
      <c r="E1350" s="31"/>
      <c r="F1350" s="33"/>
      <c r="G1350" s="34" t="str">
        <f t="shared" si="21"/>
        <v/>
      </c>
    </row>
    <row r="1351" spans="2:7" x14ac:dyDescent="0.2">
      <c r="B1351" s="30"/>
      <c r="C1351" s="31"/>
      <c r="D1351" s="32" t="str">
        <f>IF(C1351="","",IFERROR(INDEX(Clienți!$C$5:$C$504,MATCH(C1351,Clienți!$B$5:$B$504,0)),""))</f>
        <v/>
      </c>
      <c r="E1351" s="31"/>
      <c r="F1351" s="33"/>
      <c r="G1351" s="34" t="str">
        <f t="shared" si="21"/>
        <v/>
      </c>
    </row>
    <row r="1352" spans="2:7" x14ac:dyDescent="0.2">
      <c r="B1352" s="30"/>
      <c r="C1352" s="31"/>
      <c r="D1352" s="32" t="str">
        <f>IF(C1352="","",IFERROR(INDEX(Clienți!$C$5:$C$504,MATCH(C1352,Clienți!$B$5:$B$504,0)),""))</f>
        <v/>
      </c>
      <c r="E1352" s="31"/>
      <c r="F1352" s="33"/>
      <c r="G1352" s="34" t="str">
        <f t="shared" si="21"/>
        <v/>
      </c>
    </row>
    <row r="1353" spans="2:7" x14ac:dyDescent="0.2">
      <c r="B1353" s="30"/>
      <c r="C1353" s="31"/>
      <c r="D1353" s="32" t="str">
        <f>IF(C1353="","",IFERROR(INDEX(Clienți!$C$5:$C$504,MATCH(C1353,Clienți!$B$5:$B$504,0)),""))</f>
        <v/>
      </c>
      <c r="E1353" s="31"/>
      <c r="F1353" s="33"/>
      <c r="G1353" s="34" t="str">
        <f t="shared" si="21"/>
        <v/>
      </c>
    </row>
    <row r="1354" spans="2:7" x14ac:dyDescent="0.2">
      <c r="B1354" s="30"/>
      <c r="C1354" s="31"/>
      <c r="D1354" s="32" t="str">
        <f>IF(C1354="","",IFERROR(INDEX(Clienți!$C$5:$C$504,MATCH(C1354,Clienți!$B$5:$B$504,0)),""))</f>
        <v/>
      </c>
      <c r="E1354" s="31"/>
      <c r="F1354" s="33"/>
      <c r="G1354" s="34" t="str">
        <f t="shared" si="21"/>
        <v/>
      </c>
    </row>
    <row r="1355" spans="2:7" x14ac:dyDescent="0.2">
      <c r="B1355" s="30"/>
      <c r="C1355" s="31"/>
      <c r="D1355" s="32" t="str">
        <f>IF(C1355="","",IFERROR(INDEX(Clienți!$C$5:$C$504,MATCH(C1355,Clienți!$B$5:$B$504,0)),""))</f>
        <v/>
      </c>
      <c r="E1355" s="31"/>
      <c r="F1355" s="33"/>
      <c r="G1355" s="34" t="str">
        <f t="shared" si="21"/>
        <v/>
      </c>
    </row>
    <row r="1356" spans="2:7" x14ac:dyDescent="0.2">
      <c r="B1356" s="30"/>
      <c r="C1356" s="31"/>
      <c r="D1356" s="32" t="str">
        <f>IF(C1356="","",IFERROR(INDEX(Clienți!$C$5:$C$504,MATCH(C1356,Clienți!$B$5:$B$504,0)),""))</f>
        <v/>
      </c>
      <c r="E1356" s="31"/>
      <c r="F1356" s="33"/>
      <c r="G1356" s="34" t="str">
        <f t="shared" si="21"/>
        <v/>
      </c>
    </row>
    <row r="1357" spans="2:7" x14ac:dyDescent="0.2">
      <c r="B1357" s="30"/>
      <c r="C1357" s="31"/>
      <c r="D1357" s="32" t="str">
        <f>IF(C1357="","",IFERROR(INDEX(Clienți!$C$5:$C$504,MATCH(C1357,Clienți!$B$5:$B$504,0)),""))</f>
        <v/>
      </c>
      <c r="E1357" s="31"/>
      <c r="F1357" s="33"/>
      <c r="G1357" s="34" t="str">
        <f t="shared" si="21"/>
        <v/>
      </c>
    </row>
    <row r="1358" spans="2:7" x14ac:dyDescent="0.2">
      <c r="B1358" s="30"/>
      <c r="C1358" s="31"/>
      <c r="D1358" s="32" t="str">
        <f>IF(C1358="","",IFERROR(INDEX(Clienți!$C$5:$C$504,MATCH(C1358,Clienți!$B$5:$B$504,0)),""))</f>
        <v/>
      </c>
      <c r="E1358" s="31"/>
      <c r="F1358" s="33"/>
      <c r="G1358" s="34" t="str">
        <f t="shared" si="21"/>
        <v/>
      </c>
    </row>
    <row r="1359" spans="2:7" x14ac:dyDescent="0.2">
      <c r="B1359" s="30"/>
      <c r="C1359" s="31"/>
      <c r="D1359" s="32" t="str">
        <f>IF(C1359="","",IFERROR(INDEX(Clienți!$C$5:$C$504,MATCH(C1359,Clienți!$B$5:$B$504,0)),""))</f>
        <v/>
      </c>
      <c r="E1359" s="31"/>
      <c r="F1359" s="33"/>
      <c r="G1359" s="34" t="str">
        <f t="shared" si="21"/>
        <v/>
      </c>
    </row>
    <row r="1360" spans="2:7" x14ac:dyDescent="0.2">
      <c r="B1360" s="30"/>
      <c r="C1360" s="31"/>
      <c r="D1360" s="32" t="str">
        <f>IF(C1360="","",IFERROR(INDEX(Clienți!$C$5:$C$504,MATCH(C1360,Clienți!$B$5:$B$504,0)),""))</f>
        <v/>
      </c>
      <c r="E1360" s="31"/>
      <c r="F1360" s="33"/>
      <c r="G1360" s="34" t="str">
        <f t="shared" si="21"/>
        <v/>
      </c>
    </row>
    <row r="1361" spans="2:7" x14ac:dyDescent="0.2">
      <c r="B1361" s="30"/>
      <c r="C1361" s="31"/>
      <c r="D1361" s="32" t="str">
        <f>IF(C1361="","",IFERROR(INDEX(Clienți!$C$5:$C$504,MATCH(C1361,Clienți!$B$5:$B$504,0)),""))</f>
        <v/>
      </c>
      <c r="E1361" s="31"/>
      <c r="F1361" s="33"/>
      <c r="G1361" s="34" t="str">
        <f t="shared" si="21"/>
        <v/>
      </c>
    </row>
    <row r="1362" spans="2:7" x14ac:dyDescent="0.2">
      <c r="B1362" s="30"/>
      <c r="C1362" s="31"/>
      <c r="D1362" s="32" t="str">
        <f>IF(C1362="","",IFERROR(INDEX(Clienți!$C$5:$C$504,MATCH(C1362,Clienți!$B$5:$B$504,0)),""))</f>
        <v/>
      </c>
      <c r="E1362" s="31"/>
      <c r="F1362" s="33"/>
      <c r="G1362" s="34" t="str">
        <f t="shared" si="21"/>
        <v/>
      </c>
    </row>
    <row r="1363" spans="2:7" x14ac:dyDescent="0.2">
      <c r="B1363" s="30"/>
      <c r="C1363" s="31"/>
      <c r="D1363" s="32" t="str">
        <f>IF(C1363="","",IFERROR(INDEX(Clienți!$C$5:$C$504,MATCH(C1363,Clienți!$B$5:$B$504,0)),""))</f>
        <v/>
      </c>
      <c r="E1363" s="31"/>
      <c r="F1363" s="33"/>
      <c r="G1363" s="34" t="str">
        <f t="shared" si="21"/>
        <v/>
      </c>
    </row>
    <row r="1364" spans="2:7" x14ac:dyDescent="0.2">
      <c r="B1364" s="30"/>
      <c r="C1364" s="31"/>
      <c r="D1364" s="32" t="str">
        <f>IF(C1364="","",IFERROR(INDEX(Clienți!$C$5:$C$504,MATCH(C1364,Clienți!$B$5:$B$504,0)),""))</f>
        <v/>
      </c>
      <c r="E1364" s="31"/>
      <c r="F1364" s="33"/>
      <c r="G1364" s="34" t="str">
        <f t="shared" si="21"/>
        <v/>
      </c>
    </row>
    <row r="1365" spans="2:7" x14ac:dyDescent="0.2">
      <c r="B1365" s="30"/>
      <c r="C1365" s="31"/>
      <c r="D1365" s="32" t="str">
        <f>IF(C1365="","",IFERROR(INDEX(Clienți!$C$5:$C$504,MATCH(C1365,Clienți!$B$5:$B$504,0)),""))</f>
        <v/>
      </c>
      <c r="E1365" s="31"/>
      <c r="F1365" s="33"/>
      <c r="G1365" s="34" t="str">
        <f t="shared" si="21"/>
        <v/>
      </c>
    </row>
    <row r="1366" spans="2:7" x14ac:dyDescent="0.2">
      <c r="B1366" s="30"/>
      <c r="C1366" s="31"/>
      <c r="D1366" s="32" t="str">
        <f>IF(C1366="","",IFERROR(INDEX(Clienți!$C$5:$C$504,MATCH(C1366,Clienți!$B$5:$B$504,0)),""))</f>
        <v/>
      </c>
      <c r="E1366" s="31"/>
      <c r="F1366" s="33"/>
      <c r="G1366" s="34" t="str">
        <f t="shared" si="21"/>
        <v/>
      </c>
    </row>
    <row r="1367" spans="2:7" x14ac:dyDescent="0.2">
      <c r="B1367" s="30"/>
      <c r="C1367" s="31"/>
      <c r="D1367" s="32" t="str">
        <f>IF(C1367="","",IFERROR(INDEX(Clienți!$C$5:$C$504,MATCH(C1367,Clienți!$B$5:$B$504,0)),""))</f>
        <v/>
      </c>
      <c r="E1367" s="31"/>
      <c r="F1367" s="33"/>
      <c r="G1367" s="34" t="str">
        <f t="shared" si="21"/>
        <v/>
      </c>
    </row>
    <row r="1368" spans="2:7" x14ac:dyDescent="0.2">
      <c r="B1368" s="30"/>
      <c r="C1368" s="31"/>
      <c r="D1368" s="32" t="str">
        <f>IF(C1368="","",IFERROR(INDEX(Clienți!$C$5:$C$504,MATCH(C1368,Clienți!$B$5:$B$504,0)),""))</f>
        <v/>
      </c>
      <c r="E1368" s="31"/>
      <c r="F1368" s="33"/>
      <c r="G1368" s="34" t="str">
        <f t="shared" si="21"/>
        <v/>
      </c>
    </row>
    <row r="1369" spans="2:7" x14ac:dyDescent="0.2">
      <c r="B1369" s="30"/>
      <c r="C1369" s="31"/>
      <c r="D1369" s="32" t="str">
        <f>IF(C1369="","",IFERROR(INDEX(Clienți!$C$5:$C$504,MATCH(C1369,Clienți!$B$5:$B$504,0)),""))</f>
        <v/>
      </c>
      <c r="E1369" s="31"/>
      <c r="F1369" s="33"/>
      <c r="G1369" s="34" t="str">
        <f t="shared" si="21"/>
        <v/>
      </c>
    </row>
    <row r="1370" spans="2:7" x14ac:dyDescent="0.2">
      <c r="B1370" s="30"/>
      <c r="C1370" s="31"/>
      <c r="D1370" s="32" t="str">
        <f>IF(C1370="","",IFERROR(INDEX(Clienți!$C$5:$C$504,MATCH(C1370,Clienți!$B$5:$B$504,0)),""))</f>
        <v/>
      </c>
      <c r="E1370" s="31"/>
      <c r="F1370" s="33"/>
      <c r="G1370" s="34" t="str">
        <f t="shared" si="21"/>
        <v/>
      </c>
    </row>
    <row r="1371" spans="2:7" x14ac:dyDescent="0.2">
      <c r="B1371" s="30"/>
      <c r="C1371" s="31"/>
      <c r="D1371" s="32" t="str">
        <f>IF(C1371="","",IFERROR(INDEX(Clienți!$C$5:$C$504,MATCH(C1371,Clienți!$B$5:$B$504,0)),""))</f>
        <v/>
      </c>
      <c r="E1371" s="31"/>
      <c r="F1371" s="33"/>
      <c r="G1371" s="34" t="str">
        <f t="shared" si="21"/>
        <v/>
      </c>
    </row>
    <row r="1372" spans="2:7" x14ac:dyDescent="0.2">
      <c r="B1372" s="30"/>
      <c r="C1372" s="31"/>
      <c r="D1372" s="32" t="str">
        <f>IF(C1372="","",IFERROR(INDEX(Clienți!$C$5:$C$504,MATCH(C1372,Clienți!$B$5:$B$504,0)),""))</f>
        <v/>
      </c>
      <c r="E1372" s="31"/>
      <c r="F1372" s="33"/>
      <c r="G1372" s="34" t="str">
        <f t="shared" si="21"/>
        <v/>
      </c>
    </row>
    <row r="1373" spans="2:7" x14ac:dyDescent="0.2">
      <c r="B1373" s="30"/>
      <c r="C1373" s="31"/>
      <c r="D1373" s="32" t="str">
        <f>IF(C1373="","",IFERROR(INDEX(Clienți!$C$5:$C$504,MATCH(C1373,Clienți!$B$5:$B$504,0)),""))</f>
        <v/>
      </c>
      <c r="E1373" s="31"/>
      <c r="F1373" s="33"/>
      <c r="G1373" s="34" t="str">
        <f t="shared" si="21"/>
        <v/>
      </c>
    </row>
    <row r="1374" spans="2:7" x14ac:dyDescent="0.2">
      <c r="B1374" s="30"/>
      <c r="C1374" s="31"/>
      <c r="D1374" s="32" t="str">
        <f>IF(C1374="","",IFERROR(INDEX(Clienți!$C$5:$C$504,MATCH(C1374,Clienți!$B$5:$B$504,0)),""))</f>
        <v/>
      </c>
      <c r="E1374" s="31"/>
      <c r="F1374" s="33"/>
      <c r="G1374" s="34" t="str">
        <f t="shared" si="21"/>
        <v/>
      </c>
    </row>
    <row r="1375" spans="2:7" x14ac:dyDescent="0.2">
      <c r="B1375" s="30"/>
      <c r="C1375" s="31"/>
      <c r="D1375" s="32" t="str">
        <f>IF(C1375="","",IFERROR(INDEX(Clienți!$C$5:$C$504,MATCH(C1375,Clienți!$B$5:$B$504,0)),""))</f>
        <v/>
      </c>
      <c r="E1375" s="31"/>
      <c r="F1375" s="33"/>
      <c r="G1375" s="34" t="str">
        <f t="shared" si="21"/>
        <v/>
      </c>
    </row>
    <row r="1376" spans="2:7" x14ac:dyDescent="0.2">
      <c r="B1376" s="30"/>
      <c r="C1376" s="31"/>
      <c r="D1376" s="32" t="str">
        <f>IF(C1376="","",IFERROR(INDEX(Clienți!$C$5:$C$504,MATCH(C1376,Clienți!$B$5:$B$504,0)),""))</f>
        <v/>
      </c>
      <c r="E1376" s="31"/>
      <c r="F1376" s="33"/>
      <c r="G1376" s="34" t="str">
        <f t="shared" si="21"/>
        <v/>
      </c>
    </row>
    <row r="1377" spans="2:7" x14ac:dyDescent="0.2">
      <c r="B1377" s="30"/>
      <c r="C1377" s="31"/>
      <c r="D1377" s="32" t="str">
        <f>IF(C1377="","",IFERROR(INDEX(Clienți!$C$5:$C$504,MATCH(C1377,Clienți!$B$5:$B$504,0)),""))</f>
        <v/>
      </c>
      <c r="E1377" s="31"/>
      <c r="F1377" s="33"/>
      <c r="G1377" s="34" t="str">
        <f t="shared" si="21"/>
        <v/>
      </c>
    </row>
    <row r="1378" spans="2:7" x14ac:dyDescent="0.2">
      <c r="B1378" s="30"/>
      <c r="C1378" s="31"/>
      <c r="D1378" s="32" t="str">
        <f>IF(C1378="","",IFERROR(INDEX(Clienți!$C$5:$C$504,MATCH(C1378,Clienți!$B$5:$B$504,0)),""))</f>
        <v/>
      </c>
      <c r="E1378" s="31"/>
      <c r="F1378" s="33"/>
      <c r="G1378" s="34" t="str">
        <f t="shared" si="21"/>
        <v/>
      </c>
    </row>
    <row r="1379" spans="2:7" x14ac:dyDescent="0.2">
      <c r="B1379" s="30"/>
      <c r="C1379" s="31"/>
      <c r="D1379" s="32" t="str">
        <f>IF(C1379="","",IFERROR(INDEX(Clienți!$C$5:$C$504,MATCH(C1379,Clienți!$B$5:$B$504,0)),""))</f>
        <v/>
      </c>
      <c r="E1379" s="31"/>
      <c r="F1379" s="33"/>
      <c r="G1379" s="34" t="str">
        <f t="shared" si="21"/>
        <v/>
      </c>
    </row>
    <row r="1380" spans="2:7" x14ac:dyDescent="0.2">
      <c r="B1380" s="30"/>
      <c r="C1380" s="31"/>
      <c r="D1380" s="32" t="str">
        <f>IF(C1380="","",IFERROR(INDEX(Clienți!$C$5:$C$504,MATCH(C1380,Clienți!$B$5:$B$504,0)),""))</f>
        <v/>
      </c>
      <c r="E1380" s="31"/>
      <c r="F1380" s="33"/>
      <c r="G1380" s="34" t="str">
        <f t="shared" si="21"/>
        <v/>
      </c>
    </row>
    <row r="1381" spans="2:7" x14ac:dyDescent="0.2">
      <c r="B1381" s="30"/>
      <c r="C1381" s="31"/>
      <c r="D1381" s="32" t="str">
        <f>IF(C1381="","",IFERROR(INDEX(Clienți!$C$5:$C$504,MATCH(C1381,Clienți!$B$5:$B$504,0)),""))</f>
        <v/>
      </c>
      <c r="E1381" s="31"/>
      <c r="F1381" s="33"/>
      <c r="G1381" s="34" t="str">
        <f t="shared" si="21"/>
        <v/>
      </c>
    </row>
    <row r="1382" spans="2:7" x14ac:dyDescent="0.2">
      <c r="B1382" s="30"/>
      <c r="C1382" s="31"/>
      <c r="D1382" s="32" t="str">
        <f>IF(C1382="","",IFERROR(INDEX(Clienți!$C$5:$C$504,MATCH(C1382,Clienți!$B$5:$B$504,0)),""))</f>
        <v/>
      </c>
      <c r="E1382" s="31"/>
      <c r="F1382" s="33"/>
      <c r="G1382" s="34" t="str">
        <f t="shared" si="21"/>
        <v/>
      </c>
    </row>
    <row r="1383" spans="2:7" x14ac:dyDescent="0.2">
      <c r="B1383" s="30"/>
      <c r="C1383" s="31"/>
      <c r="D1383" s="32" t="str">
        <f>IF(C1383="","",IFERROR(INDEX(Clienți!$C$5:$C$504,MATCH(C1383,Clienți!$B$5:$B$504,0)),""))</f>
        <v/>
      </c>
      <c r="E1383" s="31"/>
      <c r="F1383" s="33"/>
      <c r="G1383" s="34" t="str">
        <f t="shared" si="21"/>
        <v/>
      </c>
    </row>
    <row r="1384" spans="2:7" x14ac:dyDescent="0.2">
      <c r="B1384" s="30"/>
      <c r="C1384" s="31"/>
      <c r="D1384" s="32" t="str">
        <f>IF(C1384="","",IFERROR(INDEX(Clienți!$C$5:$C$504,MATCH(C1384,Clienți!$B$5:$B$504,0)),""))</f>
        <v/>
      </c>
      <c r="E1384" s="31"/>
      <c r="F1384" s="33"/>
      <c r="G1384" s="34" t="str">
        <f t="shared" si="21"/>
        <v/>
      </c>
    </row>
    <row r="1385" spans="2:7" x14ac:dyDescent="0.2">
      <c r="B1385" s="30"/>
      <c r="C1385" s="31"/>
      <c r="D1385" s="32" t="str">
        <f>IF(C1385="","",IFERROR(INDEX(Clienți!$C$5:$C$504,MATCH(C1385,Clienți!$B$5:$B$504,0)),""))</f>
        <v/>
      </c>
      <c r="E1385" s="31"/>
      <c r="F1385" s="33"/>
      <c r="G1385" s="34" t="str">
        <f t="shared" si="21"/>
        <v/>
      </c>
    </row>
    <row r="1386" spans="2:7" x14ac:dyDescent="0.2">
      <c r="B1386" s="30"/>
      <c r="C1386" s="31"/>
      <c r="D1386" s="32" t="str">
        <f>IF(C1386="","",IFERROR(INDEX(Clienți!$C$5:$C$504,MATCH(C1386,Clienți!$B$5:$B$504,0)),""))</f>
        <v/>
      </c>
      <c r="E1386" s="31"/>
      <c r="F1386" s="33"/>
      <c r="G1386" s="34" t="str">
        <f t="shared" si="21"/>
        <v/>
      </c>
    </row>
    <row r="1387" spans="2:7" x14ac:dyDescent="0.2">
      <c r="B1387" s="30"/>
      <c r="C1387" s="31"/>
      <c r="D1387" s="32" t="str">
        <f>IF(C1387="","",IFERROR(INDEX(Clienți!$C$5:$C$504,MATCH(C1387,Clienți!$B$5:$B$504,0)),""))</f>
        <v/>
      </c>
      <c r="E1387" s="31"/>
      <c r="F1387" s="33"/>
      <c r="G1387" s="34" t="str">
        <f t="shared" si="21"/>
        <v/>
      </c>
    </row>
    <row r="1388" spans="2:7" x14ac:dyDescent="0.2">
      <c r="B1388" s="30"/>
      <c r="C1388" s="31"/>
      <c r="D1388" s="32" t="str">
        <f>IF(C1388="","",IFERROR(INDEX(Clienți!$C$5:$C$504,MATCH(C1388,Clienți!$B$5:$B$504,0)),""))</f>
        <v/>
      </c>
      <c r="E1388" s="31"/>
      <c r="F1388" s="33"/>
      <c r="G1388" s="34" t="str">
        <f t="shared" si="21"/>
        <v/>
      </c>
    </row>
    <row r="1389" spans="2:7" x14ac:dyDescent="0.2">
      <c r="B1389" s="30"/>
      <c r="C1389" s="31"/>
      <c r="D1389" s="32" t="str">
        <f>IF(C1389="","",IFERROR(INDEX(Clienți!$C$5:$C$504,MATCH(C1389,Clienți!$B$5:$B$504,0)),""))</f>
        <v/>
      </c>
      <c r="E1389" s="31"/>
      <c r="F1389" s="33"/>
      <c r="G1389" s="34" t="str">
        <f t="shared" si="21"/>
        <v/>
      </c>
    </row>
    <row r="1390" spans="2:7" x14ac:dyDescent="0.2">
      <c r="B1390" s="30"/>
      <c r="C1390" s="31"/>
      <c r="D1390" s="32" t="str">
        <f>IF(C1390="","",IFERROR(INDEX(Clienți!$C$5:$C$504,MATCH(C1390,Clienți!$B$5:$B$504,0)),""))</f>
        <v/>
      </c>
      <c r="E1390" s="31"/>
      <c r="F1390" s="33"/>
      <c r="G1390" s="34" t="str">
        <f t="shared" si="21"/>
        <v/>
      </c>
    </row>
    <row r="1391" spans="2:7" x14ac:dyDescent="0.2">
      <c r="B1391" s="30"/>
      <c r="C1391" s="31"/>
      <c r="D1391" s="32" t="str">
        <f>IF(C1391="","",IFERROR(INDEX(Clienți!$C$5:$C$504,MATCH(C1391,Clienți!$B$5:$B$504,0)),""))</f>
        <v/>
      </c>
      <c r="E1391" s="31"/>
      <c r="F1391" s="33"/>
      <c r="G1391" s="34" t="str">
        <f t="shared" si="21"/>
        <v/>
      </c>
    </row>
    <row r="1392" spans="2:7" x14ac:dyDescent="0.2">
      <c r="B1392" s="30"/>
      <c r="C1392" s="31"/>
      <c r="D1392" s="32" t="str">
        <f>IF(C1392="","",IFERROR(INDEX(Clienți!$C$5:$C$504,MATCH(C1392,Clienți!$B$5:$B$504,0)),""))</f>
        <v/>
      </c>
      <c r="E1392" s="31"/>
      <c r="F1392" s="33"/>
      <c r="G1392" s="34" t="str">
        <f t="shared" si="21"/>
        <v/>
      </c>
    </row>
    <row r="1393" spans="2:7" x14ac:dyDescent="0.2">
      <c r="B1393" s="30"/>
      <c r="C1393" s="31"/>
      <c r="D1393" s="32" t="str">
        <f>IF(C1393="","",IFERROR(INDEX(Clienți!$C$5:$C$504,MATCH(C1393,Clienți!$B$5:$B$504,0)),""))</f>
        <v/>
      </c>
      <c r="E1393" s="31"/>
      <c r="F1393" s="33"/>
      <c r="G1393" s="34" t="str">
        <f t="shared" si="21"/>
        <v/>
      </c>
    </row>
    <row r="1394" spans="2:7" x14ac:dyDescent="0.2">
      <c r="B1394" s="30"/>
      <c r="C1394" s="31"/>
      <c r="D1394" s="32" t="str">
        <f>IF(C1394="","",IFERROR(INDEX(Clienți!$C$5:$C$504,MATCH(C1394,Clienți!$B$5:$B$504,0)),""))</f>
        <v/>
      </c>
      <c r="E1394" s="31"/>
      <c r="F1394" s="33"/>
      <c r="G1394" s="34" t="str">
        <f t="shared" si="21"/>
        <v/>
      </c>
    </row>
    <row r="1395" spans="2:7" x14ac:dyDescent="0.2">
      <c r="B1395" s="30"/>
      <c r="C1395" s="31"/>
      <c r="D1395" s="32" t="str">
        <f>IF(C1395="","",IFERROR(INDEX(Clienți!$C$5:$C$504,MATCH(C1395,Clienți!$B$5:$B$504,0)),""))</f>
        <v/>
      </c>
      <c r="E1395" s="31"/>
      <c r="F1395" s="33"/>
      <c r="G1395" s="34" t="str">
        <f t="shared" si="21"/>
        <v/>
      </c>
    </row>
    <row r="1396" spans="2:7" x14ac:dyDescent="0.2">
      <c r="B1396" s="30"/>
      <c r="C1396" s="31"/>
      <c r="D1396" s="32" t="str">
        <f>IF(C1396="","",IFERROR(INDEX(Clienți!$C$5:$C$504,MATCH(C1396,Clienți!$B$5:$B$504,0)),""))</f>
        <v/>
      </c>
      <c r="E1396" s="31"/>
      <c r="F1396" s="33"/>
      <c r="G1396" s="34" t="str">
        <f t="shared" si="21"/>
        <v/>
      </c>
    </row>
    <row r="1397" spans="2:7" x14ac:dyDescent="0.2">
      <c r="B1397" s="30"/>
      <c r="C1397" s="31"/>
      <c r="D1397" s="32" t="str">
        <f>IF(C1397="","",IFERROR(INDEX(Clienți!$C$5:$C$504,MATCH(C1397,Clienți!$B$5:$B$504,0)),""))</f>
        <v/>
      </c>
      <c r="E1397" s="31"/>
      <c r="F1397" s="33"/>
      <c r="G1397" s="34" t="str">
        <f t="shared" si="21"/>
        <v/>
      </c>
    </row>
    <row r="1398" spans="2:7" x14ac:dyDescent="0.2">
      <c r="B1398" s="30"/>
      <c r="C1398" s="31"/>
      <c r="D1398" s="32" t="str">
        <f>IF(C1398="","",IFERROR(INDEX(Clienți!$C$5:$C$504,MATCH(C1398,Clienți!$B$5:$B$504,0)),""))</f>
        <v/>
      </c>
      <c r="E1398" s="31"/>
      <c r="F1398" s="33"/>
      <c r="G1398" s="34" t="str">
        <f t="shared" si="21"/>
        <v/>
      </c>
    </row>
    <row r="1399" spans="2:7" x14ac:dyDescent="0.2">
      <c r="B1399" s="30"/>
      <c r="C1399" s="31"/>
      <c r="D1399" s="32" t="str">
        <f>IF(C1399="","",IFERROR(INDEX(Clienți!$C$5:$C$504,MATCH(C1399,Clienți!$B$5:$B$504,0)),""))</f>
        <v/>
      </c>
      <c r="E1399" s="31"/>
      <c r="F1399" s="33"/>
      <c r="G1399" s="34" t="str">
        <f t="shared" si="21"/>
        <v/>
      </c>
    </row>
    <row r="1400" spans="2:7" x14ac:dyDescent="0.2">
      <c r="B1400" s="30"/>
      <c r="C1400" s="31"/>
      <c r="D1400" s="32" t="str">
        <f>IF(C1400="","",IFERROR(INDEX(Clienți!$C$5:$C$504,MATCH(C1400,Clienți!$B$5:$B$504,0)),""))</f>
        <v/>
      </c>
      <c r="E1400" s="31"/>
      <c r="F1400" s="33"/>
      <c r="G1400" s="34" t="str">
        <f t="shared" si="21"/>
        <v/>
      </c>
    </row>
    <row r="1401" spans="2:7" x14ac:dyDescent="0.2">
      <c r="B1401" s="30"/>
      <c r="C1401" s="31"/>
      <c r="D1401" s="32" t="str">
        <f>IF(C1401="","",IFERROR(INDEX(Clienți!$C$5:$C$504,MATCH(C1401,Clienți!$B$5:$B$504,0)),""))</f>
        <v/>
      </c>
      <c r="E1401" s="31"/>
      <c r="F1401" s="33"/>
      <c r="G1401" s="34" t="str">
        <f t="shared" si="21"/>
        <v/>
      </c>
    </row>
    <row r="1402" spans="2:7" x14ac:dyDescent="0.2">
      <c r="B1402" s="30"/>
      <c r="C1402" s="31"/>
      <c r="D1402" s="32" t="str">
        <f>IF(C1402="","",IFERROR(INDEX(Clienți!$C$5:$C$504,MATCH(C1402,Clienți!$B$5:$B$504,0)),""))</f>
        <v/>
      </c>
      <c r="E1402" s="31"/>
      <c r="F1402" s="33"/>
      <c r="G1402" s="34" t="str">
        <f t="shared" si="21"/>
        <v/>
      </c>
    </row>
    <row r="1403" spans="2:7" x14ac:dyDescent="0.2">
      <c r="B1403" s="30"/>
      <c r="C1403" s="31"/>
      <c r="D1403" s="32" t="str">
        <f>IF(C1403="","",IFERROR(INDEX(Clienți!$C$5:$C$504,MATCH(C1403,Clienți!$B$5:$B$504,0)),""))</f>
        <v/>
      </c>
      <c r="E1403" s="31"/>
      <c r="F1403" s="33"/>
      <c r="G1403" s="34" t="str">
        <f t="shared" si="21"/>
        <v/>
      </c>
    </row>
    <row r="1404" spans="2:7" x14ac:dyDescent="0.2">
      <c r="B1404" s="30"/>
      <c r="C1404" s="31"/>
      <c r="D1404" s="32" t="str">
        <f>IF(C1404="","",IFERROR(INDEX(Clienți!$C$5:$C$504,MATCH(C1404,Clienți!$B$5:$B$504,0)),""))</f>
        <v/>
      </c>
      <c r="E1404" s="31"/>
      <c r="F1404" s="33"/>
      <c r="G1404" s="34" t="str">
        <f t="shared" si="21"/>
        <v/>
      </c>
    </row>
    <row r="1405" spans="2:7" x14ac:dyDescent="0.2">
      <c r="B1405" s="30"/>
      <c r="C1405" s="31"/>
      <c r="D1405" s="32" t="str">
        <f>IF(C1405="","",IFERROR(INDEX(Clienți!$C$5:$C$504,MATCH(C1405,Clienți!$B$5:$B$504,0)),""))</f>
        <v/>
      </c>
      <c r="E1405" s="31"/>
      <c r="F1405" s="33"/>
      <c r="G1405" s="34" t="str">
        <f t="shared" si="21"/>
        <v/>
      </c>
    </row>
    <row r="1406" spans="2:7" x14ac:dyDescent="0.2">
      <c r="B1406" s="30"/>
      <c r="C1406" s="31"/>
      <c r="D1406" s="32" t="str">
        <f>IF(C1406="","",IFERROR(INDEX(Clienți!$C$5:$C$504,MATCH(C1406,Clienți!$B$5:$B$504,0)),""))</f>
        <v/>
      </c>
      <c r="E1406" s="31"/>
      <c r="F1406" s="33"/>
      <c r="G1406" s="34" t="str">
        <f t="shared" si="21"/>
        <v/>
      </c>
    </row>
    <row r="1407" spans="2:7" x14ac:dyDescent="0.2">
      <c r="B1407" s="30"/>
      <c r="C1407" s="31"/>
      <c r="D1407" s="32" t="str">
        <f>IF(C1407="","",IFERROR(INDEX(Clienți!$C$5:$C$504,MATCH(C1407,Clienți!$B$5:$B$504,0)),""))</f>
        <v/>
      </c>
      <c r="E1407" s="31"/>
      <c r="F1407" s="33"/>
      <c r="G1407" s="34" t="str">
        <f t="shared" si="21"/>
        <v/>
      </c>
    </row>
    <row r="1408" spans="2:7" x14ac:dyDescent="0.2">
      <c r="B1408" s="30"/>
      <c r="C1408" s="31"/>
      <c r="D1408" s="32" t="str">
        <f>IF(C1408="","",IFERROR(INDEX(Clienți!$C$5:$C$504,MATCH(C1408,Clienți!$B$5:$B$504,0)),""))</f>
        <v/>
      </c>
      <c r="E1408" s="31"/>
      <c r="F1408" s="33"/>
      <c r="G1408" s="34" t="str">
        <f t="shared" si="21"/>
        <v/>
      </c>
    </row>
    <row r="1409" spans="2:7" x14ac:dyDescent="0.2">
      <c r="B1409" s="30"/>
      <c r="C1409" s="31"/>
      <c r="D1409" s="32" t="str">
        <f>IF(C1409="","",IFERROR(INDEX(Clienți!$C$5:$C$504,MATCH(C1409,Clienți!$B$5:$B$504,0)),""))</f>
        <v/>
      </c>
      <c r="E1409" s="31"/>
      <c r="F1409" s="33"/>
      <c r="G1409" s="34" t="str">
        <f t="shared" si="21"/>
        <v/>
      </c>
    </row>
    <row r="1410" spans="2:7" x14ac:dyDescent="0.2">
      <c r="B1410" s="30"/>
      <c r="C1410" s="31"/>
      <c r="D1410" s="32" t="str">
        <f>IF(C1410="","",IFERROR(INDEX(Clienți!$C$5:$C$504,MATCH(C1410,Clienți!$B$5:$B$504,0)),""))</f>
        <v/>
      </c>
      <c r="E1410" s="31"/>
      <c r="F1410" s="33"/>
      <c r="G1410" s="34" t="str">
        <f t="shared" si="21"/>
        <v/>
      </c>
    </row>
    <row r="1411" spans="2:7" x14ac:dyDescent="0.2">
      <c r="B1411" s="30"/>
      <c r="C1411" s="31"/>
      <c r="D1411" s="32" t="str">
        <f>IF(C1411="","",IFERROR(INDEX(Clienți!$C$5:$C$504,MATCH(C1411,Clienți!$B$5:$B$504,0)),""))</f>
        <v/>
      </c>
      <c r="E1411" s="31"/>
      <c r="F1411" s="33"/>
      <c r="G1411" s="34" t="str">
        <f t="shared" si="21"/>
        <v/>
      </c>
    </row>
    <row r="1412" spans="2:7" x14ac:dyDescent="0.2">
      <c r="B1412" s="30"/>
      <c r="C1412" s="31"/>
      <c r="D1412" s="32" t="str">
        <f>IF(C1412="","",IFERROR(INDEX(Clienți!$C$5:$C$504,MATCH(C1412,Clienți!$B$5:$B$504,0)),""))</f>
        <v/>
      </c>
      <c r="E1412" s="31"/>
      <c r="F1412" s="33"/>
      <c r="G1412" s="34" t="str">
        <f t="shared" si="21"/>
        <v/>
      </c>
    </row>
    <row r="1413" spans="2:7" x14ac:dyDescent="0.2">
      <c r="B1413" s="30"/>
      <c r="C1413" s="31"/>
      <c r="D1413" s="32" t="str">
        <f>IF(C1413="","",IFERROR(INDEX(Clienți!$C$5:$C$504,MATCH(C1413,Clienți!$B$5:$B$504,0)),""))</f>
        <v/>
      </c>
      <c r="E1413" s="31"/>
      <c r="F1413" s="33"/>
      <c r="G1413" s="34" t="str">
        <f t="shared" ref="G1413:G1476" si="22">IF(C1413="","",TRIM(IF(D1413="","Cod de client inexistent. ","")&amp;IF(COUNTIF($E$5:$E$2004,E1413)&gt;1,"Factură dublată. ","")))</f>
        <v/>
      </c>
    </row>
    <row r="1414" spans="2:7" x14ac:dyDescent="0.2">
      <c r="B1414" s="30"/>
      <c r="C1414" s="31"/>
      <c r="D1414" s="32" t="str">
        <f>IF(C1414="","",IFERROR(INDEX(Clienți!$C$5:$C$504,MATCH(C1414,Clienți!$B$5:$B$504,0)),""))</f>
        <v/>
      </c>
      <c r="E1414" s="31"/>
      <c r="F1414" s="33"/>
      <c r="G1414" s="34" t="str">
        <f t="shared" si="22"/>
        <v/>
      </c>
    </row>
    <row r="1415" spans="2:7" x14ac:dyDescent="0.2">
      <c r="B1415" s="30"/>
      <c r="C1415" s="31"/>
      <c r="D1415" s="32" t="str">
        <f>IF(C1415="","",IFERROR(INDEX(Clienți!$C$5:$C$504,MATCH(C1415,Clienți!$B$5:$B$504,0)),""))</f>
        <v/>
      </c>
      <c r="E1415" s="31"/>
      <c r="F1415" s="33"/>
      <c r="G1415" s="34" t="str">
        <f t="shared" si="22"/>
        <v/>
      </c>
    </row>
    <row r="1416" spans="2:7" x14ac:dyDescent="0.2">
      <c r="B1416" s="30"/>
      <c r="C1416" s="31"/>
      <c r="D1416" s="32" t="str">
        <f>IF(C1416="","",IFERROR(INDEX(Clienți!$C$5:$C$504,MATCH(C1416,Clienți!$B$5:$B$504,0)),""))</f>
        <v/>
      </c>
      <c r="E1416" s="31"/>
      <c r="F1416" s="33"/>
      <c r="G1416" s="34" t="str">
        <f t="shared" si="22"/>
        <v/>
      </c>
    </row>
    <row r="1417" spans="2:7" x14ac:dyDescent="0.2">
      <c r="B1417" s="30"/>
      <c r="C1417" s="31"/>
      <c r="D1417" s="32" t="str">
        <f>IF(C1417="","",IFERROR(INDEX(Clienți!$C$5:$C$504,MATCH(C1417,Clienți!$B$5:$B$504,0)),""))</f>
        <v/>
      </c>
      <c r="E1417" s="31"/>
      <c r="F1417" s="33"/>
      <c r="G1417" s="34" t="str">
        <f t="shared" si="22"/>
        <v/>
      </c>
    </row>
    <row r="1418" spans="2:7" x14ac:dyDescent="0.2">
      <c r="B1418" s="30"/>
      <c r="C1418" s="31"/>
      <c r="D1418" s="32" t="str">
        <f>IF(C1418="","",IFERROR(INDEX(Clienți!$C$5:$C$504,MATCH(C1418,Clienți!$B$5:$B$504,0)),""))</f>
        <v/>
      </c>
      <c r="E1418" s="31"/>
      <c r="F1418" s="33"/>
      <c r="G1418" s="34" t="str">
        <f t="shared" si="22"/>
        <v/>
      </c>
    </row>
    <row r="1419" spans="2:7" x14ac:dyDescent="0.2">
      <c r="B1419" s="30"/>
      <c r="C1419" s="31"/>
      <c r="D1419" s="32" t="str">
        <f>IF(C1419="","",IFERROR(INDEX(Clienți!$C$5:$C$504,MATCH(C1419,Clienți!$B$5:$B$504,0)),""))</f>
        <v/>
      </c>
      <c r="E1419" s="31"/>
      <c r="F1419" s="33"/>
      <c r="G1419" s="34" t="str">
        <f t="shared" si="22"/>
        <v/>
      </c>
    </row>
    <row r="1420" spans="2:7" x14ac:dyDescent="0.2">
      <c r="B1420" s="30"/>
      <c r="C1420" s="31"/>
      <c r="D1420" s="32" t="str">
        <f>IF(C1420="","",IFERROR(INDEX(Clienți!$C$5:$C$504,MATCH(C1420,Clienți!$B$5:$B$504,0)),""))</f>
        <v/>
      </c>
      <c r="E1420" s="31"/>
      <c r="F1420" s="33"/>
      <c r="G1420" s="34" t="str">
        <f t="shared" si="22"/>
        <v/>
      </c>
    </row>
    <row r="1421" spans="2:7" x14ac:dyDescent="0.2">
      <c r="B1421" s="30"/>
      <c r="C1421" s="31"/>
      <c r="D1421" s="32" t="str">
        <f>IF(C1421="","",IFERROR(INDEX(Clienți!$C$5:$C$504,MATCH(C1421,Clienți!$B$5:$B$504,0)),""))</f>
        <v/>
      </c>
      <c r="E1421" s="31"/>
      <c r="F1421" s="33"/>
      <c r="G1421" s="34" t="str">
        <f t="shared" si="22"/>
        <v/>
      </c>
    </row>
    <row r="1422" spans="2:7" x14ac:dyDescent="0.2">
      <c r="B1422" s="30"/>
      <c r="C1422" s="31"/>
      <c r="D1422" s="32" t="str">
        <f>IF(C1422="","",IFERROR(INDEX(Clienți!$C$5:$C$504,MATCH(C1422,Clienți!$B$5:$B$504,0)),""))</f>
        <v/>
      </c>
      <c r="E1422" s="31"/>
      <c r="F1422" s="33"/>
      <c r="G1422" s="34" t="str">
        <f t="shared" si="22"/>
        <v/>
      </c>
    </row>
    <row r="1423" spans="2:7" x14ac:dyDescent="0.2">
      <c r="B1423" s="30"/>
      <c r="C1423" s="31"/>
      <c r="D1423" s="32" t="str">
        <f>IF(C1423="","",IFERROR(INDEX(Clienți!$C$5:$C$504,MATCH(C1423,Clienți!$B$5:$B$504,0)),""))</f>
        <v/>
      </c>
      <c r="E1423" s="31"/>
      <c r="F1423" s="33"/>
      <c r="G1423" s="34" t="str">
        <f t="shared" si="22"/>
        <v/>
      </c>
    </row>
    <row r="1424" spans="2:7" x14ac:dyDescent="0.2">
      <c r="B1424" s="30"/>
      <c r="C1424" s="31"/>
      <c r="D1424" s="32" t="str">
        <f>IF(C1424="","",IFERROR(INDEX(Clienți!$C$5:$C$504,MATCH(C1424,Clienți!$B$5:$B$504,0)),""))</f>
        <v/>
      </c>
      <c r="E1424" s="31"/>
      <c r="F1424" s="33"/>
      <c r="G1424" s="34" t="str">
        <f t="shared" si="22"/>
        <v/>
      </c>
    </row>
    <row r="1425" spans="2:7" x14ac:dyDescent="0.2">
      <c r="B1425" s="30"/>
      <c r="C1425" s="31"/>
      <c r="D1425" s="32" t="str">
        <f>IF(C1425="","",IFERROR(INDEX(Clienți!$C$5:$C$504,MATCH(C1425,Clienți!$B$5:$B$504,0)),""))</f>
        <v/>
      </c>
      <c r="E1425" s="31"/>
      <c r="F1425" s="33"/>
      <c r="G1425" s="34" t="str">
        <f t="shared" si="22"/>
        <v/>
      </c>
    </row>
    <row r="1426" spans="2:7" x14ac:dyDescent="0.2">
      <c r="B1426" s="30"/>
      <c r="C1426" s="31"/>
      <c r="D1426" s="32" t="str">
        <f>IF(C1426="","",IFERROR(INDEX(Clienți!$C$5:$C$504,MATCH(C1426,Clienți!$B$5:$B$504,0)),""))</f>
        <v/>
      </c>
      <c r="E1426" s="31"/>
      <c r="F1426" s="33"/>
      <c r="G1426" s="34" t="str">
        <f t="shared" si="22"/>
        <v/>
      </c>
    </row>
    <row r="1427" spans="2:7" x14ac:dyDescent="0.2">
      <c r="B1427" s="30"/>
      <c r="C1427" s="31"/>
      <c r="D1427" s="32" t="str">
        <f>IF(C1427="","",IFERROR(INDEX(Clienți!$C$5:$C$504,MATCH(C1427,Clienți!$B$5:$B$504,0)),""))</f>
        <v/>
      </c>
      <c r="E1427" s="31"/>
      <c r="F1427" s="33"/>
      <c r="G1427" s="34" t="str">
        <f t="shared" si="22"/>
        <v/>
      </c>
    </row>
    <row r="1428" spans="2:7" x14ac:dyDescent="0.2">
      <c r="B1428" s="30"/>
      <c r="C1428" s="31"/>
      <c r="D1428" s="32" t="str">
        <f>IF(C1428="","",IFERROR(INDEX(Clienți!$C$5:$C$504,MATCH(C1428,Clienți!$B$5:$B$504,0)),""))</f>
        <v/>
      </c>
      <c r="E1428" s="31"/>
      <c r="F1428" s="33"/>
      <c r="G1428" s="34" t="str">
        <f t="shared" si="22"/>
        <v/>
      </c>
    </row>
    <row r="1429" spans="2:7" x14ac:dyDescent="0.2">
      <c r="B1429" s="30"/>
      <c r="C1429" s="31"/>
      <c r="D1429" s="32" t="str">
        <f>IF(C1429="","",IFERROR(INDEX(Clienți!$C$5:$C$504,MATCH(C1429,Clienți!$B$5:$B$504,0)),""))</f>
        <v/>
      </c>
      <c r="E1429" s="31"/>
      <c r="F1429" s="33"/>
      <c r="G1429" s="34" t="str">
        <f t="shared" si="22"/>
        <v/>
      </c>
    </row>
    <row r="1430" spans="2:7" x14ac:dyDescent="0.2">
      <c r="B1430" s="30"/>
      <c r="C1430" s="31"/>
      <c r="D1430" s="32" t="str">
        <f>IF(C1430="","",IFERROR(INDEX(Clienți!$C$5:$C$504,MATCH(C1430,Clienți!$B$5:$B$504,0)),""))</f>
        <v/>
      </c>
      <c r="E1430" s="31"/>
      <c r="F1430" s="33"/>
      <c r="G1430" s="34" t="str">
        <f t="shared" si="22"/>
        <v/>
      </c>
    </row>
    <row r="1431" spans="2:7" x14ac:dyDescent="0.2">
      <c r="B1431" s="30"/>
      <c r="C1431" s="31"/>
      <c r="D1431" s="32" t="str">
        <f>IF(C1431="","",IFERROR(INDEX(Clienți!$C$5:$C$504,MATCH(C1431,Clienți!$B$5:$B$504,0)),""))</f>
        <v/>
      </c>
      <c r="E1431" s="31"/>
      <c r="F1431" s="33"/>
      <c r="G1431" s="34" t="str">
        <f t="shared" si="22"/>
        <v/>
      </c>
    </row>
    <row r="1432" spans="2:7" x14ac:dyDescent="0.2">
      <c r="B1432" s="30"/>
      <c r="C1432" s="31"/>
      <c r="D1432" s="32" t="str">
        <f>IF(C1432="","",IFERROR(INDEX(Clienți!$C$5:$C$504,MATCH(C1432,Clienți!$B$5:$B$504,0)),""))</f>
        <v/>
      </c>
      <c r="E1432" s="31"/>
      <c r="F1432" s="33"/>
      <c r="G1432" s="34" t="str">
        <f t="shared" si="22"/>
        <v/>
      </c>
    </row>
    <row r="1433" spans="2:7" x14ac:dyDescent="0.2">
      <c r="B1433" s="30"/>
      <c r="C1433" s="31"/>
      <c r="D1433" s="32" t="str">
        <f>IF(C1433="","",IFERROR(INDEX(Clienți!$C$5:$C$504,MATCH(C1433,Clienți!$B$5:$B$504,0)),""))</f>
        <v/>
      </c>
      <c r="E1433" s="31"/>
      <c r="F1433" s="33"/>
      <c r="G1433" s="34" t="str">
        <f t="shared" si="22"/>
        <v/>
      </c>
    </row>
    <row r="1434" spans="2:7" x14ac:dyDescent="0.2">
      <c r="B1434" s="30"/>
      <c r="C1434" s="31"/>
      <c r="D1434" s="32" t="str">
        <f>IF(C1434="","",IFERROR(INDEX(Clienți!$C$5:$C$504,MATCH(C1434,Clienți!$B$5:$B$504,0)),""))</f>
        <v/>
      </c>
      <c r="E1434" s="31"/>
      <c r="F1434" s="33"/>
      <c r="G1434" s="34" t="str">
        <f t="shared" si="22"/>
        <v/>
      </c>
    </row>
    <row r="1435" spans="2:7" x14ac:dyDescent="0.2">
      <c r="B1435" s="30"/>
      <c r="C1435" s="31"/>
      <c r="D1435" s="32" t="str">
        <f>IF(C1435="","",IFERROR(INDEX(Clienți!$C$5:$C$504,MATCH(C1435,Clienți!$B$5:$B$504,0)),""))</f>
        <v/>
      </c>
      <c r="E1435" s="31"/>
      <c r="F1435" s="33"/>
      <c r="G1435" s="34" t="str">
        <f t="shared" si="22"/>
        <v/>
      </c>
    </row>
    <row r="1436" spans="2:7" x14ac:dyDescent="0.2">
      <c r="B1436" s="30"/>
      <c r="C1436" s="31"/>
      <c r="D1436" s="32" t="str">
        <f>IF(C1436="","",IFERROR(INDEX(Clienți!$C$5:$C$504,MATCH(C1436,Clienți!$B$5:$B$504,0)),""))</f>
        <v/>
      </c>
      <c r="E1436" s="31"/>
      <c r="F1436" s="33"/>
      <c r="G1436" s="34" t="str">
        <f t="shared" si="22"/>
        <v/>
      </c>
    </row>
    <row r="1437" spans="2:7" x14ac:dyDescent="0.2">
      <c r="B1437" s="30"/>
      <c r="C1437" s="31"/>
      <c r="D1437" s="32" t="str">
        <f>IF(C1437="","",IFERROR(INDEX(Clienți!$C$5:$C$504,MATCH(C1437,Clienți!$B$5:$B$504,0)),""))</f>
        <v/>
      </c>
      <c r="E1437" s="31"/>
      <c r="F1437" s="33"/>
      <c r="G1437" s="34" t="str">
        <f t="shared" si="22"/>
        <v/>
      </c>
    </row>
    <row r="1438" spans="2:7" x14ac:dyDescent="0.2">
      <c r="B1438" s="30"/>
      <c r="C1438" s="31"/>
      <c r="D1438" s="32" t="str">
        <f>IF(C1438="","",IFERROR(INDEX(Clienți!$C$5:$C$504,MATCH(C1438,Clienți!$B$5:$B$504,0)),""))</f>
        <v/>
      </c>
      <c r="E1438" s="31"/>
      <c r="F1438" s="33"/>
      <c r="G1438" s="34" t="str">
        <f t="shared" si="22"/>
        <v/>
      </c>
    </row>
    <row r="1439" spans="2:7" x14ac:dyDescent="0.2">
      <c r="B1439" s="30"/>
      <c r="C1439" s="31"/>
      <c r="D1439" s="32" t="str">
        <f>IF(C1439="","",IFERROR(INDEX(Clienți!$C$5:$C$504,MATCH(C1439,Clienți!$B$5:$B$504,0)),""))</f>
        <v/>
      </c>
      <c r="E1439" s="31"/>
      <c r="F1439" s="33"/>
      <c r="G1439" s="34" t="str">
        <f t="shared" si="22"/>
        <v/>
      </c>
    </row>
    <row r="1440" spans="2:7" x14ac:dyDescent="0.2">
      <c r="B1440" s="30"/>
      <c r="C1440" s="31"/>
      <c r="D1440" s="32" t="str">
        <f>IF(C1440="","",IFERROR(INDEX(Clienți!$C$5:$C$504,MATCH(C1440,Clienți!$B$5:$B$504,0)),""))</f>
        <v/>
      </c>
      <c r="E1440" s="31"/>
      <c r="F1440" s="33"/>
      <c r="G1440" s="34" t="str">
        <f t="shared" si="22"/>
        <v/>
      </c>
    </row>
    <row r="1441" spans="2:7" x14ac:dyDescent="0.2">
      <c r="B1441" s="30"/>
      <c r="C1441" s="31"/>
      <c r="D1441" s="32" t="str">
        <f>IF(C1441="","",IFERROR(INDEX(Clienți!$C$5:$C$504,MATCH(C1441,Clienți!$B$5:$B$504,0)),""))</f>
        <v/>
      </c>
      <c r="E1441" s="31"/>
      <c r="F1441" s="33"/>
      <c r="G1441" s="34" t="str">
        <f t="shared" si="22"/>
        <v/>
      </c>
    </row>
    <row r="1442" spans="2:7" x14ac:dyDescent="0.2">
      <c r="B1442" s="30"/>
      <c r="C1442" s="31"/>
      <c r="D1442" s="32" t="str">
        <f>IF(C1442="","",IFERROR(INDEX(Clienți!$C$5:$C$504,MATCH(C1442,Clienți!$B$5:$B$504,0)),""))</f>
        <v/>
      </c>
      <c r="E1442" s="31"/>
      <c r="F1442" s="33"/>
      <c r="G1442" s="34" t="str">
        <f t="shared" si="22"/>
        <v/>
      </c>
    </row>
    <row r="1443" spans="2:7" x14ac:dyDescent="0.2">
      <c r="B1443" s="30"/>
      <c r="C1443" s="31"/>
      <c r="D1443" s="32" t="str">
        <f>IF(C1443="","",IFERROR(INDEX(Clienți!$C$5:$C$504,MATCH(C1443,Clienți!$B$5:$B$504,0)),""))</f>
        <v/>
      </c>
      <c r="E1443" s="31"/>
      <c r="F1443" s="33"/>
      <c r="G1443" s="34" t="str">
        <f t="shared" si="22"/>
        <v/>
      </c>
    </row>
    <row r="1444" spans="2:7" x14ac:dyDescent="0.2">
      <c r="B1444" s="30"/>
      <c r="C1444" s="31"/>
      <c r="D1444" s="32" t="str">
        <f>IF(C1444="","",IFERROR(INDEX(Clienți!$C$5:$C$504,MATCH(C1444,Clienți!$B$5:$B$504,0)),""))</f>
        <v/>
      </c>
      <c r="E1444" s="31"/>
      <c r="F1444" s="33"/>
      <c r="G1444" s="34" t="str">
        <f t="shared" si="22"/>
        <v/>
      </c>
    </row>
    <row r="1445" spans="2:7" x14ac:dyDescent="0.2">
      <c r="B1445" s="30"/>
      <c r="C1445" s="31"/>
      <c r="D1445" s="32" t="str">
        <f>IF(C1445="","",IFERROR(INDEX(Clienți!$C$5:$C$504,MATCH(C1445,Clienți!$B$5:$B$504,0)),""))</f>
        <v/>
      </c>
      <c r="E1445" s="31"/>
      <c r="F1445" s="33"/>
      <c r="G1445" s="34" t="str">
        <f t="shared" si="22"/>
        <v/>
      </c>
    </row>
    <row r="1446" spans="2:7" x14ac:dyDescent="0.2">
      <c r="B1446" s="30"/>
      <c r="C1446" s="31"/>
      <c r="D1446" s="32" t="str">
        <f>IF(C1446="","",IFERROR(INDEX(Clienți!$C$5:$C$504,MATCH(C1446,Clienți!$B$5:$B$504,0)),""))</f>
        <v/>
      </c>
      <c r="E1446" s="31"/>
      <c r="F1446" s="33"/>
      <c r="G1446" s="34" t="str">
        <f t="shared" si="22"/>
        <v/>
      </c>
    </row>
    <row r="1447" spans="2:7" x14ac:dyDescent="0.2">
      <c r="B1447" s="30"/>
      <c r="C1447" s="31"/>
      <c r="D1447" s="32" t="str">
        <f>IF(C1447="","",IFERROR(INDEX(Clienți!$C$5:$C$504,MATCH(C1447,Clienți!$B$5:$B$504,0)),""))</f>
        <v/>
      </c>
      <c r="E1447" s="31"/>
      <c r="F1447" s="33"/>
      <c r="G1447" s="34" t="str">
        <f t="shared" si="22"/>
        <v/>
      </c>
    </row>
    <row r="1448" spans="2:7" x14ac:dyDescent="0.2">
      <c r="B1448" s="30"/>
      <c r="C1448" s="31"/>
      <c r="D1448" s="32" t="str">
        <f>IF(C1448="","",IFERROR(INDEX(Clienți!$C$5:$C$504,MATCH(C1448,Clienți!$B$5:$B$504,0)),""))</f>
        <v/>
      </c>
      <c r="E1448" s="31"/>
      <c r="F1448" s="33"/>
      <c r="G1448" s="34" t="str">
        <f t="shared" si="22"/>
        <v/>
      </c>
    </row>
    <row r="1449" spans="2:7" x14ac:dyDescent="0.2">
      <c r="B1449" s="30"/>
      <c r="C1449" s="31"/>
      <c r="D1449" s="32" t="str">
        <f>IF(C1449="","",IFERROR(INDEX(Clienți!$C$5:$C$504,MATCH(C1449,Clienți!$B$5:$B$504,0)),""))</f>
        <v/>
      </c>
      <c r="E1449" s="31"/>
      <c r="F1449" s="33"/>
      <c r="G1449" s="34" t="str">
        <f t="shared" si="22"/>
        <v/>
      </c>
    </row>
    <row r="1450" spans="2:7" x14ac:dyDescent="0.2">
      <c r="B1450" s="30"/>
      <c r="C1450" s="31"/>
      <c r="D1450" s="32" t="str">
        <f>IF(C1450="","",IFERROR(INDEX(Clienți!$C$5:$C$504,MATCH(C1450,Clienți!$B$5:$B$504,0)),""))</f>
        <v/>
      </c>
      <c r="E1450" s="31"/>
      <c r="F1450" s="33"/>
      <c r="G1450" s="34" t="str">
        <f t="shared" si="22"/>
        <v/>
      </c>
    </row>
    <row r="1451" spans="2:7" x14ac:dyDescent="0.2">
      <c r="B1451" s="30"/>
      <c r="C1451" s="31"/>
      <c r="D1451" s="32" t="str">
        <f>IF(C1451="","",IFERROR(INDEX(Clienți!$C$5:$C$504,MATCH(C1451,Clienți!$B$5:$B$504,0)),""))</f>
        <v/>
      </c>
      <c r="E1451" s="31"/>
      <c r="F1451" s="33"/>
      <c r="G1451" s="34" t="str">
        <f t="shared" si="22"/>
        <v/>
      </c>
    </row>
    <row r="1452" spans="2:7" x14ac:dyDescent="0.2">
      <c r="B1452" s="30"/>
      <c r="C1452" s="31"/>
      <c r="D1452" s="32" t="str">
        <f>IF(C1452="","",IFERROR(INDEX(Clienți!$C$5:$C$504,MATCH(C1452,Clienți!$B$5:$B$504,0)),""))</f>
        <v/>
      </c>
      <c r="E1452" s="31"/>
      <c r="F1452" s="33"/>
      <c r="G1452" s="34" t="str">
        <f t="shared" si="22"/>
        <v/>
      </c>
    </row>
    <row r="1453" spans="2:7" x14ac:dyDescent="0.2">
      <c r="B1453" s="30"/>
      <c r="C1453" s="31"/>
      <c r="D1453" s="32" t="str">
        <f>IF(C1453="","",IFERROR(INDEX(Clienți!$C$5:$C$504,MATCH(C1453,Clienți!$B$5:$B$504,0)),""))</f>
        <v/>
      </c>
      <c r="E1453" s="31"/>
      <c r="F1453" s="33"/>
      <c r="G1453" s="34" t="str">
        <f t="shared" si="22"/>
        <v/>
      </c>
    </row>
    <row r="1454" spans="2:7" x14ac:dyDescent="0.2">
      <c r="B1454" s="30"/>
      <c r="C1454" s="31"/>
      <c r="D1454" s="32" t="str">
        <f>IF(C1454="","",IFERROR(INDEX(Clienți!$C$5:$C$504,MATCH(C1454,Clienți!$B$5:$B$504,0)),""))</f>
        <v/>
      </c>
      <c r="E1454" s="31"/>
      <c r="F1454" s="33"/>
      <c r="G1454" s="34" t="str">
        <f t="shared" si="22"/>
        <v/>
      </c>
    </row>
    <row r="1455" spans="2:7" x14ac:dyDescent="0.2">
      <c r="B1455" s="30"/>
      <c r="C1455" s="31"/>
      <c r="D1455" s="32" t="str">
        <f>IF(C1455="","",IFERROR(INDEX(Clienți!$C$5:$C$504,MATCH(C1455,Clienți!$B$5:$B$504,0)),""))</f>
        <v/>
      </c>
      <c r="E1455" s="31"/>
      <c r="F1455" s="33"/>
      <c r="G1455" s="34" t="str">
        <f t="shared" si="22"/>
        <v/>
      </c>
    </row>
    <row r="1456" spans="2:7" x14ac:dyDescent="0.2">
      <c r="B1456" s="30"/>
      <c r="C1456" s="31"/>
      <c r="D1456" s="32" t="str">
        <f>IF(C1456="","",IFERROR(INDEX(Clienți!$C$5:$C$504,MATCH(C1456,Clienți!$B$5:$B$504,0)),""))</f>
        <v/>
      </c>
      <c r="E1456" s="31"/>
      <c r="F1456" s="33"/>
      <c r="G1456" s="34" t="str">
        <f t="shared" si="22"/>
        <v/>
      </c>
    </row>
    <row r="1457" spans="2:7" x14ac:dyDescent="0.2">
      <c r="B1457" s="30"/>
      <c r="C1457" s="31"/>
      <c r="D1457" s="32" t="str">
        <f>IF(C1457="","",IFERROR(INDEX(Clienți!$C$5:$C$504,MATCH(C1457,Clienți!$B$5:$B$504,0)),""))</f>
        <v/>
      </c>
      <c r="E1457" s="31"/>
      <c r="F1457" s="33"/>
      <c r="G1457" s="34" t="str">
        <f t="shared" si="22"/>
        <v/>
      </c>
    </row>
    <row r="1458" spans="2:7" x14ac:dyDescent="0.2">
      <c r="B1458" s="30"/>
      <c r="C1458" s="31"/>
      <c r="D1458" s="32" t="str">
        <f>IF(C1458="","",IFERROR(INDEX(Clienți!$C$5:$C$504,MATCH(C1458,Clienți!$B$5:$B$504,0)),""))</f>
        <v/>
      </c>
      <c r="E1458" s="31"/>
      <c r="F1458" s="33"/>
      <c r="G1458" s="34" t="str">
        <f t="shared" si="22"/>
        <v/>
      </c>
    </row>
    <row r="1459" spans="2:7" x14ac:dyDescent="0.2">
      <c r="B1459" s="30"/>
      <c r="C1459" s="31"/>
      <c r="D1459" s="32" t="str">
        <f>IF(C1459="","",IFERROR(INDEX(Clienți!$C$5:$C$504,MATCH(C1459,Clienți!$B$5:$B$504,0)),""))</f>
        <v/>
      </c>
      <c r="E1459" s="31"/>
      <c r="F1459" s="33"/>
      <c r="G1459" s="34" t="str">
        <f t="shared" si="22"/>
        <v/>
      </c>
    </row>
    <row r="1460" spans="2:7" x14ac:dyDescent="0.2">
      <c r="B1460" s="30"/>
      <c r="C1460" s="31"/>
      <c r="D1460" s="32" t="str">
        <f>IF(C1460="","",IFERROR(INDEX(Clienți!$C$5:$C$504,MATCH(C1460,Clienți!$B$5:$B$504,0)),""))</f>
        <v/>
      </c>
      <c r="E1460" s="31"/>
      <c r="F1460" s="33"/>
      <c r="G1460" s="34" t="str">
        <f t="shared" si="22"/>
        <v/>
      </c>
    </row>
    <row r="1461" spans="2:7" x14ac:dyDescent="0.2">
      <c r="B1461" s="30"/>
      <c r="C1461" s="31"/>
      <c r="D1461" s="32" t="str">
        <f>IF(C1461="","",IFERROR(INDEX(Clienți!$C$5:$C$504,MATCH(C1461,Clienți!$B$5:$B$504,0)),""))</f>
        <v/>
      </c>
      <c r="E1461" s="31"/>
      <c r="F1461" s="33"/>
      <c r="G1461" s="34" t="str">
        <f t="shared" si="22"/>
        <v/>
      </c>
    </row>
    <row r="1462" spans="2:7" x14ac:dyDescent="0.2">
      <c r="B1462" s="30"/>
      <c r="C1462" s="31"/>
      <c r="D1462" s="32" t="str">
        <f>IF(C1462="","",IFERROR(INDEX(Clienți!$C$5:$C$504,MATCH(C1462,Clienți!$B$5:$B$504,0)),""))</f>
        <v/>
      </c>
      <c r="E1462" s="31"/>
      <c r="F1462" s="33"/>
      <c r="G1462" s="34" t="str">
        <f t="shared" si="22"/>
        <v/>
      </c>
    </row>
    <row r="1463" spans="2:7" x14ac:dyDescent="0.2">
      <c r="B1463" s="30"/>
      <c r="C1463" s="31"/>
      <c r="D1463" s="32" t="str">
        <f>IF(C1463="","",IFERROR(INDEX(Clienți!$C$5:$C$504,MATCH(C1463,Clienți!$B$5:$B$504,0)),""))</f>
        <v/>
      </c>
      <c r="E1463" s="31"/>
      <c r="F1463" s="33"/>
      <c r="G1463" s="34" t="str">
        <f t="shared" si="22"/>
        <v/>
      </c>
    </row>
    <row r="1464" spans="2:7" x14ac:dyDescent="0.2">
      <c r="B1464" s="30"/>
      <c r="C1464" s="31"/>
      <c r="D1464" s="32" t="str">
        <f>IF(C1464="","",IFERROR(INDEX(Clienți!$C$5:$C$504,MATCH(C1464,Clienți!$B$5:$B$504,0)),""))</f>
        <v/>
      </c>
      <c r="E1464" s="31"/>
      <c r="F1464" s="33"/>
      <c r="G1464" s="34" t="str">
        <f t="shared" si="22"/>
        <v/>
      </c>
    </row>
    <row r="1465" spans="2:7" x14ac:dyDescent="0.2">
      <c r="B1465" s="30"/>
      <c r="C1465" s="31"/>
      <c r="D1465" s="32" t="str">
        <f>IF(C1465="","",IFERROR(INDEX(Clienți!$C$5:$C$504,MATCH(C1465,Clienți!$B$5:$B$504,0)),""))</f>
        <v/>
      </c>
      <c r="E1465" s="31"/>
      <c r="F1465" s="33"/>
      <c r="G1465" s="34" t="str">
        <f t="shared" si="22"/>
        <v/>
      </c>
    </row>
    <row r="1466" spans="2:7" x14ac:dyDescent="0.2">
      <c r="B1466" s="30"/>
      <c r="C1466" s="31"/>
      <c r="D1466" s="32" t="str">
        <f>IF(C1466="","",IFERROR(INDEX(Clienți!$C$5:$C$504,MATCH(C1466,Clienți!$B$5:$B$504,0)),""))</f>
        <v/>
      </c>
      <c r="E1466" s="31"/>
      <c r="F1466" s="33"/>
      <c r="G1466" s="34" t="str">
        <f t="shared" si="22"/>
        <v/>
      </c>
    </row>
    <row r="1467" spans="2:7" x14ac:dyDescent="0.2">
      <c r="B1467" s="30"/>
      <c r="C1467" s="31"/>
      <c r="D1467" s="32" t="str">
        <f>IF(C1467="","",IFERROR(INDEX(Clienți!$C$5:$C$504,MATCH(C1467,Clienți!$B$5:$B$504,0)),""))</f>
        <v/>
      </c>
      <c r="E1467" s="31"/>
      <c r="F1467" s="33"/>
      <c r="G1467" s="34" t="str">
        <f t="shared" si="22"/>
        <v/>
      </c>
    </row>
    <row r="1468" spans="2:7" x14ac:dyDescent="0.2">
      <c r="B1468" s="30"/>
      <c r="C1468" s="31"/>
      <c r="D1468" s="32" t="str">
        <f>IF(C1468="","",IFERROR(INDEX(Clienți!$C$5:$C$504,MATCH(C1468,Clienți!$B$5:$B$504,0)),""))</f>
        <v/>
      </c>
      <c r="E1468" s="31"/>
      <c r="F1468" s="33"/>
      <c r="G1468" s="34" t="str">
        <f t="shared" si="22"/>
        <v/>
      </c>
    </row>
    <row r="1469" spans="2:7" x14ac:dyDescent="0.2">
      <c r="B1469" s="30"/>
      <c r="C1469" s="31"/>
      <c r="D1469" s="32" t="str">
        <f>IF(C1469="","",IFERROR(INDEX(Clienți!$C$5:$C$504,MATCH(C1469,Clienți!$B$5:$B$504,0)),""))</f>
        <v/>
      </c>
      <c r="E1469" s="31"/>
      <c r="F1469" s="33"/>
      <c r="G1469" s="34" t="str">
        <f t="shared" si="22"/>
        <v/>
      </c>
    </row>
    <row r="1470" spans="2:7" x14ac:dyDescent="0.2">
      <c r="B1470" s="30"/>
      <c r="C1470" s="31"/>
      <c r="D1470" s="32" t="str">
        <f>IF(C1470="","",IFERROR(INDEX(Clienți!$C$5:$C$504,MATCH(C1470,Clienți!$B$5:$B$504,0)),""))</f>
        <v/>
      </c>
      <c r="E1470" s="31"/>
      <c r="F1470" s="33"/>
      <c r="G1470" s="34" t="str">
        <f t="shared" si="22"/>
        <v/>
      </c>
    </row>
    <row r="1471" spans="2:7" x14ac:dyDescent="0.2">
      <c r="B1471" s="30"/>
      <c r="C1471" s="31"/>
      <c r="D1471" s="32" t="str">
        <f>IF(C1471="","",IFERROR(INDEX(Clienți!$C$5:$C$504,MATCH(C1471,Clienți!$B$5:$B$504,0)),""))</f>
        <v/>
      </c>
      <c r="E1471" s="31"/>
      <c r="F1471" s="33"/>
      <c r="G1471" s="34" t="str">
        <f t="shared" si="22"/>
        <v/>
      </c>
    </row>
    <row r="1472" spans="2:7" x14ac:dyDescent="0.2">
      <c r="B1472" s="30"/>
      <c r="C1472" s="31"/>
      <c r="D1472" s="32" t="str">
        <f>IF(C1472="","",IFERROR(INDEX(Clienți!$C$5:$C$504,MATCH(C1472,Clienți!$B$5:$B$504,0)),""))</f>
        <v/>
      </c>
      <c r="E1472" s="31"/>
      <c r="F1472" s="33"/>
      <c r="G1472" s="34" t="str">
        <f t="shared" si="22"/>
        <v/>
      </c>
    </row>
    <row r="1473" spans="2:7" x14ac:dyDescent="0.2">
      <c r="B1473" s="30"/>
      <c r="C1473" s="31"/>
      <c r="D1473" s="32" t="str">
        <f>IF(C1473="","",IFERROR(INDEX(Clienți!$C$5:$C$504,MATCH(C1473,Clienți!$B$5:$B$504,0)),""))</f>
        <v/>
      </c>
      <c r="E1473" s="31"/>
      <c r="F1473" s="33"/>
      <c r="G1473" s="34" t="str">
        <f t="shared" si="22"/>
        <v/>
      </c>
    </row>
    <row r="1474" spans="2:7" x14ac:dyDescent="0.2">
      <c r="B1474" s="30"/>
      <c r="C1474" s="31"/>
      <c r="D1474" s="32" t="str">
        <f>IF(C1474="","",IFERROR(INDEX(Clienți!$C$5:$C$504,MATCH(C1474,Clienți!$B$5:$B$504,0)),""))</f>
        <v/>
      </c>
      <c r="E1474" s="31"/>
      <c r="F1474" s="33"/>
      <c r="G1474" s="34" t="str">
        <f t="shared" si="22"/>
        <v/>
      </c>
    </row>
    <row r="1475" spans="2:7" x14ac:dyDescent="0.2">
      <c r="B1475" s="30"/>
      <c r="C1475" s="31"/>
      <c r="D1475" s="32" t="str">
        <f>IF(C1475="","",IFERROR(INDEX(Clienți!$C$5:$C$504,MATCH(C1475,Clienți!$B$5:$B$504,0)),""))</f>
        <v/>
      </c>
      <c r="E1475" s="31"/>
      <c r="F1475" s="33"/>
      <c r="G1475" s="34" t="str">
        <f t="shared" si="22"/>
        <v/>
      </c>
    </row>
    <row r="1476" spans="2:7" x14ac:dyDescent="0.2">
      <c r="B1476" s="30"/>
      <c r="C1476" s="31"/>
      <c r="D1476" s="32" t="str">
        <f>IF(C1476="","",IFERROR(INDEX(Clienți!$C$5:$C$504,MATCH(C1476,Clienți!$B$5:$B$504,0)),""))</f>
        <v/>
      </c>
      <c r="E1476" s="31"/>
      <c r="F1476" s="33"/>
      <c r="G1476" s="34" t="str">
        <f t="shared" si="22"/>
        <v/>
      </c>
    </row>
    <row r="1477" spans="2:7" x14ac:dyDescent="0.2">
      <c r="B1477" s="30"/>
      <c r="C1477" s="31"/>
      <c r="D1477" s="32" t="str">
        <f>IF(C1477="","",IFERROR(INDEX(Clienți!$C$5:$C$504,MATCH(C1477,Clienți!$B$5:$B$504,0)),""))</f>
        <v/>
      </c>
      <c r="E1477" s="31"/>
      <c r="F1477" s="33"/>
      <c r="G1477" s="34" t="str">
        <f t="shared" ref="G1477:G1540" si="23">IF(C1477="","",TRIM(IF(D1477="","Cod de client inexistent. ","")&amp;IF(COUNTIF($E$5:$E$2004,E1477)&gt;1,"Factură dublată. ","")))</f>
        <v/>
      </c>
    </row>
    <row r="1478" spans="2:7" x14ac:dyDescent="0.2">
      <c r="B1478" s="30"/>
      <c r="C1478" s="31"/>
      <c r="D1478" s="32" t="str">
        <f>IF(C1478="","",IFERROR(INDEX(Clienți!$C$5:$C$504,MATCH(C1478,Clienți!$B$5:$B$504,0)),""))</f>
        <v/>
      </c>
      <c r="E1478" s="31"/>
      <c r="F1478" s="33"/>
      <c r="G1478" s="34" t="str">
        <f t="shared" si="23"/>
        <v/>
      </c>
    </row>
    <row r="1479" spans="2:7" x14ac:dyDescent="0.2">
      <c r="B1479" s="30"/>
      <c r="C1479" s="31"/>
      <c r="D1479" s="32" t="str">
        <f>IF(C1479="","",IFERROR(INDEX(Clienți!$C$5:$C$504,MATCH(C1479,Clienți!$B$5:$B$504,0)),""))</f>
        <v/>
      </c>
      <c r="E1479" s="31"/>
      <c r="F1479" s="33"/>
      <c r="G1479" s="34" t="str">
        <f t="shared" si="23"/>
        <v/>
      </c>
    </row>
    <row r="1480" spans="2:7" x14ac:dyDescent="0.2">
      <c r="B1480" s="30"/>
      <c r="C1480" s="31"/>
      <c r="D1480" s="32" t="str">
        <f>IF(C1480="","",IFERROR(INDEX(Clienți!$C$5:$C$504,MATCH(C1480,Clienți!$B$5:$B$504,0)),""))</f>
        <v/>
      </c>
      <c r="E1480" s="31"/>
      <c r="F1480" s="33"/>
      <c r="G1480" s="34" t="str">
        <f t="shared" si="23"/>
        <v/>
      </c>
    </row>
    <row r="1481" spans="2:7" x14ac:dyDescent="0.2">
      <c r="B1481" s="30"/>
      <c r="C1481" s="31"/>
      <c r="D1481" s="32" t="str">
        <f>IF(C1481="","",IFERROR(INDEX(Clienți!$C$5:$C$504,MATCH(C1481,Clienți!$B$5:$B$504,0)),""))</f>
        <v/>
      </c>
      <c r="E1481" s="31"/>
      <c r="F1481" s="33"/>
      <c r="G1481" s="34" t="str">
        <f t="shared" si="23"/>
        <v/>
      </c>
    </row>
    <row r="1482" spans="2:7" x14ac:dyDescent="0.2">
      <c r="B1482" s="30"/>
      <c r="C1482" s="31"/>
      <c r="D1482" s="32" t="str">
        <f>IF(C1482="","",IFERROR(INDEX(Clienți!$C$5:$C$504,MATCH(C1482,Clienți!$B$5:$B$504,0)),""))</f>
        <v/>
      </c>
      <c r="E1482" s="31"/>
      <c r="F1482" s="33"/>
      <c r="G1482" s="34" t="str">
        <f t="shared" si="23"/>
        <v/>
      </c>
    </row>
    <row r="1483" spans="2:7" x14ac:dyDescent="0.2">
      <c r="B1483" s="30"/>
      <c r="C1483" s="31"/>
      <c r="D1483" s="32" t="str">
        <f>IF(C1483="","",IFERROR(INDEX(Clienți!$C$5:$C$504,MATCH(C1483,Clienți!$B$5:$B$504,0)),""))</f>
        <v/>
      </c>
      <c r="E1483" s="31"/>
      <c r="F1483" s="33"/>
      <c r="G1483" s="34" t="str">
        <f t="shared" si="23"/>
        <v/>
      </c>
    </row>
    <row r="1484" spans="2:7" x14ac:dyDescent="0.2">
      <c r="B1484" s="30"/>
      <c r="C1484" s="31"/>
      <c r="D1484" s="32" t="str">
        <f>IF(C1484="","",IFERROR(INDEX(Clienți!$C$5:$C$504,MATCH(C1484,Clienți!$B$5:$B$504,0)),""))</f>
        <v/>
      </c>
      <c r="E1484" s="31"/>
      <c r="F1484" s="33"/>
      <c r="G1484" s="34" t="str">
        <f t="shared" si="23"/>
        <v/>
      </c>
    </row>
    <row r="1485" spans="2:7" x14ac:dyDescent="0.2">
      <c r="B1485" s="30"/>
      <c r="C1485" s="31"/>
      <c r="D1485" s="32" t="str">
        <f>IF(C1485="","",IFERROR(INDEX(Clienți!$C$5:$C$504,MATCH(C1485,Clienți!$B$5:$B$504,0)),""))</f>
        <v/>
      </c>
      <c r="E1485" s="31"/>
      <c r="F1485" s="33"/>
      <c r="G1485" s="34" t="str">
        <f t="shared" si="23"/>
        <v/>
      </c>
    </row>
    <row r="1486" spans="2:7" x14ac:dyDescent="0.2">
      <c r="B1486" s="30"/>
      <c r="C1486" s="31"/>
      <c r="D1486" s="32" t="str">
        <f>IF(C1486="","",IFERROR(INDEX(Clienți!$C$5:$C$504,MATCH(C1486,Clienți!$B$5:$B$504,0)),""))</f>
        <v/>
      </c>
      <c r="E1486" s="31"/>
      <c r="F1486" s="33"/>
      <c r="G1486" s="34" t="str">
        <f t="shared" si="23"/>
        <v/>
      </c>
    </row>
    <row r="1487" spans="2:7" x14ac:dyDescent="0.2">
      <c r="B1487" s="30"/>
      <c r="C1487" s="31"/>
      <c r="D1487" s="32" t="str">
        <f>IF(C1487="","",IFERROR(INDEX(Clienți!$C$5:$C$504,MATCH(C1487,Clienți!$B$5:$B$504,0)),""))</f>
        <v/>
      </c>
      <c r="E1487" s="31"/>
      <c r="F1487" s="33"/>
      <c r="G1487" s="34" t="str">
        <f t="shared" si="23"/>
        <v/>
      </c>
    </row>
    <row r="1488" spans="2:7" x14ac:dyDescent="0.2">
      <c r="B1488" s="30"/>
      <c r="C1488" s="31"/>
      <c r="D1488" s="32" t="str">
        <f>IF(C1488="","",IFERROR(INDEX(Clienți!$C$5:$C$504,MATCH(C1488,Clienți!$B$5:$B$504,0)),""))</f>
        <v/>
      </c>
      <c r="E1488" s="31"/>
      <c r="F1488" s="33"/>
      <c r="G1488" s="34" t="str">
        <f t="shared" si="23"/>
        <v/>
      </c>
    </row>
    <row r="1489" spans="2:7" x14ac:dyDescent="0.2">
      <c r="B1489" s="30"/>
      <c r="C1489" s="31"/>
      <c r="D1489" s="32" t="str">
        <f>IF(C1489="","",IFERROR(INDEX(Clienți!$C$5:$C$504,MATCH(C1489,Clienți!$B$5:$B$504,0)),""))</f>
        <v/>
      </c>
      <c r="E1489" s="31"/>
      <c r="F1489" s="33"/>
      <c r="G1489" s="34" t="str">
        <f t="shared" si="23"/>
        <v/>
      </c>
    </row>
    <row r="1490" spans="2:7" x14ac:dyDescent="0.2">
      <c r="B1490" s="30"/>
      <c r="C1490" s="31"/>
      <c r="D1490" s="32" t="str">
        <f>IF(C1490="","",IFERROR(INDEX(Clienți!$C$5:$C$504,MATCH(C1490,Clienți!$B$5:$B$504,0)),""))</f>
        <v/>
      </c>
      <c r="E1490" s="31"/>
      <c r="F1490" s="33"/>
      <c r="G1490" s="34" t="str">
        <f t="shared" si="23"/>
        <v/>
      </c>
    </row>
    <row r="1491" spans="2:7" x14ac:dyDescent="0.2">
      <c r="B1491" s="30"/>
      <c r="C1491" s="31"/>
      <c r="D1491" s="32" t="str">
        <f>IF(C1491="","",IFERROR(INDEX(Clienți!$C$5:$C$504,MATCH(C1491,Clienți!$B$5:$B$504,0)),""))</f>
        <v/>
      </c>
      <c r="E1491" s="31"/>
      <c r="F1491" s="33"/>
      <c r="G1491" s="34" t="str">
        <f t="shared" si="23"/>
        <v/>
      </c>
    </row>
    <row r="1492" spans="2:7" x14ac:dyDescent="0.2">
      <c r="B1492" s="30"/>
      <c r="C1492" s="31"/>
      <c r="D1492" s="32" t="str">
        <f>IF(C1492="","",IFERROR(INDEX(Clienți!$C$5:$C$504,MATCH(C1492,Clienți!$B$5:$B$504,0)),""))</f>
        <v/>
      </c>
      <c r="E1492" s="31"/>
      <c r="F1492" s="33"/>
      <c r="G1492" s="34" t="str">
        <f t="shared" si="23"/>
        <v/>
      </c>
    </row>
    <row r="1493" spans="2:7" x14ac:dyDescent="0.2">
      <c r="B1493" s="30"/>
      <c r="C1493" s="31"/>
      <c r="D1493" s="32" t="str">
        <f>IF(C1493="","",IFERROR(INDEX(Clienți!$C$5:$C$504,MATCH(C1493,Clienți!$B$5:$B$504,0)),""))</f>
        <v/>
      </c>
      <c r="E1493" s="31"/>
      <c r="F1493" s="33"/>
      <c r="G1493" s="34" t="str">
        <f t="shared" si="23"/>
        <v/>
      </c>
    </row>
    <row r="1494" spans="2:7" x14ac:dyDescent="0.2">
      <c r="B1494" s="30"/>
      <c r="C1494" s="31"/>
      <c r="D1494" s="32" t="str">
        <f>IF(C1494="","",IFERROR(INDEX(Clienți!$C$5:$C$504,MATCH(C1494,Clienți!$B$5:$B$504,0)),""))</f>
        <v/>
      </c>
      <c r="E1494" s="31"/>
      <c r="F1494" s="33"/>
      <c r="G1494" s="34" t="str">
        <f t="shared" si="23"/>
        <v/>
      </c>
    </row>
    <row r="1495" spans="2:7" x14ac:dyDescent="0.2">
      <c r="B1495" s="30"/>
      <c r="C1495" s="31"/>
      <c r="D1495" s="32" t="str">
        <f>IF(C1495="","",IFERROR(INDEX(Clienți!$C$5:$C$504,MATCH(C1495,Clienți!$B$5:$B$504,0)),""))</f>
        <v/>
      </c>
      <c r="E1495" s="31"/>
      <c r="F1495" s="33"/>
      <c r="G1495" s="34" t="str">
        <f t="shared" si="23"/>
        <v/>
      </c>
    </row>
    <row r="1496" spans="2:7" x14ac:dyDescent="0.2">
      <c r="B1496" s="30"/>
      <c r="C1496" s="31"/>
      <c r="D1496" s="32" t="str">
        <f>IF(C1496="","",IFERROR(INDEX(Clienți!$C$5:$C$504,MATCH(C1496,Clienți!$B$5:$B$504,0)),""))</f>
        <v/>
      </c>
      <c r="E1496" s="31"/>
      <c r="F1496" s="33"/>
      <c r="G1496" s="34" t="str">
        <f t="shared" si="23"/>
        <v/>
      </c>
    </row>
    <row r="1497" spans="2:7" x14ac:dyDescent="0.2">
      <c r="B1497" s="30"/>
      <c r="C1497" s="31"/>
      <c r="D1497" s="32" t="str">
        <f>IF(C1497="","",IFERROR(INDEX(Clienți!$C$5:$C$504,MATCH(C1497,Clienți!$B$5:$B$504,0)),""))</f>
        <v/>
      </c>
      <c r="E1497" s="31"/>
      <c r="F1497" s="33"/>
      <c r="G1497" s="34" t="str">
        <f t="shared" si="23"/>
        <v/>
      </c>
    </row>
    <row r="1498" spans="2:7" x14ac:dyDescent="0.2">
      <c r="B1498" s="30"/>
      <c r="C1498" s="31"/>
      <c r="D1498" s="32" t="str">
        <f>IF(C1498="","",IFERROR(INDEX(Clienți!$C$5:$C$504,MATCH(C1498,Clienți!$B$5:$B$504,0)),""))</f>
        <v/>
      </c>
      <c r="E1498" s="31"/>
      <c r="F1498" s="33"/>
      <c r="G1498" s="34" t="str">
        <f t="shared" si="23"/>
        <v/>
      </c>
    </row>
    <row r="1499" spans="2:7" x14ac:dyDescent="0.2">
      <c r="B1499" s="30"/>
      <c r="C1499" s="31"/>
      <c r="D1499" s="32" t="str">
        <f>IF(C1499="","",IFERROR(INDEX(Clienți!$C$5:$C$504,MATCH(C1499,Clienți!$B$5:$B$504,0)),""))</f>
        <v/>
      </c>
      <c r="E1499" s="31"/>
      <c r="F1499" s="33"/>
      <c r="G1499" s="34" t="str">
        <f t="shared" si="23"/>
        <v/>
      </c>
    </row>
    <row r="1500" spans="2:7" x14ac:dyDescent="0.2">
      <c r="B1500" s="30"/>
      <c r="C1500" s="31"/>
      <c r="D1500" s="32" t="str">
        <f>IF(C1500="","",IFERROR(INDEX(Clienți!$C$5:$C$504,MATCH(C1500,Clienți!$B$5:$B$504,0)),""))</f>
        <v/>
      </c>
      <c r="E1500" s="31"/>
      <c r="F1500" s="33"/>
      <c r="G1500" s="34" t="str">
        <f t="shared" si="23"/>
        <v/>
      </c>
    </row>
    <row r="1501" spans="2:7" x14ac:dyDescent="0.2">
      <c r="B1501" s="30"/>
      <c r="C1501" s="31"/>
      <c r="D1501" s="32" t="str">
        <f>IF(C1501="","",IFERROR(INDEX(Clienți!$C$5:$C$504,MATCH(C1501,Clienți!$B$5:$B$504,0)),""))</f>
        <v/>
      </c>
      <c r="E1501" s="31"/>
      <c r="F1501" s="33"/>
      <c r="G1501" s="34" t="str">
        <f t="shared" si="23"/>
        <v/>
      </c>
    </row>
    <row r="1502" spans="2:7" x14ac:dyDescent="0.2">
      <c r="B1502" s="30"/>
      <c r="C1502" s="31"/>
      <c r="D1502" s="32" t="str">
        <f>IF(C1502="","",IFERROR(INDEX(Clienți!$C$5:$C$504,MATCH(C1502,Clienți!$B$5:$B$504,0)),""))</f>
        <v/>
      </c>
      <c r="E1502" s="31"/>
      <c r="F1502" s="33"/>
      <c r="G1502" s="34" t="str">
        <f t="shared" si="23"/>
        <v/>
      </c>
    </row>
    <row r="1503" spans="2:7" x14ac:dyDescent="0.2">
      <c r="B1503" s="30"/>
      <c r="C1503" s="31"/>
      <c r="D1503" s="32" t="str">
        <f>IF(C1503="","",IFERROR(INDEX(Clienți!$C$5:$C$504,MATCH(C1503,Clienți!$B$5:$B$504,0)),""))</f>
        <v/>
      </c>
      <c r="E1503" s="31"/>
      <c r="F1503" s="33"/>
      <c r="G1503" s="34" t="str">
        <f t="shared" si="23"/>
        <v/>
      </c>
    </row>
    <row r="1504" spans="2:7" x14ac:dyDescent="0.2">
      <c r="B1504" s="30"/>
      <c r="C1504" s="31"/>
      <c r="D1504" s="32" t="str">
        <f>IF(C1504="","",IFERROR(INDEX(Clienți!$C$5:$C$504,MATCH(C1504,Clienți!$B$5:$B$504,0)),""))</f>
        <v/>
      </c>
      <c r="E1504" s="31"/>
      <c r="F1504" s="33"/>
      <c r="G1504" s="34" t="str">
        <f t="shared" si="23"/>
        <v/>
      </c>
    </row>
    <row r="1505" spans="2:7" x14ac:dyDescent="0.2">
      <c r="B1505" s="30"/>
      <c r="C1505" s="31"/>
      <c r="D1505" s="32" t="str">
        <f>IF(C1505="","",IFERROR(INDEX(Clienți!$C$5:$C$504,MATCH(C1505,Clienți!$B$5:$B$504,0)),""))</f>
        <v/>
      </c>
      <c r="E1505" s="31"/>
      <c r="F1505" s="33"/>
      <c r="G1505" s="34" t="str">
        <f t="shared" si="23"/>
        <v/>
      </c>
    </row>
    <row r="1506" spans="2:7" x14ac:dyDescent="0.2">
      <c r="B1506" s="30"/>
      <c r="C1506" s="31"/>
      <c r="D1506" s="32" t="str">
        <f>IF(C1506="","",IFERROR(INDEX(Clienți!$C$5:$C$504,MATCH(C1506,Clienți!$B$5:$B$504,0)),""))</f>
        <v/>
      </c>
      <c r="E1506" s="31"/>
      <c r="F1506" s="33"/>
      <c r="G1506" s="34" t="str">
        <f t="shared" si="23"/>
        <v/>
      </c>
    </row>
    <row r="1507" spans="2:7" x14ac:dyDescent="0.2">
      <c r="B1507" s="30"/>
      <c r="C1507" s="31"/>
      <c r="D1507" s="32" t="str">
        <f>IF(C1507="","",IFERROR(INDEX(Clienți!$C$5:$C$504,MATCH(C1507,Clienți!$B$5:$B$504,0)),""))</f>
        <v/>
      </c>
      <c r="E1507" s="31"/>
      <c r="F1507" s="33"/>
      <c r="G1507" s="34" t="str">
        <f t="shared" si="23"/>
        <v/>
      </c>
    </row>
    <row r="1508" spans="2:7" x14ac:dyDescent="0.2">
      <c r="B1508" s="30"/>
      <c r="C1508" s="31"/>
      <c r="D1508" s="32" t="str">
        <f>IF(C1508="","",IFERROR(INDEX(Clienți!$C$5:$C$504,MATCH(C1508,Clienți!$B$5:$B$504,0)),""))</f>
        <v/>
      </c>
      <c r="E1508" s="31"/>
      <c r="F1508" s="33"/>
      <c r="G1508" s="34" t="str">
        <f t="shared" si="23"/>
        <v/>
      </c>
    </row>
    <row r="1509" spans="2:7" x14ac:dyDescent="0.2">
      <c r="B1509" s="30"/>
      <c r="C1509" s="31"/>
      <c r="D1509" s="32" t="str">
        <f>IF(C1509="","",IFERROR(INDEX(Clienți!$C$5:$C$504,MATCH(C1509,Clienți!$B$5:$B$504,0)),""))</f>
        <v/>
      </c>
      <c r="E1509" s="31"/>
      <c r="F1509" s="33"/>
      <c r="G1509" s="34" t="str">
        <f t="shared" si="23"/>
        <v/>
      </c>
    </row>
    <row r="1510" spans="2:7" x14ac:dyDescent="0.2">
      <c r="B1510" s="30"/>
      <c r="C1510" s="31"/>
      <c r="D1510" s="32" t="str">
        <f>IF(C1510="","",IFERROR(INDEX(Clienți!$C$5:$C$504,MATCH(C1510,Clienți!$B$5:$B$504,0)),""))</f>
        <v/>
      </c>
      <c r="E1510" s="31"/>
      <c r="F1510" s="33"/>
      <c r="G1510" s="34" t="str">
        <f t="shared" si="23"/>
        <v/>
      </c>
    </row>
    <row r="1511" spans="2:7" x14ac:dyDescent="0.2">
      <c r="B1511" s="30"/>
      <c r="C1511" s="31"/>
      <c r="D1511" s="32" t="str">
        <f>IF(C1511="","",IFERROR(INDEX(Clienți!$C$5:$C$504,MATCH(C1511,Clienți!$B$5:$B$504,0)),""))</f>
        <v/>
      </c>
      <c r="E1511" s="31"/>
      <c r="F1511" s="33"/>
      <c r="G1511" s="34" t="str">
        <f t="shared" si="23"/>
        <v/>
      </c>
    </row>
    <row r="1512" spans="2:7" x14ac:dyDescent="0.2">
      <c r="B1512" s="30"/>
      <c r="C1512" s="31"/>
      <c r="D1512" s="32" t="str">
        <f>IF(C1512="","",IFERROR(INDEX(Clienți!$C$5:$C$504,MATCH(C1512,Clienți!$B$5:$B$504,0)),""))</f>
        <v/>
      </c>
      <c r="E1512" s="31"/>
      <c r="F1512" s="33"/>
      <c r="G1512" s="34" t="str">
        <f t="shared" si="23"/>
        <v/>
      </c>
    </row>
    <row r="1513" spans="2:7" x14ac:dyDescent="0.2">
      <c r="B1513" s="30"/>
      <c r="C1513" s="31"/>
      <c r="D1513" s="32" t="str">
        <f>IF(C1513="","",IFERROR(INDEX(Clienți!$C$5:$C$504,MATCH(C1513,Clienți!$B$5:$B$504,0)),""))</f>
        <v/>
      </c>
      <c r="E1513" s="31"/>
      <c r="F1513" s="33"/>
      <c r="G1513" s="34" t="str">
        <f t="shared" si="23"/>
        <v/>
      </c>
    </row>
    <row r="1514" spans="2:7" x14ac:dyDescent="0.2">
      <c r="B1514" s="30"/>
      <c r="C1514" s="31"/>
      <c r="D1514" s="32" t="str">
        <f>IF(C1514="","",IFERROR(INDEX(Clienți!$C$5:$C$504,MATCH(C1514,Clienți!$B$5:$B$504,0)),""))</f>
        <v/>
      </c>
      <c r="E1514" s="31"/>
      <c r="F1514" s="33"/>
      <c r="G1514" s="34" t="str">
        <f t="shared" si="23"/>
        <v/>
      </c>
    </row>
    <row r="1515" spans="2:7" x14ac:dyDescent="0.2">
      <c r="B1515" s="30"/>
      <c r="C1515" s="31"/>
      <c r="D1515" s="32" t="str">
        <f>IF(C1515="","",IFERROR(INDEX(Clienți!$C$5:$C$504,MATCH(C1515,Clienți!$B$5:$B$504,0)),""))</f>
        <v/>
      </c>
      <c r="E1515" s="31"/>
      <c r="F1515" s="33"/>
      <c r="G1515" s="34" t="str">
        <f t="shared" si="23"/>
        <v/>
      </c>
    </row>
    <row r="1516" spans="2:7" x14ac:dyDescent="0.2">
      <c r="B1516" s="30"/>
      <c r="C1516" s="31"/>
      <c r="D1516" s="32" t="str">
        <f>IF(C1516="","",IFERROR(INDEX(Clienți!$C$5:$C$504,MATCH(C1516,Clienți!$B$5:$B$504,0)),""))</f>
        <v/>
      </c>
      <c r="E1516" s="31"/>
      <c r="F1516" s="33"/>
      <c r="G1516" s="34" t="str">
        <f t="shared" si="23"/>
        <v/>
      </c>
    </row>
    <row r="1517" spans="2:7" x14ac:dyDescent="0.2">
      <c r="B1517" s="30"/>
      <c r="C1517" s="31"/>
      <c r="D1517" s="32" t="str">
        <f>IF(C1517="","",IFERROR(INDEX(Clienți!$C$5:$C$504,MATCH(C1517,Clienți!$B$5:$B$504,0)),""))</f>
        <v/>
      </c>
      <c r="E1517" s="31"/>
      <c r="F1517" s="33"/>
      <c r="G1517" s="34" t="str">
        <f t="shared" si="23"/>
        <v/>
      </c>
    </row>
    <row r="1518" spans="2:7" x14ac:dyDescent="0.2">
      <c r="B1518" s="30"/>
      <c r="C1518" s="31"/>
      <c r="D1518" s="32" t="str">
        <f>IF(C1518="","",IFERROR(INDEX(Clienți!$C$5:$C$504,MATCH(C1518,Clienți!$B$5:$B$504,0)),""))</f>
        <v/>
      </c>
      <c r="E1518" s="31"/>
      <c r="F1518" s="33"/>
      <c r="G1518" s="34" t="str">
        <f t="shared" si="23"/>
        <v/>
      </c>
    </row>
    <row r="1519" spans="2:7" x14ac:dyDescent="0.2">
      <c r="B1519" s="30"/>
      <c r="C1519" s="31"/>
      <c r="D1519" s="32" t="str">
        <f>IF(C1519="","",IFERROR(INDEX(Clienți!$C$5:$C$504,MATCH(C1519,Clienți!$B$5:$B$504,0)),""))</f>
        <v/>
      </c>
      <c r="E1519" s="31"/>
      <c r="F1519" s="33"/>
      <c r="G1519" s="34" t="str">
        <f t="shared" si="23"/>
        <v/>
      </c>
    </row>
    <row r="1520" spans="2:7" x14ac:dyDescent="0.2">
      <c r="B1520" s="30"/>
      <c r="C1520" s="31"/>
      <c r="D1520" s="32" t="str">
        <f>IF(C1520="","",IFERROR(INDEX(Clienți!$C$5:$C$504,MATCH(C1520,Clienți!$B$5:$B$504,0)),""))</f>
        <v/>
      </c>
      <c r="E1520" s="31"/>
      <c r="F1520" s="33"/>
      <c r="G1520" s="34" t="str">
        <f t="shared" si="23"/>
        <v/>
      </c>
    </row>
    <row r="1521" spans="2:7" x14ac:dyDescent="0.2">
      <c r="B1521" s="30"/>
      <c r="C1521" s="31"/>
      <c r="D1521" s="32" t="str">
        <f>IF(C1521="","",IFERROR(INDEX(Clienți!$C$5:$C$504,MATCH(C1521,Clienți!$B$5:$B$504,0)),""))</f>
        <v/>
      </c>
      <c r="E1521" s="31"/>
      <c r="F1521" s="33"/>
      <c r="G1521" s="34" t="str">
        <f t="shared" si="23"/>
        <v/>
      </c>
    </row>
    <row r="1522" spans="2:7" x14ac:dyDescent="0.2">
      <c r="B1522" s="30"/>
      <c r="C1522" s="31"/>
      <c r="D1522" s="32" t="str">
        <f>IF(C1522="","",IFERROR(INDEX(Clienți!$C$5:$C$504,MATCH(C1522,Clienți!$B$5:$B$504,0)),""))</f>
        <v/>
      </c>
      <c r="E1522" s="31"/>
      <c r="F1522" s="33"/>
      <c r="G1522" s="34" t="str">
        <f t="shared" si="23"/>
        <v/>
      </c>
    </row>
    <row r="1523" spans="2:7" x14ac:dyDescent="0.2">
      <c r="B1523" s="30"/>
      <c r="C1523" s="31"/>
      <c r="D1523" s="32" t="str">
        <f>IF(C1523="","",IFERROR(INDEX(Clienți!$C$5:$C$504,MATCH(C1523,Clienți!$B$5:$B$504,0)),""))</f>
        <v/>
      </c>
      <c r="E1523" s="31"/>
      <c r="F1523" s="33"/>
      <c r="G1523" s="34" t="str">
        <f t="shared" si="23"/>
        <v/>
      </c>
    </row>
    <row r="1524" spans="2:7" x14ac:dyDescent="0.2">
      <c r="B1524" s="30"/>
      <c r="C1524" s="31"/>
      <c r="D1524" s="32" t="str">
        <f>IF(C1524="","",IFERROR(INDEX(Clienți!$C$5:$C$504,MATCH(C1524,Clienți!$B$5:$B$504,0)),""))</f>
        <v/>
      </c>
      <c r="E1524" s="31"/>
      <c r="F1524" s="33"/>
      <c r="G1524" s="34" t="str">
        <f t="shared" si="23"/>
        <v/>
      </c>
    </row>
    <row r="1525" spans="2:7" x14ac:dyDescent="0.2">
      <c r="B1525" s="30"/>
      <c r="C1525" s="31"/>
      <c r="D1525" s="32" t="str">
        <f>IF(C1525="","",IFERROR(INDEX(Clienți!$C$5:$C$504,MATCH(C1525,Clienți!$B$5:$B$504,0)),""))</f>
        <v/>
      </c>
      <c r="E1525" s="31"/>
      <c r="F1525" s="33"/>
      <c r="G1525" s="34" t="str">
        <f t="shared" si="23"/>
        <v/>
      </c>
    </row>
    <row r="1526" spans="2:7" x14ac:dyDescent="0.2">
      <c r="B1526" s="30"/>
      <c r="C1526" s="31"/>
      <c r="D1526" s="32" t="str">
        <f>IF(C1526="","",IFERROR(INDEX(Clienți!$C$5:$C$504,MATCH(C1526,Clienți!$B$5:$B$504,0)),""))</f>
        <v/>
      </c>
      <c r="E1526" s="31"/>
      <c r="F1526" s="33"/>
      <c r="G1526" s="34" t="str">
        <f t="shared" si="23"/>
        <v/>
      </c>
    </row>
    <row r="1527" spans="2:7" x14ac:dyDescent="0.2">
      <c r="B1527" s="30"/>
      <c r="C1527" s="31"/>
      <c r="D1527" s="32" t="str">
        <f>IF(C1527="","",IFERROR(INDEX(Clienți!$C$5:$C$504,MATCH(C1527,Clienți!$B$5:$B$504,0)),""))</f>
        <v/>
      </c>
      <c r="E1527" s="31"/>
      <c r="F1527" s="33"/>
      <c r="G1527" s="34" t="str">
        <f t="shared" si="23"/>
        <v/>
      </c>
    </row>
    <row r="1528" spans="2:7" x14ac:dyDescent="0.2">
      <c r="B1528" s="30"/>
      <c r="C1528" s="31"/>
      <c r="D1528" s="32" t="str">
        <f>IF(C1528="","",IFERROR(INDEX(Clienți!$C$5:$C$504,MATCH(C1528,Clienți!$B$5:$B$504,0)),""))</f>
        <v/>
      </c>
      <c r="E1528" s="31"/>
      <c r="F1528" s="33"/>
      <c r="G1528" s="34" t="str">
        <f t="shared" si="23"/>
        <v/>
      </c>
    </row>
    <row r="1529" spans="2:7" x14ac:dyDescent="0.2">
      <c r="B1529" s="30"/>
      <c r="C1529" s="31"/>
      <c r="D1529" s="32" t="str">
        <f>IF(C1529="","",IFERROR(INDEX(Clienți!$C$5:$C$504,MATCH(C1529,Clienți!$B$5:$B$504,0)),""))</f>
        <v/>
      </c>
      <c r="E1529" s="31"/>
      <c r="F1529" s="33"/>
      <c r="G1529" s="34" t="str">
        <f t="shared" si="23"/>
        <v/>
      </c>
    </row>
    <row r="1530" spans="2:7" x14ac:dyDescent="0.2">
      <c r="B1530" s="30"/>
      <c r="C1530" s="31"/>
      <c r="D1530" s="32" t="str">
        <f>IF(C1530="","",IFERROR(INDEX(Clienți!$C$5:$C$504,MATCH(C1530,Clienți!$B$5:$B$504,0)),""))</f>
        <v/>
      </c>
      <c r="E1530" s="31"/>
      <c r="F1530" s="33"/>
      <c r="G1530" s="34" t="str">
        <f t="shared" si="23"/>
        <v/>
      </c>
    </row>
    <row r="1531" spans="2:7" x14ac:dyDescent="0.2">
      <c r="B1531" s="30"/>
      <c r="C1531" s="31"/>
      <c r="D1531" s="32" t="str">
        <f>IF(C1531="","",IFERROR(INDEX(Clienți!$C$5:$C$504,MATCH(C1531,Clienți!$B$5:$B$504,0)),""))</f>
        <v/>
      </c>
      <c r="E1531" s="31"/>
      <c r="F1531" s="33"/>
      <c r="G1531" s="34" t="str">
        <f t="shared" si="23"/>
        <v/>
      </c>
    </row>
    <row r="1532" spans="2:7" x14ac:dyDescent="0.2">
      <c r="B1532" s="30"/>
      <c r="C1532" s="31"/>
      <c r="D1532" s="32" t="str">
        <f>IF(C1532="","",IFERROR(INDEX(Clienți!$C$5:$C$504,MATCH(C1532,Clienți!$B$5:$B$504,0)),""))</f>
        <v/>
      </c>
      <c r="E1532" s="31"/>
      <c r="F1532" s="33"/>
      <c r="G1532" s="34" t="str">
        <f t="shared" si="23"/>
        <v/>
      </c>
    </row>
    <row r="1533" spans="2:7" x14ac:dyDescent="0.2">
      <c r="B1533" s="30"/>
      <c r="C1533" s="31"/>
      <c r="D1533" s="32" t="str">
        <f>IF(C1533="","",IFERROR(INDEX(Clienți!$C$5:$C$504,MATCH(C1533,Clienți!$B$5:$B$504,0)),""))</f>
        <v/>
      </c>
      <c r="E1533" s="31"/>
      <c r="F1533" s="33"/>
      <c r="G1533" s="34" t="str">
        <f t="shared" si="23"/>
        <v/>
      </c>
    </row>
    <row r="1534" spans="2:7" x14ac:dyDescent="0.2">
      <c r="B1534" s="30"/>
      <c r="C1534" s="31"/>
      <c r="D1534" s="32" t="str">
        <f>IF(C1534="","",IFERROR(INDEX(Clienți!$C$5:$C$504,MATCH(C1534,Clienți!$B$5:$B$504,0)),""))</f>
        <v/>
      </c>
      <c r="E1534" s="31"/>
      <c r="F1534" s="33"/>
      <c r="G1534" s="34" t="str">
        <f t="shared" si="23"/>
        <v/>
      </c>
    </row>
    <row r="1535" spans="2:7" x14ac:dyDescent="0.2">
      <c r="B1535" s="30"/>
      <c r="C1535" s="31"/>
      <c r="D1535" s="32" t="str">
        <f>IF(C1535="","",IFERROR(INDEX(Clienți!$C$5:$C$504,MATCH(C1535,Clienți!$B$5:$B$504,0)),""))</f>
        <v/>
      </c>
      <c r="E1535" s="31"/>
      <c r="F1535" s="33"/>
      <c r="G1535" s="34" t="str">
        <f t="shared" si="23"/>
        <v/>
      </c>
    </row>
    <row r="1536" spans="2:7" x14ac:dyDescent="0.2">
      <c r="B1536" s="30"/>
      <c r="C1536" s="31"/>
      <c r="D1536" s="32" t="str">
        <f>IF(C1536="","",IFERROR(INDEX(Clienți!$C$5:$C$504,MATCH(C1536,Clienți!$B$5:$B$504,0)),""))</f>
        <v/>
      </c>
      <c r="E1536" s="31"/>
      <c r="F1536" s="33"/>
      <c r="G1536" s="34" t="str">
        <f t="shared" si="23"/>
        <v/>
      </c>
    </row>
    <row r="1537" spans="2:7" x14ac:dyDescent="0.2">
      <c r="B1537" s="30"/>
      <c r="C1537" s="31"/>
      <c r="D1537" s="32" t="str">
        <f>IF(C1537="","",IFERROR(INDEX(Clienți!$C$5:$C$504,MATCH(C1537,Clienți!$B$5:$B$504,0)),""))</f>
        <v/>
      </c>
      <c r="E1537" s="31"/>
      <c r="F1537" s="33"/>
      <c r="G1537" s="34" t="str">
        <f t="shared" si="23"/>
        <v/>
      </c>
    </row>
    <row r="1538" spans="2:7" x14ac:dyDescent="0.2">
      <c r="B1538" s="30"/>
      <c r="C1538" s="31"/>
      <c r="D1538" s="32" t="str">
        <f>IF(C1538="","",IFERROR(INDEX(Clienți!$C$5:$C$504,MATCH(C1538,Clienți!$B$5:$B$504,0)),""))</f>
        <v/>
      </c>
      <c r="E1538" s="31"/>
      <c r="F1538" s="33"/>
      <c r="G1538" s="34" t="str">
        <f t="shared" si="23"/>
        <v/>
      </c>
    </row>
    <row r="1539" spans="2:7" x14ac:dyDescent="0.2">
      <c r="B1539" s="30"/>
      <c r="C1539" s="31"/>
      <c r="D1539" s="32" t="str">
        <f>IF(C1539="","",IFERROR(INDEX(Clienți!$C$5:$C$504,MATCH(C1539,Clienți!$B$5:$B$504,0)),""))</f>
        <v/>
      </c>
      <c r="E1539" s="31"/>
      <c r="F1539" s="33"/>
      <c r="G1539" s="34" t="str">
        <f t="shared" si="23"/>
        <v/>
      </c>
    </row>
    <row r="1540" spans="2:7" x14ac:dyDescent="0.2">
      <c r="B1540" s="30"/>
      <c r="C1540" s="31"/>
      <c r="D1540" s="32" t="str">
        <f>IF(C1540="","",IFERROR(INDEX(Clienți!$C$5:$C$504,MATCH(C1540,Clienți!$B$5:$B$504,0)),""))</f>
        <v/>
      </c>
      <c r="E1540" s="31"/>
      <c r="F1540" s="33"/>
      <c r="G1540" s="34" t="str">
        <f t="shared" si="23"/>
        <v/>
      </c>
    </row>
    <row r="1541" spans="2:7" x14ac:dyDescent="0.2">
      <c r="B1541" s="30"/>
      <c r="C1541" s="31"/>
      <c r="D1541" s="32" t="str">
        <f>IF(C1541="","",IFERROR(INDEX(Clienți!$C$5:$C$504,MATCH(C1541,Clienți!$B$5:$B$504,0)),""))</f>
        <v/>
      </c>
      <c r="E1541" s="31"/>
      <c r="F1541" s="33"/>
      <c r="G1541" s="34" t="str">
        <f t="shared" ref="G1541:G1604" si="24">IF(C1541="","",TRIM(IF(D1541="","Cod de client inexistent. ","")&amp;IF(COUNTIF($E$5:$E$2004,E1541)&gt;1,"Factură dublată. ","")))</f>
        <v/>
      </c>
    </row>
    <row r="1542" spans="2:7" x14ac:dyDescent="0.2">
      <c r="B1542" s="30"/>
      <c r="C1542" s="31"/>
      <c r="D1542" s="32" t="str">
        <f>IF(C1542="","",IFERROR(INDEX(Clienți!$C$5:$C$504,MATCH(C1542,Clienți!$B$5:$B$504,0)),""))</f>
        <v/>
      </c>
      <c r="E1542" s="31"/>
      <c r="F1542" s="33"/>
      <c r="G1542" s="34" t="str">
        <f t="shared" si="24"/>
        <v/>
      </c>
    </row>
    <row r="1543" spans="2:7" x14ac:dyDescent="0.2">
      <c r="B1543" s="30"/>
      <c r="C1543" s="31"/>
      <c r="D1543" s="32" t="str">
        <f>IF(C1543="","",IFERROR(INDEX(Clienți!$C$5:$C$504,MATCH(C1543,Clienți!$B$5:$B$504,0)),""))</f>
        <v/>
      </c>
      <c r="E1543" s="31"/>
      <c r="F1543" s="33"/>
      <c r="G1543" s="34" t="str">
        <f t="shared" si="24"/>
        <v/>
      </c>
    </row>
    <row r="1544" spans="2:7" x14ac:dyDescent="0.2">
      <c r="B1544" s="30"/>
      <c r="C1544" s="31"/>
      <c r="D1544" s="32" t="str">
        <f>IF(C1544="","",IFERROR(INDEX(Clienți!$C$5:$C$504,MATCH(C1544,Clienți!$B$5:$B$504,0)),""))</f>
        <v/>
      </c>
      <c r="E1544" s="31"/>
      <c r="F1544" s="33"/>
      <c r="G1544" s="34" t="str">
        <f t="shared" si="24"/>
        <v/>
      </c>
    </row>
    <row r="1545" spans="2:7" x14ac:dyDescent="0.2">
      <c r="B1545" s="30"/>
      <c r="C1545" s="31"/>
      <c r="D1545" s="32" t="str">
        <f>IF(C1545="","",IFERROR(INDEX(Clienți!$C$5:$C$504,MATCH(C1545,Clienți!$B$5:$B$504,0)),""))</f>
        <v/>
      </c>
      <c r="E1545" s="31"/>
      <c r="F1545" s="33"/>
      <c r="G1545" s="34" t="str">
        <f t="shared" si="24"/>
        <v/>
      </c>
    </row>
    <row r="1546" spans="2:7" x14ac:dyDescent="0.2">
      <c r="B1546" s="30"/>
      <c r="C1546" s="31"/>
      <c r="D1546" s="32" t="str">
        <f>IF(C1546="","",IFERROR(INDEX(Clienți!$C$5:$C$504,MATCH(C1546,Clienți!$B$5:$B$504,0)),""))</f>
        <v/>
      </c>
      <c r="E1546" s="31"/>
      <c r="F1546" s="33"/>
      <c r="G1546" s="34" t="str">
        <f t="shared" si="24"/>
        <v/>
      </c>
    </row>
    <row r="1547" spans="2:7" x14ac:dyDescent="0.2">
      <c r="B1547" s="30"/>
      <c r="C1547" s="31"/>
      <c r="D1547" s="32" t="str">
        <f>IF(C1547="","",IFERROR(INDEX(Clienți!$C$5:$C$504,MATCH(C1547,Clienți!$B$5:$B$504,0)),""))</f>
        <v/>
      </c>
      <c r="E1547" s="31"/>
      <c r="F1547" s="33"/>
      <c r="G1547" s="34" t="str">
        <f t="shared" si="24"/>
        <v/>
      </c>
    </row>
    <row r="1548" spans="2:7" x14ac:dyDescent="0.2">
      <c r="B1548" s="30"/>
      <c r="C1548" s="31"/>
      <c r="D1548" s="32" t="str">
        <f>IF(C1548="","",IFERROR(INDEX(Clienți!$C$5:$C$504,MATCH(C1548,Clienți!$B$5:$B$504,0)),""))</f>
        <v/>
      </c>
      <c r="E1548" s="31"/>
      <c r="F1548" s="33"/>
      <c r="G1548" s="34" t="str">
        <f t="shared" si="24"/>
        <v/>
      </c>
    </row>
    <row r="1549" spans="2:7" x14ac:dyDescent="0.2">
      <c r="B1549" s="30"/>
      <c r="C1549" s="31"/>
      <c r="D1549" s="32" t="str">
        <f>IF(C1549="","",IFERROR(INDEX(Clienți!$C$5:$C$504,MATCH(C1549,Clienți!$B$5:$B$504,0)),""))</f>
        <v/>
      </c>
      <c r="E1549" s="31"/>
      <c r="F1549" s="33"/>
      <c r="G1549" s="34" t="str">
        <f t="shared" si="24"/>
        <v/>
      </c>
    </row>
    <row r="1550" spans="2:7" x14ac:dyDescent="0.2">
      <c r="B1550" s="30"/>
      <c r="C1550" s="31"/>
      <c r="D1550" s="32" t="str">
        <f>IF(C1550="","",IFERROR(INDEX(Clienți!$C$5:$C$504,MATCH(C1550,Clienți!$B$5:$B$504,0)),""))</f>
        <v/>
      </c>
      <c r="E1550" s="31"/>
      <c r="F1550" s="33"/>
      <c r="G1550" s="34" t="str">
        <f t="shared" si="24"/>
        <v/>
      </c>
    </row>
    <row r="1551" spans="2:7" x14ac:dyDescent="0.2">
      <c r="B1551" s="30"/>
      <c r="C1551" s="31"/>
      <c r="D1551" s="32" t="str">
        <f>IF(C1551="","",IFERROR(INDEX(Clienți!$C$5:$C$504,MATCH(C1551,Clienți!$B$5:$B$504,0)),""))</f>
        <v/>
      </c>
      <c r="E1551" s="31"/>
      <c r="F1551" s="33"/>
      <c r="G1551" s="34" t="str">
        <f t="shared" si="24"/>
        <v/>
      </c>
    </row>
    <row r="1552" spans="2:7" x14ac:dyDescent="0.2">
      <c r="B1552" s="30"/>
      <c r="C1552" s="31"/>
      <c r="D1552" s="32" t="str">
        <f>IF(C1552="","",IFERROR(INDEX(Clienți!$C$5:$C$504,MATCH(C1552,Clienți!$B$5:$B$504,0)),""))</f>
        <v/>
      </c>
      <c r="E1552" s="31"/>
      <c r="F1552" s="33"/>
      <c r="G1552" s="34" t="str">
        <f t="shared" si="24"/>
        <v/>
      </c>
    </row>
    <row r="1553" spans="2:7" x14ac:dyDescent="0.2">
      <c r="B1553" s="30"/>
      <c r="C1553" s="31"/>
      <c r="D1553" s="32" t="str">
        <f>IF(C1553="","",IFERROR(INDEX(Clienți!$C$5:$C$504,MATCH(C1553,Clienți!$B$5:$B$504,0)),""))</f>
        <v/>
      </c>
      <c r="E1553" s="31"/>
      <c r="F1553" s="33"/>
      <c r="G1553" s="34" t="str">
        <f t="shared" si="24"/>
        <v/>
      </c>
    </row>
    <row r="1554" spans="2:7" x14ac:dyDescent="0.2">
      <c r="B1554" s="30"/>
      <c r="C1554" s="31"/>
      <c r="D1554" s="32" t="str">
        <f>IF(C1554="","",IFERROR(INDEX(Clienți!$C$5:$C$504,MATCH(C1554,Clienți!$B$5:$B$504,0)),""))</f>
        <v/>
      </c>
      <c r="E1554" s="31"/>
      <c r="F1554" s="33"/>
      <c r="G1554" s="34" t="str">
        <f t="shared" si="24"/>
        <v/>
      </c>
    </row>
    <row r="1555" spans="2:7" x14ac:dyDescent="0.2">
      <c r="B1555" s="30"/>
      <c r="C1555" s="31"/>
      <c r="D1555" s="32" t="str">
        <f>IF(C1555="","",IFERROR(INDEX(Clienți!$C$5:$C$504,MATCH(C1555,Clienți!$B$5:$B$504,0)),""))</f>
        <v/>
      </c>
      <c r="E1555" s="31"/>
      <c r="F1555" s="33"/>
      <c r="G1555" s="34" t="str">
        <f t="shared" si="24"/>
        <v/>
      </c>
    </row>
    <row r="1556" spans="2:7" x14ac:dyDescent="0.2">
      <c r="B1556" s="30"/>
      <c r="C1556" s="31"/>
      <c r="D1556" s="32" t="str">
        <f>IF(C1556="","",IFERROR(INDEX(Clienți!$C$5:$C$504,MATCH(C1556,Clienți!$B$5:$B$504,0)),""))</f>
        <v/>
      </c>
      <c r="E1556" s="31"/>
      <c r="F1556" s="33"/>
      <c r="G1556" s="34" t="str">
        <f t="shared" si="24"/>
        <v/>
      </c>
    </row>
    <row r="1557" spans="2:7" x14ac:dyDescent="0.2">
      <c r="B1557" s="30"/>
      <c r="C1557" s="31"/>
      <c r="D1557" s="32" t="str">
        <f>IF(C1557="","",IFERROR(INDEX(Clienți!$C$5:$C$504,MATCH(C1557,Clienți!$B$5:$B$504,0)),""))</f>
        <v/>
      </c>
      <c r="E1557" s="31"/>
      <c r="F1557" s="33"/>
      <c r="G1557" s="34" t="str">
        <f t="shared" si="24"/>
        <v/>
      </c>
    </row>
    <row r="1558" spans="2:7" x14ac:dyDescent="0.2">
      <c r="B1558" s="30"/>
      <c r="C1558" s="31"/>
      <c r="D1558" s="32" t="str">
        <f>IF(C1558="","",IFERROR(INDEX(Clienți!$C$5:$C$504,MATCH(C1558,Clienți!$B$5:$B$504,0)),""))</f>
        <v/>
      </c>
      <c r="E1558" s="31"/>
      <c r="F1558" s="33"/>
      <c r="G1558" s="34" t="str">
        <f t="shared" si="24"/>
        <v/>
      </c>
    </row>
    <row r="1559" spans="2:7" x14ac:dyDescent="0.2">
      <c r="B1559" s="30"/>
      <c r="C1559" s="31"/>
      <c r="D1559" s="32" t="str">
        <f>IF(C1559="","",IFERROR(INDEX(Clienți!$C$5:$C$504,MATCH(C1559,Clienți!$B$5:$B$504,0)),""))</f>
        <v/>
      </c>
      <c r="E1559" s="31"/>
      <c r="F1559" s="33"/>
      <c r="G1559" s="34" t="str">
        <f t="shared" si="24"/>
        <v/>
      </c>
    </row>
    <row r="1560" spans="2:7" x14ac:dyDescent="0.2">
      <c r="B1560" s="30"/>
      <c r="C1560" s="31"/>
      <c r="D1560" s="32" t="str">
        <f>IF(C1560="","",IFERROR(INDEX(Clienți!$C$5:$C$504,MATCH(C1560,Clienți!$B$5:$B$504,0)),""))</f>
        <v/>
      </c>
      <c r="E1560" s="31"/>
      <c r="F1560" s="33"/>
      <c r="G1560" s="34" t="str">
        <f t="shared" si="24"/>
        <v/>
      </c>
    </row>
    <row r="1561" spans="2:7" x14ac:dyDescent="0.2">
      <c r="B1561" s="30"/>
      <c r="C1561" s="31"/>
      <c r="D1561" s="32" t="str">
        <f>IF(C1561="","",IFERROR(INDEX(Clienți!$C$5:$C$504,MATCH(C1561,Clienți!$B$5:$B$504,0)),""))</f>
        <v/>
      </c>
      <c r="E1561" s="31"/>
      <c r="F1561" s="33"/>
      <c r="G1561" s="34" t="str">
        <f t="shared" si="24"/>
        <v/>
      </c>
    </row>
    <row r="1562" spans="2:7" x14ac:dyDescent="0.2">
      <c r="B1562" s="30"/>
      <c r="C1562" s="31"/>
      <c r="D1562" s="32" t="str">
        <f>IF(C1562="","",IFERROR(INDEX(Clienți!$C$5:$C$504,MATCH(C1562,Clienți!$B$5:$B$504,0)),""))</f>
        <v/>
      </c>
      <c r="E1562" s="31"/>
      <c r="F1562" s="33"/>
      <c r="G1562" s="34" t="str">
        <f t="shared" si="24"/>
        <v/>
      </c>
    </row>
    <row r="1563" spans="2:7" x14ac:dyDescent="0.2">
      <c r="B1563" s="30"/>
      <c r="C1563" s="31"/>
      <c r="D1563" s="32" t="str">
        <f>IF(C1563="","",IFERROR(INDEX(Clienți!$C$5:$C$504,MATCH(C1563,Clienți!$B$5:$B$504,0)),""))</f>
        <v/>
      </c>
      <c r="E1563" s="31"/>
      <c r="F1563" s="33"/>
      <c r="G1563" s="34" t="str">
        <f t="shared" si="24"/>
        <v/>
      </c>
    </row>
    <row r="1564" spans="2:7" x14ac:dyDescent="0.2">
      <c r="B1564" s="30"/>
      <c r="C1564" s="31"/>
      <c r="D1564" s="32" t="str">
        <f>IF(C1564="","",IFERROR(INDEX(Clienți!$C$5:$C$504,MATCH(C1564,Clienți!$B$5:$B$504,0)),""))</f>
        <v/>
      </c>
      <c r="E1564" s="31"/>
      <c r="F1564" s="33"/>
      <c r="G1564" s="34" t="str">
        <f t="shared" si="24"/>
        <v/>
      </c>
    </row>
    <row r="1565" spans="2:7" x14ac:dyDescent="0.2">
      <c r="B1565" s="30"/>
      <c r="C1565" s="31"/>
      <c r="D1565" s="32" t="str">
        <f>IF(C1565="","",IFERROR(INDEX(Clienți!$C$5:$C$504,MATCH(C1565,Clienți!$B$5:$B$504,0)),""))</f>
        <v/>
      </c>
      <c r="E1565" s="31"/>
      <c r="F1565" s="33"/>
      <c r="G1565" s="34" t="str">
        <f t="shared" si="24"/>
        <v/>
      </c>
    </row>
    <row r="1566" spans="2:7" x14ac:dyDescent="0.2">
      <c r="B1566" s="30"/>
      <c r="C1566" s="31"/>
      <c r="D1566" s="32" t="str">
        <f>IF(C1566="","",IFERROR(INDEX(Clienți!$C$5:$C$504,MATCH(C1566,Clienți!$B$5:$B$504,0)),""))</f>
        <v/>
      </c>
      <c r="E1566" s="31"/>
      <c r="F1566" s="33"/>
      <c r="G1566" s="34" t="str">
        <f t="shared" si="24"/>
        <v/>
      </c>
    </row>
    <row r="1567" spans="2:7" x14ac:dyDescent="0.2">
      <c r="B1567" s="30"/>
      <c r="C1567" s="31"/>
      <c r="D1567" s="32" t="str">
        <f>IF(C1567="","",IFERROR(INDEX(Clienți!$C$5:$C$504,MATCH(C1567,Clienți!$B$5:$B$504,0)),""))</f>
        <v/>
      </c>
      <c r="E1567" s="31"/>
      <c r="F1567" s="33"/>
      <c r="G1567" s="34" t="str">
        <f t="shared" si="24"/>
        <v/>
      </c>
    </row>
    <row r="1568" spans="2:7" x14ac:dyDescent="0.2">
      <c r="B1568" s="30"/>
      <c r="C1568" s="31"/>
      <c r="D1568" s="32" t="str">
        <f>IF(C1568="","",IFERROR(INDEX(Clienți!$C$5:$C$504,MATCH(C1568,Clienți!$B$5:$B$504,0)),""))</f>
        <v/>
      </c>
      <c r="E1568" s="31"/>
      <c r="F1568" s="33"/>
      <c r="G1568" s="34" t="str">
        <f t="shared" si="24"/>
        <v/>
      </c>
    </row>
    <row r="1569" spans="2:7" x14ac:dyDescent="0.2">
      <c r="B1569" s="30"/>
      <c r="C1569" s="31"/>
      <c r="D1569" s="32" t="str">
        <f>IF(C1569="","",IFERROR(INDEX(Clienți!$C$5:$C$504,MATCH(C1569,Clienți!$B$5:$B$504,0)),""))</f>
        <v/>
      </c>
      <c r="E1569" s="31"/>
      <c r="F1569" s="33"/>
      <c r="G1569" s="34" t="str">
        <f t="shared" si="24"/>
        <v/>
      </c>
    </row>
    <row r="1570" spans="2:7" x14ac:dyDescent="0.2">
      <c r="B1570" s="30"/>
      <c r="C1570" s="31"/>
      <c r="D1570" s="32" t="str">
        <f>IF(C1570="","",IFERROR(INDEX(Clienți!$C$5:$C$504,MATCH(C1570,Clienți!$B$5:$B$504,0)),""))</f>
        <v/>
      </c>
      <c r="E1570" s="31"/>
      <c r="F1570" s="33"/>
      <c r="G1570" s="34" t="str">
        <f t="shared" si="24"/>
        <v/>
      </c>
    </row>
    <row r="1571" spans="2:7" x14ac:dyDescent="0.2">
      <c r="B1571" s="30"/>
      <c r="C1571" s="31"/>
      <c r="D1571" s="32" t="str">
        <f>IF(C1571="","",IFERROR(INDEX(Clienți!$C$5:$C$504,MATCH(C1571,Clienți!$B$5:$B$504,0)),""))</f>
        <v/>
      </c>
      <c r="E1571" s="31"/>
      <c r="F1571" s="33"/>
      <c r="G1571" s="34" t="str">
        <f t="shared" si="24"/>
        <v/>
      </c>
    </row>
    <row r="1572" spans="2:7" x14ac:dyDescent="0.2">
      <c r="B1572" s="30"/>
      <c r="C1572" s="31"/>
      <c r="D1572" s="32" t="str">
        <f>IF(C1572="","",IFERROR(INDEX(Clienți!$C$5:$C$504,MATCH(C1572,Clienți!$B$5:$B$504,0)),""))</f>
        <v/>
      </c>
      <c r="E1572" s="31"/>
      <c r="F1572" s="33"/>
      <c r="G1572" s="34" t="str">
        <f t="shared" si="24"/>
        <v/>
      </c>
    </row>
    <row r="1573" spans="2:7" x14ac:dyDescent="0.2">
      <c r="B1573" s="30"/>
      <c r="C1573" s="31"/>
      <c r="D1573" s="32" t="str">
        <f>IF(C1573="","",IFERROR(INDEX(Clienți!$C$5:$C$504,MATCH(C1573,Clienți!$B$5:$B$504,0)),""))</f>
        <v/>
      </c>
      <c r="E1573" s="31"/>
      <c r="F1573" s="33"/>
      <c r="G1573" s="34" t="str">
        <f t="shared" si="24"/>
        <v/>
      </c>
    </row>
    <row r="1574" spans="2:7" x14ac:dyDescent="0.2">
      <c r="B1574" s="30"/>
      <c r="C1574" s="31"/>
      <c r="D1574" s="32" t="str">
        <f>IF(C1574="","",IFERROR(INDEX(Clienți!$C$5:$C$504,MATCH(C1574,Clienți!$B$5:$B$504,0)),""))</f>
        <v/>
      </c>
      <c r="E1574" s="31"/>
      <c r="F1574" s="33"/>
      <c r="G1574" s="34" t="str">
        <f t="shared" si="24"/>
        <v/>
      </c>
    </row>
    <row r="1575" spans="2:7" x14ac:dyDescent="0.2">
      <c r="B1575" s="30"/>
      <c r="C1575" s="31"/>
      <c r="D1575" s="32" t="str">
        <f>IF(C1575="","",IFERROR(INDEX(Clienți!$C$5:$C$504,MATCH(C1575,Clienți!$B$5:$B$504,0)),""))</f>
        <v/>
      </c>
      <c r="E1575" s="31"/>
      <c r="F1575" s="33"/>
      <c r="G1575" s="34" t="str">
        <f t="shared" si="24"/>
        <v/>
      </c>
    </row>
    <row r="1576" spans="2:7" x14ac:dyDescent="0.2">
      <c r="B1576" s="30"/>
      <c r="C1576" s="31"/>
      <c r="D1576" s="32" t="str">
        <f>IF(C1576="","",IFERROR(INDEX(Clienți!$C$5:$C$504,MATCH(C1576,Clienți!$B$5:$B$504,0)),""))</f>
        <v/>
      </c>
      <c r="E1576" s="31"/>
      <c r="F1576" s="33"/>
      <c r="G1576" s="34" t="str">
        <f t="shared" si="24"/>
        <v/>
      </c>
    </row>
    <row r="1577" spans="2:7" x14ac:dyDescent="0.2">
      <c r="B1577" s="30"/>
      <c r="C1577" s="31"/>
      <c r="D1577" s="32" t="str">
        <f>IF(C1577="","",IFERROR(INDEX(Clienți!$C$5:$C$504,MATCH(C1577,Clienți!$B$5:$B$504,0)),""))</f>
        <v/>
      </c>
      <c r="E1577" s="31"/>
      <c r="F1577" s="33"/>
      <c r="G1577" s="34" t="str">
        <f t="shared" si="24"/>
        <v/>
      </c>
    </row>
    <row r="1578" spans="2:7" x14ac:dyDescent="0.2">
      <c r="B1578" s="30"/>
      <c r="C1578" s="31"/>
      <c r="D1578" s="32" t="str">
        <f>IF(C1578="","",IFERROR(INDEX(Clienți!$C$5:$C$504,MATCH(C1578,Clienți!$B$5:$B$504,0)),""))</f>
        <v/>
      </c>
      <c r="E1578" s="31"/>
      <c r="F1578" s="33"/>
      <c r="G1578" s="34" t="str">
        <f t="shared" si="24"/>
        <v/>
      </c>
    </row>
    <row r="1579" spans="2:7" x14ac:dyDescent="0.2">
      <c r="B1579" s="30"/>
      <c r="C1579" s="31"/>
      <c r="D1579" s="32" t="str">
        <f>IF(C1579="","",IFERROR(INDEX(Clienți!$C$5:$C$504,MATCH(C1579,Clienți!$B$5:$B$504,0)),""))</f>
        <v/>
      </c>
      <c r="E1579" s="31"/>
      <c r="F1579" s="33"/>
      <c r="G1579" s="34" t="str">
        <f t="shared" si="24"/>
        <v/>
      </c>
    </row>
    <row r="1580" spans="2:7" x14ac:dyDescent="0.2">
      <c r="B1580" s="30"/>
      <c r="C1580" s="31"/>
      <c r="D1580" s="32" t="str">
        <f>IF(C1580="","",IFERROR(INDEX(Clienți!$C$5:$C$504,MATCH(C1580,Clienți!$B$5:$B$504,0)),""))</f>
        <v/>
      </c>
      <c r="E1580" s="31"/>
      <c r="F1580" s="33"/>
      <c r="G1580" s="34" t="str">
        <f t="shared" si="24"/>
        <v/>
      </c>
    </row>
    <row r="1581" spans="2:7" x14ac:dyDescent="0.2">
      <c r="B1581" s="30"/>
      <c r="C1581" s="31"/>
      <c r="D1581" s="32" t="str">
        <f>IF(C1581="","",IFERROR(INDEX(Clienți!$C$5:$C$504,MATCH(C1581,Clienți!$B$5:$B$504,0)),""))</f>
        <v/>
      </c>
      <c r="E1581" s="31"/>
      <c r="F1581" s="33"/>
      <c r="G1581" s="34" t="str">
        <f t="shared" si="24"/>
        <v/>
      </c>
    </row>
    <row r="1582" spans="2:7" x14ac:dyDescent="0.2">
      <c r="B1582" s="30"/>
      <c r="C1582" s="31"/>
      <c r="D1582" s="32" t="str">
        <f>IF(C1582="","",IFERROR(INDEX(Clienți!$C$5:$C$504,MATCH(C1582,Clienți!$B$5:$B$504,0)),""))</f>
        <v/>
      </c>
      <c r="E1582" s="31"/>
      <c r="F1582" s="33"/>
      <c r="G1582" s="34" t="str">
        <f t="shared" si="24"/>
        <v/>
      </c>
    </row>
    <row r="1583" spans="2:7" x14ac:dyDescent="0.2">
      <c r="B1583" s="30"/>
      <c r="C1583" s="31"/>
      <c r="D1583" s="32" t="str">
        <f>IF(C1583="","",IFERROR(INDEX(Clienți!$C$5:$C$504,MATCH(C1583,Clienți!$B$5:$B$504,0)),""))</f>
        <v/>
      </c>
      <c r="E1583" s="31"/>
      <c r="F1583" s="33"/>
      <c r="G1583" s="34" t="str">
        <f t="shared" si="24"/>
        <v/>
      </c>
    </row>
    <row r="1584" spans="2:7" x14ac:dyDescent="0.2">
      <c r="B1584" s="30"/>
      <c r="C1584" s="31"/>
      <c r="D1584" s="32" t="str">
        <f>IF(C1584="","",IFERROR(INDEX(Clienți!$C$5:$C$504,MATCH(C1584,Clienți!$B$5:$B$504,0)),""))</f>
        <v/>
      </c>
      <c r="E1584" s="31"/>
      <c r="F1584" s="33"/>
      <c r="G1584" s="34" t="str">
        <f t="shared" si="24"/>
        <v/>
      </c>
    </row>
    <row r="1585" spans="2:7" x14ac:dyDescent="0.2">
      <c r="B1585" s="30"/>
      <c r="C1585" s="31"/>
      <c r="D1585" s="32" t="str">
        <f>IF(C1585="","",IFERROR(INDEX(Clienți!$C$5:$C$504,MATCH(C1585,Clienți!$B$5:$B$504,0)),""))</f>
        <v/>
      </c>
      <c r="E1585" s="31"/>
      <c r="F1585" s="33"/>
      <c r="G1585" s="34" t="str">
        <f t="shared" si="24"/>
        <v/>
      </c>
    </row>
    <row r="1586" spans="2:7" x14ac:dyDescent="0.2">
      <c r="B1586" s="30"/>
      <c r="C1586" s="31"/>
      <c r="D1586" s="32" t="str">
        <f>IF(C1586="","",IFERROR(INDEX(Clienți!$C$5:$C$504,MATCH(C1586,Clienți!$B$5:$B$504,0)),""))</f>
        <v/>
      </c>
      <c r="E1586" s="31"/>
      <c r="F1586" s="33"/>
      <c r="G1586" s="34" t="str">
        <f t="shared" si="24"/>
        <v/>
      </c>
    </row>
    <row r="1587" spans="2:7" x14ac:dyDescent="0.2">
      <c r="B1587" s="30"/>
      <c r="C1587" s="31"/>
      <c r="D1587" s="32" t="str">
        <f>IF(C1587="","",IFERROR(INDEX(Clienți!$C$5:$C$504,MATCH(C1587,Clienți!$B$5:$B$504,0)),""))</f>
        <v/>
      </c>
      <c r="E1587" s="31"/>
      <c r="F1587" s="33"/>
      <c r="G1587" s="34" t="str">
        <f t="shared" si="24"/>
        <v/>
      </c>
    </row>
    <row r="1588" spans="2:7" x14ac:dyDescent="0.2">
      <c r="B1588" s="30"/>
      <c r="C1588" s="31"/>
      <c r="D1588" s="32" t="str">
        <f>IF(C1588="","",IFERROR(INDEX(Clienți!$C$5:$C$504,MATCH(C1588,Clienți!$B$5:$B$504,0)),""))</f>
        <v/>
      </c>
      <c r="E1588" s="31"/>
      <c r="F1588" s="33"/>
      <c r="G1588" s="34" t="str">
        <f t="shared" si="24"/>
        <v/>
      </c>
    </row>
    <row r="1589" spans="2:7" x14ac:dyDescent="0.2">
      <c r="B1589" s="30"/>
      <c r="C1589" s="31"/>
      <c r="D1589" s="32" t="str">
        <f>IF(C1589="","",IFERROR(INDEX(Clienți!$C$5:$C$504,MATCH(C1589,Clienți!$B$5:$B$504,0)),""))</f>
        <v/>
      </c>
      <c r="E1589" s="31"/>
      <c r="F1589" s="33"/>
      <c r="G1589" s="34" t="str">
        <f t="shared" si="24"/>
        <v/>
      </c>
    </row>
    <row r="1590" spans="2:7" x14ac:dyDescent="0.2">
      <c r="B1590" s="30"/>
      <c r="C1590" s="31"/>
      <c r="D1590" s="32" t="str">
        <f>IF(C1590="","",IFERROR(INDEX(Clienți!$C$5:$C$504,MATCH(C1590,Clienți!$B$5:$B$504,0)),""))</f>
        <v/>
      </c>
      <c r="E1590" s="31"/>
      <c r="F1590" s="33"/>
      <c r="G1590" s="34" t="str">
        <f t="shared" si="24"/>
        <v/>
      </c>
    </row>
    <row r="1591" spans="2:7" x14ac:dyDescent="0.2">
      <c r="B1591" s="30"/>
      <c r="C1591" s="31"/>
      <c r="D1591" s="32" t="str">
        <f>IF(C1591="","",IFERROR(INDEX(Clienți!$C$5:$C$504,MATCH(C1591,Clienți!$B$5:$B$504,0)),""))</f>
        <v/>
      </c>
      <c r="E1591" s="31"/>
      <c r="F1591" s="33"/>
      <c r="G1591" s="34" t="str">
        <f t="shared" si="24"/>
        <v/>
      </c>
    </row>
    <row r="1592" spans="2:7" x14ac:dyDescent="0.2">
      <c r="B1592" s="30"/>
      <c r="C1592" s="31"/>
      <c r="D1592" s="32" t="str">
        <f>IF(C1592="","",IFERROR(INDEX(Clienți!$C$5:$C$504,MATCH(C1592,Clienți!$B$5:$B$504,0)),""))</f>
        <v/>
      </c>
      <c r="E1592" s="31"/>
      <c r="F1592" s="33"/>
      <c r="G1592" s="34" t="str">
        <f t="shared" si="24"/>
        <v/>
      </c>
    </row>
    <row r="1593" spans="2:7" x14ac:dyDescent="0.2">
      <c r="B1593" s="30"/>
      <c r="C1593" s="31"/>
      <c r="D1593" s="32" t="str">
        <f>IF(C1593="","",IFERROR(INDEX(Clienți!$C$5:$C$504,MATCH(C1593,Clienți!$B$5:$B$504,0)),""))</f>
        <v/>
      </c>
      <c r="E1593" s="31"/>
      <c r="F1593" s="33"/>
      <c r="G1593" s="34" t="str">
        <f t="shared" si="24"/>
        <v/>
      </c>
    </row>
    <row r="1594" spans="2:7" x14ac:dyDescent="0.2">
      <c r="B1594" s="30"/>
      <c r="C1594" s="31"/>
      <c r="D1594" s="32" t="str">
        <f>IF(C1594="","",IFERROR(INDEX(Clienți!$C$5:$C$504,MATCH(C1594,Clienți!$B$5:$B$504,0)),""))</f>
        <v/>
      </c>
      <c r="E1594" s="31"/>
      <c r="F1594" s="33"/>
      <c r="G1594" s="34" t="str">
        <f t="shared" si="24"/>
        <v/>
      </c>
    </row>
    <row r="1595" spans="2:7" x14ac:dyDescent="0.2">
      <c r="B1595" s="30"/>
      <c r="C1595" s="31"/>
      <c r="D1595" s="32" t="str">
        <f>IF(C1595="","",IFERROR(INDEX(Clienți!$C$5:$C$504,MATCH(C1595,Clienți!$B$5:$B$504,0)),""))</f>
        <v/>
      </c>
      <c r="E1595" s="31"/>
      <c r="F1595" s="33"/>
      <c r="G1595" s="34" t="str">
        <f t="shared" si="24"/>
        <v/>
      </c>
    </row>
    <row r="1596" spans="2:7" x14ac:dyDescent="0.2">
      <c r="B1596" s="30"/>
      <c r="C1596" s="31"/>
      <c r="D1596" s="32" t="str">
        <f>IF(C1596="","",IFERROR(INDEX(Clienți!$C$5:$C$504,MATCH(C1596,Clienți!$B$5:$B$504,0)),""))</f>
        <v/>
      </c>
      <c r="E1596" s="31"/>
      <c r="F1596" s="33"/>
      <c r="G1596" s="34" t="str">
        <f t="shared" si="24"/>
        <v/>
      </c>
    </row>
    <row r="1597" spans="2:7" x14ac:dyDescent="0.2">
      <c r="B1597" s="30"/>
      <c r="C1597" s="31"/>
      <c r="D1597" s="32" t="str">
        <f>IF(C1597="","",IFERROR(INDEX(Clienți!$C$5:$C$504,MATCH(C1597,Clienți!$B$5:$B$504,0)),""))</f>
        <v/>
      </c>
      <c r="E1597" s="31"/>
      <c r="F1597" s="33"/>
      <c r="G1597" s="34" t="str">
        <f t="shared" si="24"/>
        <v/>
      </c>
    </row>
    <row r="1598" spans="2:7" x14ac:dyDescent="0.2">
      <c r="B1598" s="30"/>
      <c r="C1598" s="31"/>
      <c r="D1598" s="32" t="str">
        <f>IF(C1598="","",IFERROR(INDEX(Clienți!$C$5:$C$504,MATCH(C1598,Clienți!$B$5:$B$504,0)),""))</f>
        <v/>
      </c>
      <c r="E1598" s="31"/>
      <c r="F1598" s="33"/>
      <c r="G1598" s="34" t="str">
        <f t="shared" si="24"/>
        <v/>
      </c>
    </row>
    <row r="1599" spans="2:7" x14ac:dyDescent="0.2">
      <c r="B1599" s="30"/>
      <c r="C1599" s="31"/>
      <c r="D1599" s="32" t="str">
        <f>IF(C1599="","",IFERROR(INDEX(Clienți!$C$5:$C$504,MATCH(C1599,Clienți!$B$5:$B$504,0)),""))</f>
        <v/>
      </c>
      <c r="E1599" s="31"/>
      <c r="F1599" s="33"/>
      <c r="G1599" s="34" t="str">
        <f t="shared" si="24"/>
        <v/>
      </c>
    </row>
    <row r="1600" spans="2:7" x14ac:dyDescent="0.2">
      <c r="B1600" s="30"/>
      <c r="C1600" s="31"/>
      <c r="D1600" s="32" t="str">
        <f>IF(C1600="","",IFERROR(INDEX(Clienți!$C$5:$C$504,MATCH(C1600,Clienți!$B$5:$B$504,0)),""))</f>
        <v/>
      </c>
      <c r="E1600" s="31"/>
      <c r="F1600" s="33"/>
      <c r="G1600" s="34" t="str">
        <f t="shared" si="24"/>
        <v/>
      </c>
    </row>
    <row r="1601" spans="2:7" x14ac:dyDescent="0.2">
      <c r="B1601" s="30"/>
      <c r="C1601" s="31"/>
      <c r="D1601" s="32" t="str">
        <f>IF(C1601="","",IFERROR(INDEX(Clienți!$C$5:$C$504,MATCH(C1601,Clienți!$B$5:$B$504,0)),""))</f>
        <v/>
      </c>
      <c r="E1601" s="31"/>
      <c r="F1601" s="33"/>
      <c r="G1601" s="34" t="str">
        <f t="shared" si="24"/>
        <v/>
      </c>
    </row>
    <row r="1602" spans="2:7" x14ac:dyDescent="0.2">
      <c r="B1602" s="30"/>
      <c r="C1602" s="31"/>
      <c r="D1602" s="32" t="str">
        <f>IF(C1602="","",IFERROR(INDEX(Clienți!$C$5:$C$504,MATCH(C1602,Clienți!$B$5:$B$504,0)),""))</f>
        <v/>
      </c>
      <c r="E1602" s="31"/>
      <c r="F1602" s="33"/>
      <c r="G1602" s="34" t="str">
        <f t="shared" si="24"/>
        <v/>
      </c>
    </row>
    <row r="1603" spans="2:7" x14ac:dyDescent="0.2">
      <c r="B1603" s="30"/>
      <c r="C1603" s="31"/>
      <c r="D1603" s="32" t="str">
        <f>IF(C1603="","",IFERROR(INDEX(Clienți!$C$5:$C$504,MATCH(C1603,Clienți!$B$5:$B$504,0)),""))</f>
        <v/>
      </c>
      <c r="E1603" s="31"/>
      <c r="F1603" s="33"/>
      <c r="G1603" s="34" t="str">
        <f t="shared" si="24"/>
        <v/>
      </c>
    </row>
    <row r="1604" spans="2:7" x14ac:dyDescent="0.2">
      <c r="B1604" s="30"/>
      <c r="C1604" s="31"/>
      <c r="D1604" s="32" t="str">
        <f>IF(C1604="","",IFERROR(INDEX(Clienți!$C$5:$C$504,MATCH(C1604,Clienți!$B$5:$B$504,0)),""))</f>
        <v/>
      </c>
      <c r="E1604" s="31"/>
      <c r="F1604" s="33"/>
      <c r="G1604" s="34" t="str">
        <f t="shared" si="24"/>
        <v/>
      </c>
    </row>
    <row r="1605" spans="2:7" x14ac:dyDescent="0.2">
      <c r="B1605" s="30"/>
      <c r="C1605" s="31"/>
      <c r="D1605" s="32" t="str">
        <f>IF(C1605="","",IFERROR(INDEX(Clienți!$C$5:$C$504,MATCH(C1605,Clienți!$B$5:$B$504,0)),""))</f>
        <v/>
      </c>
      <c r="E1605" s="31"/>
      <c r="F1605" s="33"/>
      <c r="G1605" s="34" t="str">
        <f t="shared" ref="G1605:G1668" si="25">IF(C1605="","",TRIM(IF(D1605="","Cod de client inexistent. ","")&amp;IF(COUNTIF($E$5:$E$2004,E1605)&gt;1,"Factură dublată. ","")))</f>
        <v/>
      </c>
    </row>
    <row r="1606" spans="2:7" x14ac:dyDescent="0.2">
      <c r="B1606" s="30"/>
      <c r="C1606" s="31"/>
      <c r="D1606" s="32" t="str">
        <f>IF(C1606="","",IFERROR(INDEX(Clienți!$C$5:$C$504,MATCH(C1606,Clienți!$B$5:$B$504,0)),""))</f>
        <v/>
      </c>
      <c r="E1606" s="31"/>
      <c r="F1606" s="33"/>
      <c r="G1606" s="34" t="str">
        <f t="shared" si="25"/>
        <v/>
      </c>
    </row>
    <row r="1607" spans="2:7" x14ac:dyDescent="0.2">
      <c r="B1607" s="30"/>
      <c r="C1607" s="31"/>
      <c r="D1607" s="32" t="str">
        <f>IF(C1607="","",IFERROR(INDEX(Clienți!$C$5:$C$504,MATCH(C1607,Clienți!$B$5:$B$504,0)),""))</f>
        <v/>
      </c>
      <c r="E1607" s="31"/>
      <c r="F1607" s="33"/>
      <c r="G1607" s="34" t="str">
        <f t="shared" si="25"/>
        <v/>
      </c>
    </row>
    <row r="1608" spans="2:7" x14ac:dyDescent="0.2">
      <c r="B1608" s="30"/>
      <c r="C1608" s="31"/>
      <c r="D1608" s="32" t="str">
        <f>IF(C1608="","",IFERROR(INDEX(Clienți!$C$5:$C$504,MATCH(C1608,Clienți!$B$5:$B$504,0)),""))</f>
        <v/>
      </c>
      <c r="E1608" s="31"/>
      <c r="F1608" s="33"/>
      <c r="G1608" s="34" t="str">
        <f t="shared" si="25"/>
        <v/>
      </c>
    </row>
    <row r="1609" spans="2:7" x14ac:dyDescent="0.2">
      <c r="B1609" s="30"/>
      <c r="C1609" s="31"/>
      <c r="D1609" s="32" t="str">
        <f>IF(C1609="","",IFERROR(INDEX(Clienți!$C$5:$C$504,MATCH(C1609,Clienți!$B$5:$B$504,0)),""))</f>
        <v/>
      </c>
      <c r="E1609" s="31"/>
      <c r="F1609" s="33"/>
      <c r="G1609" s="34" t="str">
        <f t="shared" si="25"/>
        <v/>
      </c>
    </row>
    <row r="1610" spans="2:7" x14ac:dyDescent="0.2">
      <c r="B1610" s="30"/>
      <c r="C1610" s="31"/>
      <c r="D1610" s="32" t="str">
        <f>IF(C1610="","",IFERROR(INDEX(Clienți!$C$5:$C$504,MATCH(C1610,Clienți!$B$5:$B$504,0)),""))</f>
        <v/>
      </c>
      <c r="E1610" s="31"/>
      <c r="F1610" s="33"/>
      <c r="G1610" s="34" t="str">
        <f t="shared" si="25"/>
        <v/>
      </c>
    </row>
    <row r="1611" spans="2:7" x14ac:dyDescent="0.2">
      <c r="B1611" s="30"/>
      <c r="C1611" s="31"/>
      <c r="D1611" s="32" t="str">
        <f>IF(C1611="","",IFERROR(INDEX(Clienți!$C$5:$C$504,MATCH(C1611,Clienți!$B$5:$B$504,0)),""))</f>
        <v/>
      </c>
      <c r="E1611" s="31"/>
      <c r="F1611" s="33"/>
      <c r="G1611" s="34" t="str">
        <f t="shared" si="25"/>
        <v/>
      </c>
    </row>
    <row r="1612" spans="2:7" x14ac:dyDescent="0.2">
      <c r="B1612" s="30"/>
      <c r="C1612" s="31"/>
      <c r="D1612" s="32" t="str">
        <f>IF(C1612="","",IFERROR(INDEX(Clienți!$C$5:$C$504,MATCH(C1612,Clienți!$B$5:$B$504,0)),""))</f>
        <v/>
      </c>
      <c r="E1612" s="31"/>
      <c r="F1612" s="33"/>
      <c r="G1612" s="34" t="str">
        <f t="shared" si="25"/>
        <v/>
      </c>
    </row>
    <row r="1613" spans="2:7" x14ac:dyDescent="0.2">
      <c r="B1613" s="30"/>
      <c r="C1613" s="31"/>
      <c r="D1613" s="32" t="str">
        <f>IF(C1613="","",IFERROR(INDEX(Clienți!$C$5:$C$504,MATCH(C1613,Clienți!$B$5:$B$504,0)),""))</f>
        <v/>
      </c>
      <c r="E1613" s="31"/>
      <c r="F1613" s="33"/>
      <c r="G1613" s="34" t="str">
        <f t="shared" si="25"/>
        <v/>
      </c>
    </row>
    <row r="1614" spans="2:7" x14ac:dyDescent="0.2">
      <c r="B1614" s="30"/>
      <c r="C1614" s="31"/>
      <c r="D1614" s="32" t="str">
        <f>IF(C1614="","",IFERROR(INDEX(Clienți!$C$5:$C$504,MATCH(C1614,Clienți!$B$5:$B$504,0)),""))</f>
        <v/>
      </c>
      <c r="E1614" s="31"/>
      <c r="F1614" s="33"/>
      <c r="G1614" s="34" t="str">
        <f t="shared" si="25"/>
        <v/>
      </c>
    </row>
    <row r="1615" spans="2:7" x14ac:dyDescent="0.2">
      <c r="B1615" s="30"/>
      <c r="C1615" s="31"/>
      <c r="D1615" s="32" t="str">
        <f>IF(C1615="","",IFERROR(INDEX(Clienți!$C$5:$C$504,MATCH(C1615,Clienți!$B$5:$B$504,0)),""))</f>
        <v/>
      </c>
      <c r="E1615" s="31"/>
      <c r="F1615" s="33"/>
      <c r="G1615" s="34" t="str">
        <f t="shared" si="25"/>
        <v/>
      </c>
    </row>
    <row r="1616" spans="2:7" x14ac:dyDescent="0.2">
      <c r="B1616" s="30"/>
      <c r="C1616" s="31"/>
      <c r="D1616" s="32" t="str">
        <f>IF(C1616="","",IFERROR(INDEX(Clienți!$C$5:$C$504,MATCH(C1616,Clienți!$B$5:$B$504,0)),""))</f>
        <v/>
      </c>
      <c r="E1616" s="31"/>
      <c r="F1616" s="33"/>
      <c r="G1616" s="34" t="str">
        <f t="shared" si="25"/>
        <v/>
      </c>
    </row>
    <row r="1617" spans="2:7" x14ac:dyDescent="0.2">
      <c r="B1617" s="30"/>
      <c r="C1617" s="31"/>
      <c r="D1617" s="32" t="str">
        <f>IF(C1617="","",IFERROR(INDEX(Clienți!$C$5:$C$504,MATCH(C1617,Clienți!$B$5:$B$504,0)),""))</f>
        <v/>
      </c>
      <c r="E1617" s="31"/>
      <c r="F1617" s="33"/>
      <c r="G1617" s="34" t="str">
        <f t="shared" si="25"/>
        <v/>
      </c>
    </row>
    <row r="1618" spans="2:7" x14ac:dyDescent="0.2">
      <c r="B1618" s="30"/>
      <c r="C1618" s="31"/>
      <c r="D1618" s="32" t="str">
        <f>IF(C1618="","",IFERROR(INDEX(Clienți!$C$5:$C$504,MATCH(C1618,Clienți!$B$5:$B$504,0)),""))</f>
        <v/>
      </c>
      <c r="E1618" s="31"/>
      <c r="F1618" s="33"/>
      <c r="G1618" s="34" t="str">
        <f t="shared" si="25"/>
        <v/>
      </c>
    </row>
    <row r="1619" spans="2:7" x14ac:dyDescent="0.2">
      <c r="B1619" s="30"/>
      <c r="C1619" s="31"/>
      <c r="D1619" s="32" t="str">
        <f>IF(C1619="","",IFERROR(INDEX(Clienți!$C$5:$C$504,MATCH(C1619,Clienți!$B$5:$B$504,0)),""))</f>
        <v/>
      </c>
      <c r="E1619" s="31"/>
      <c r="F1619" s="33"/>
      <c r="G1619" s="34" t="str">
        <f t="shared" si="25"/>
        <v/>
      </c>
    </row>
    <row r="1620" spans="2:7" x14ac:dyDescent="0.2">
      <c r="B1620" s="30"/>
      <c r="C1620" s="31"/>
      <c r="D1620" s="32" t="str">
        <f>IF(C1620="","",IFERROR(INDEX(Clienți!$C$5:$C$504,MATCH(C1620,Clienți!$B$5:$B$504,0)),""))</f>
        <v/>
      </c>
      <c r="E1620" s="31"/>
      <c r="F1620" s="33"/>
      <c r="G1620" s="34" t="str">
        <f t="shared" si="25"/>
        <v/>
      </c>
    </row>
    <row r="1621" spans="2:7" x14ac:dyDescent="0.2">
      <c r="B1621" s="30"/>
      <c r="C1621" s="31"/>
      <c r="D1621" s="32" t="str">
        <f>IF(C1621="","",IFERROR(INDEX(Clienți!$C$5:$C$504,MATCH(C1621,Clienți!$B$5:$B$504,0)),""))</f>
        <v/>
      </c>
      <c r="E1621" s="31"/>
      <c r="F1621" s="33"/>
      <c r="G1621" s="34" t="str">
        <f t="shared" si="25"/>
        <v/>
      </c>
    </row>
    <row r="1622" spans="2:7" x14ac:dyDescent="0.2">
      <c r="B1622" s="30"/>
      <c r="C1622" s="31"/>
      <c r="D1622" s="32" t="str">
        <f>IF(C1622="","",IFERROR(INDEX(Clienți!$C$5:$C$504,MATCH(C1622,Clienți!$B$5:$B$504,0)),""))</f>
        <v/>
      </c>
      <c r="E1622" s="31"/>
      <c r="F1622" s="33"/>
      <c r="G1622" s="34" t="str">
        <f t="shared" si="25"/>
        <v/>
      </c>
    </row>
    <row r="1623" spans="2:7" x14ac:dyDescent="0.2">
      <c r="B1623" s="30"/>
      <c r="C1623" s="31"/>
      <c r="D1623" s="32" t="str">
        <f>IF(C1623="","",IFERROR(INDEX(Clienți!$C$5:$C$504,MATCH(C1623,Clienți!$B$5:$B$504,0)),""))</f>
        <v/>
      </c>
      <c r="E1623" s="31"/>
      <c r="F1623" s="33"/>
      <c r="G1623" s="34" t="str">
        <f t="shared" si="25"/>
        <v/>
      </c>
    </row>
    <row r="1624" spans="2:7" x14ac:dyDescent="0.2">
      <c r="B1624" s="30"/>
      <c r="C1624" s="31"/>
      <c r="D1624" s="32" t="str">
        <f>IF(C1624="","",IFERROR(INDEX(Clienți!$C$5:$C$504,MATCH(C1624,Clienți!$B$5:$B$504,0)),""))</f>
        <v/>
      </c>
      <c r="E1624" s="31"/>
      <c r="F1624" s="33"/>
      <c r="G1624" s="34" t="str">
        <f t="shared" si="25"/>
        <v/>
      </c>
    </row>
    <row r="1625" spans="2:7" x14ac:dyDescent="0.2">
      <c r="B1625" s="30"/>
      <c r="C1625" s="31"/>
      <c r="D1625" s="32" t="str">
        <f>IF(C1625="","",IFERROR(INDEX(Clienți!$C$5:$C$504,MATCH(C1625,Clienți!$B$5:$B$504,0)),""))</f>
        <v/>
      </c>
      <c r="E1625" s="31"/>
      <c r="F1625" s="33"/>
      <c r="G1625" s="34" t="str">
        <f t="shared" si="25"/>
        <v/>
      </c>
    </row>
    <row r="1626" spans="2:7" x14ac:dyDescent="0.2">
      <c r="B1626" s="30"/>
      <c r="C1626" s="31"/>
      <c r="D1626" s="32" t="str">
        <f>IF(C1626="","",IFERROR(INDEX(Clienți!$C$5:$C$504,MATCH(C1626,Clienți!$B$5:$B$504,0)),""))</f>
        <v/>
      </c>
      <c r="E1626" s="31"/>
      <c r="F1626" s="33"/>
      <c r="G1626" s="34" t="str">
        <f t="shared" si="25"/>
        <v/>
      </c>
    </row>
    <row r="1627" spans="2:7" x14ac:dyDescent="0.2">
      <c r="B1627" s="30"/>
      <c r="C1627" s="31"/>
      <c r="D1627" s="32" t="str">
        <f>IF(C1627="","",IFERROR(INDEX(Clienți!$C$5:$C$504,MATCH(C1627,Clienți!$B$5:$B$504,0)),""))</f>
        <v/>
      </c>
      <c r="E1627" s="31"/>
      <c r="F1627" s="33"/>
      <c r="G1627" s="34" t="str">
        <f t="shared" si="25"/>
        <v/>
      </c>
    </row>
    <row r="1628" spans="2:7" x14ac:dyDescent="0.2">
      <c r="B1628" s="30"/>
      <c r="C1628" s="31"/>
      <c r="D1628" s="32" t="str">
        <f>IF(C1628="","",IFERROR(INDEX(Clienți!$C$5:$C$504,MATCH(C1628,Clienți!$B$5:$B$504,0)),""))</f>
        <v/>
      </c>
      <c r="E1628" s="31"/>
      <c r="F1628" s="33"/>
      <c r="G1628" s="34" t="str">
        <f t="shared" si="25"/>
        <v/>
      </c>
    </row>
    <row r="1629" spans="2:7" x14ac:dyDescent="0.2">
      <c r="B1629" s="30"/>
      <c r="C1629" s="31"/>
      <c r="D1629" s="32" t="str">
        <f>IF(C1629="","",IFERROR(INDEX(Clienți!$C$5:$C$504,MATCH(C1629,Clienți!$B$5:$B$504,0)),""))</f>
        <v/>
      </c>
      <c r="E1629" s="31"/>
      <c r="F1629" s="33"/>
      <c r="G1629" s="34" t="str">
        <f t="shared" si="25"/>
        <v/>
      </c>
    </row>
    <row r="1630" spans="2:7" x14ac:dyDescent="0.2">
      <c r="B1630" s="30"/>
      <c r="C1630" s="31"/>
      <c r="D1630" s="32" t="str">
        <f>IF(C1630="","",IFERROR(INDEX(Clienți!$C$5:$C$504,MATCH(C1630,Clienți!$B$5:$B$504,0)),""))</f>
        <v/>
      </c>
      <c r="E1630" s="31"/>
      <c r="F1630" s="33"/>
      <c r="G1630" s="34" t="str">
        <f t="shared" si="25"/>
        <v/>
      </c>
    </row>
    <row r="1631" spans="2:7" x14ac:dyDescent="0.2">
      <c r="B1631" s="30"/>
      <c r="C1631" s="31"/>
      <c r="D1631" s="32" t="str">
        <f>IF(C1631="","",IFERROR(INDEX(Clienți!$C$5:$C$504,MATCH(C1631,Clienți!$B$5:$B$504,0)),""))</f>
        <v/>
      </c>
      <c r="E1631" s="31"/>
      <c r="F1631" s="33"/>
      <c r="G1631" s="34" t="str">
        <f t="shared" si="25"/>
        <v/>
      </c>
    </row>
    <row r="1632" spans="2:7" x14ac:dyDescent="0.2">
      <c r="B1632" s="30"/>
      <c r="C1632" s="31"/>
      <c r="D1632" s="32" t="str">
        <f>IF(C1632="","",IFERROR(INDEX(Clienți!$C$5:$C$504,MATCH(C1632,Clienți!$B$5:$B$504,0)),""))</f>
        <v/>
      </c>
      <c r="E1632" s="31"/>
      <c r="F1632" s="33"/>
      <c r="G1632" s="34" t="str">
        <f t="shared" si="25"/>
        <v/>
      </c>
    </row>
    <row r="1633" spans="2:7" x14ac:dyDescent="0.2">
      <c r="B1633" s="30"/>
      <c r="C1633" s="31"/>
      <c r="D1633" s="32" t="str">
        <f>IF(C1633="","",IFERROR(INDEX(Clienți!$C$5:$C$504,MATCH(C1633,Clienți!$B$5:$B$504,0)),""))</f>
        <v/>
      </c>
      <c r="E1633" s="31"/>
      <c r="F1633" s="33"/>
      <c r="G1633" s="34" t="str">
        <f t="shared" si="25"/>
        <v/>
      </c>
    </row>
    <row r="1634" spans="2:7" x14ac:dyDescent="0.2">
      <c r="B1634" s="30"/>
      <c r="C1634" s="31"/>
      <c r="D1634" s="32" t="str">
        <f>IF(C1634="","",IFERROR(INDEX(Clienți!$C$5:$C$504,MATCH(C1634,Clienți!$B$5:$B$504,0)),""))</f>
        <v/>
      </c>
      <c r="E1634" s="31"/>
      <c r="F1634" s="33"/>
      <c r="G1634" s="34" t="str">
        <f t="shared" si="25"/>
        <v/>
      </c>
    </row>
    <row r="1635" spans="2:7" x14ac:dyDescent="0.2">
      <c r="B1635" s="30"/>
      <c r="C1635" s="31"/>
      <c r="D1635" s="32" t="str">
        <f>IF(C1635="","",IFERROR(INDEX(Clienți!$C$5:$C$504,MATCH(C1635,Clienți!$B$5:$B$504,0)),""))</f>
        <v/>
      </c>
      <c r="E1635" s="31"/>
      <c r="F1635" s="33"/>
      <c r="G1635" s="34" t="str">
        <f t="shared" si="25"/>
        <v/>
      </c>
    </row>
    <row r="1636" spans="2:7" x14ac:dyDescent="0.2">
      <c r="B1636" s="30"/>
      <c r="C1636" s="31"/>
      <c r="D1636" s="32" t="str">
        <f>IF(C1636="","",IFERROR(INDEX(Clienți!$C$5:$C$504,MATCH(C1636,Clienți!$B$5:$B$504,0)),""))</f>
        <v/>
      </c>
      <c r="E1636" s="31"/>
      <c r="F1636" s="33"/>
      <c r="G1636" s="34" t="str">
        <f t="shared" si="25"/>
        <v/>
      </c>
    </row>
    <row r="1637" spans="2:7" x14ac:dyDescent="0.2">
      <c r="B1637" s="30"/>
      <c r="C1637" s="31"/>
      <c r="D1637" s="32" t="str">
        <f>IF(C1637="","",IFERROR(INDEX(Clienți!$C$5:$C$504,MATCH(C1637,Clienți!$B$5:$B$504,0)),""))</f>
        <v/>
      </c>
      <c r="E1637" s="31"/>
      <c r="F1637" s="33"/>
      <c r="G1637" s="34" t="str">
        <f t="shared" si="25"/>
        <v/>
      </c>
    </row>
    <row r="1638" spans="2:7" x14ac:dyDescent="0.2">
      <c r="B1638" s="30"/>
      <c r="C1638" s="31"/>
      <c r="D1638" s="32" t="str">
        <f>IF(C1638="","",IFERROR(INDEX(Clienți!$C$5:$C$504,MATCH(C1638,Clienți!$B$5:$B$504,0)),""))</f>
        <v/>
      </c>
      <c r="E1638" s="31"/>
      <c r="F1638" s="33"/>
      <c r="G1638" s="34" t="str">
        <f t="shared" si="25"/>
        <v/>
      </c>
    </row>
    <row r="1639" spans="2:7" x14ac:dyDescent="0.2">
      <c r="B1639" s="30"/>
      <c r="C1639" s="31"/>
      <c r="D1639" s="32" t="str">
        <f>IF(C1639="","",IFERROR(INDEX(Clienți!$C$5:$C$504,MATCH(C1639,Clienți!$B$5:$B$504,0)),""))</f>
        <v/>
      </c>
      <c r="E1639" s="31"/>
      <c r="F1639" s="33"/>
      <c r="G1639" s="34" t="str">
        <f t="shared" si="25"/>
        <v/>
      </c>
    </row>
    <row r="1640" spans="2:7" x14ac:dyDescent="0.2">
      <c r="B1640" s="30"/>
      <c r="C1640" s="31"/>
      <c r="D1640" s="32" t="str">
        <f>IF(C1640="","",IFERROR(INDEX(Clienți!$C$5:$C$504,MATCH(C1640,Clienți!$B$5:$B$504,0)),""))</f>
        <v/>
      </c>
      <c r="E1640" s="31"/>
      <c r="F1640" s="33"/>
      <c r="G1640" s="34" t="str">
        <f t="shared" si="25"/>
        <v/>
      </c>
    </row>
    <row r="1641" spans="2:7" x14ac:dyDescent="0.2">
      <c r="B1641" s="30"/>
      <c r="C1641" s="31"/>
      <c r="D1641" s="32" t="str">
        <f>IF(C1641="","",IFERROR(INDEX(Clienți!$C$5:$C$504,MATCH(C1641,Clienți!$B$5:$B$504,0)),""))</f>
        <v/>
      </c>
      <c r="E1641" s="31"/>
      <c r="F1641" s="33"/>
      <c r="G1641" s="34" t="str">
        <f t="shared" si="25"/>
        <v/>
      </c>
    </row>
    <row r="1642" spans="2:7" x14ac:dyDescent="0.2">
      <c r="B1642" s="30"/>
      <c r="C1642" s="31"/>
      <c r="D1642" s="32" t="str">
        <f>IF(C1642="","",IFERROR(INDEX(Clienți!$C$5:$C$504,MATCH(C1642,Clienți!$B$5:$B$504,0)),""))</f>
        <v/>
      </c>
      <c r="E1642" s="31"/>
      <c r="F1642" s="33"/>
      <c r="G1642" s="34" t="str">
        <f t="shared" si="25"/>
        <v/>
      </c>
    </row>
    <row r="1643" spans="2:7" x14ac:dyDescent="0.2">
      <c r="B1643" s="30"/>
      <c r="C1643" s="31"/>
      <c r="D1643" s="32" t="str">
        <f>IF(C1643="","",IFERROR(INDEX(Clienți!$C$5:$C$504,MATCH(C1643,Clienți!$B$5:$B$504,0)),""))</f>
        <v/>
      </c>
      <c r="E1643" s="31"/>
      <c r="F1643" s="33"/>
      <c r="G1643" s="34" t="str">
        <f t="shared" si="25"/>
        <v/>
      </c>
    </row>
    <row r="1644" spans="2:7" x14ac:dyDescent="0.2">
      <c r="B1644" s="30"/>
      <c r="C1644" s="31"/>
      <c r="D1644" s="32" t="str">
        <f>IF(C1644="","",IFERROR(INDEX(Clienți!$C$5:$C$504,MATCH(C1644,Clienți!$B$5:$B$504,0)),""))</f>
        <v/>
      </c>
      <c r="E1644" s="31"/>
      <c r="F1644" s="33"/>
      <c r="G1644" s="34" t="str">
        <f t="shared" si="25"/>
        <v/>
      </c>
    </row>
    <row r="1645" spans="2:7" x14ac:dyDescent="0.2">
      <c r="B1645" s="30"/>
      <c r="C1645" s="31"/>
      <c r="D1645" s="32" t="str">
        <f>IF(C1645="","",IFERROR(INDEX(Clienți!$C$5:$C$504,MATCH(C1645,Clienți!$B$5:$B$504,0)),""))</f>
        <v/>
      </c>
      <c r="E1645" s="31"/>
      <c r="F1645" s="33"/>
      <c r="G1645" s="34" t="str">
        <f t="shared" si="25"/>
        <v/>
      </c>
    </row>
    <row r="1646" spans="2:7" x14ac:dyDescent="0.2">
      <c r="B1646" s="30"/>
      <c r="C1646" s="31"/>
      <c r="D1646" s="32" t="str">
        <f>IF(C1646="","",IFERROR(INDEX(Clienți!$C$5:$C$504,MATCH(C1646,Clienți!$B$5:$B$504,0)),""))</f>
        <v/>
      </c>
      <c r="E1646" s="31"/>
      <c r="F1646" s="33"/>
      <c r="G1646" s="34" t="str">
        <f t="shared" si="25"/>
        <v/>
      </c>
    </row>
    <row r="1647" spans="2:7" x14ac:dyDescent="0.2">
      <c r="B1647" s="30"/>
      <c r="C1647" s="31"/>
      <c r="D1647" s="32" t="str">
        <f>IF(C1647="","",IFERROR(INDEX(Clienți!$C$5:$C$504,MATCH(C1647,Clienți!$B$5:$B$504,0)),""))</f>
        <v/>
      </c>
      <c r="E1647" s="31"/>
      <c r="F1647" s="33"/>
      <c r="G1647" s="34" t="str">
        <f t="shared" si="25"/>
        <v/>
      </c>
    </row>
    <row r="1648" spans="2:7" x14ac:dyDescent="0.2">
      <c r="B1648" s="30"/>
      <c r="C1648" s="31"/>
      <c r="D1648" s="32" t="str">
        <f>IF(C1648="","",IFERROR(INDEX(Clienți!$C$5:$C$504,MATCH(C1648,Clienți!$B$5:$B$504,0)),""))</f>
        <v/>
      </c>
      <c r="E1648" s="31"/>
      <c r="F1648" s="33"/>
      <c r="G1648" s="34" t="str">
        <f t="shared" si="25"/>
        <v/>
      </c>
    </row>
    <row r="1649" spans="2:7" x14ac:dyDescent="0.2">
      <c r="B1649" s="30"/>
      <c r="C1649" s="31"/>
      <c r="D1649" s="32" t="str">
        <f>IF(C1649="","",IFERROR(INDEX(Clienți!$C$5:$C$504,MATCH(C1649,Clienți!$B$5:$B$504,0)),""))</f>
        <v/>
      </c>
      <c r="E1649" s="31"/>
      <c r="F1649" s="33"/>
      <c r="G1649" s="34" t="str">
        <f t="shared" si="25"/>
        <v/>
      </c>
    </row>
    <row r="1650" spans="2:7" x14ac:dyDescent="0.2">
      <c r="B1650" s="30"/>
      <c r="C1650" s="31"/>
      <c r="D1650" s="32" t="str">
        <f>IF(C1650="","",IFERROR(INDEX(Clienți!$C$5:$C$504,MATCH(C1650,Clienți!$B$5:$B$504,0)),""))</f>
        <v/>
      </c>
      <c r="E1650" s="31"/>
      <c r="F1650" s="33"/>
      <c r="G1650" s="34" t="str">
        <f t="shared" si="25"/>
        <v/>
      </c>
    </row>
    <row r="1651" spans="2:7" x14ac:dyDescent="0.2">
      <c r="B1651" s="30"/>
      <c r="C1651" s="31"/>
      <c r="D1651" s="32" t="str">
        <f>IF(C1651="","",IFERROR(INDEX(Clienți!$C$5:$C$504,MATCH(C1651,Clienți!$B$5:$B$504,0)),""))</f>
        <v/>
      </c>
      <c r="E1651" s="31"/>
      <c r="F1651" s="33"/>
      <c r="G1651" s="34" t="str">
        <f t="shared" si="25"/>
        <v/>
      </c>
    </row>
    <row r="1652" spans="2:7" x14ac:dyDescent="0.2">
      <c r="B1652" s="30"/>
      <c r="C1652" s="31"/>
      <c r="D1652" s="32" t="str">
        <f>IF(C1652="","",IFERROR(INDEX(Clienți!$C$5:$C$504,MATCH(C1652,Clienți!$B$5:$B$504,0)),""))</f>
        <v/>
      </c>
      <c r="E1652" s="31"/>
      <c r="F1652" s="33"/>
      <c r="G1652" s="34" t="str">
        <f t="shared" si="25"/>
        <v/>
      </c>
    </row>
    <row r="1653" spans="2:7" x14ac:dyDescent="0.2">
      <c r="B1653" s="30"/>
      <c r="C1653" s="31"/>
      <c r="D1653" s="32" t="str">
        <f>IF(C1653="","",IFERROR(INDEX(Clienți!$C$5:$C$504,MATCH(C1653,Clienți!$B$5:$B$504,0)),""))</f>
        <v/>
      </c>
      <c r="E1653" s="31"/>
      <c r="F1653" s="33"/>
      <c r="G1653" s="34" t="str">
        <f t="shared" si="25"/>
        <v/>
      </c>
    </row>
    <row r="1654" spans="2:7" x14ac:dyDescent="0.2">
      <c r="B1654" s="30"/>
      <c r="C1654" s="31"/>
      <c r="D1654" s="32" t="str">
        <f>IF(C1654="","",IFERROR(INDEX(Clienți!$C$5:$C$504,MATCH(C1654,Clienți!$B$5:$B$504,0)),""))</f>
        <v/>
      </c>
      <c r="E1654" s="31"/>
      <c r="F1654" s="33"/>
      <c r="G1654" s="34" t="str">
        <f t="shared" si="25"/>
        <v/>
      </c>
    </row>
    <row r="1655" spans="2:7" x14ac:dyDescent="0.2">
      <c r="B1655" s="30"/>
      <c r="C1655" s="31"/>
      <c r="D1655" s="32" t="str">
        <f>IF(C1655="","",IFERROR(INDEX(Clienți!$C$5:$C$504,MATCH(C1655,Clienți!$B$5:$B$504,0)),""))</f>
        <v/>
      </c>
      <c r="E1655" s="31"/>
      <c r="F1655" s="33"/>
      <c r="G1655" s="34" t="str">
        <f t="shared" si="25"/>
        <v/>
      </c>
    </row>
    <row r="1656" spans="2:7" x14ac:dyDescent="0.2">
      <c r="B1656" s="30"/>
      <c r="C1656" s="31"/>
      <c r="D1656" s="32" t="str">
        <f>IF(C1656="","",IFERROR(INDEX(Clienți!$C$5:$C$504,MATCH(C1656,Clienți!$B$5:$B$504,0)),""))</f>
        <v/>
      </c>
      <c r="E1656" s="31"/>
      <c r="F1656" s="33"/>
      <c r="G1656" s="34" t="str">
        <f t="shared" si="25"/>
        <v/>
      </c>
    </row>
    <row r="1657" spans="2:7" x14ac:dyDescent="0.2">
      <c r="B1657" s="30"/>
      <c r="C1657" s="31"/>
      <c r="D1657" s="32" t="str">
        <f>IF(C1657="","",IFERROR(INDEX(Clienți!$C$5:$C$504,MATCH(C1657,Clienți!$B$5:$B$504,0)),""))</f>
        <v/>
      </c>
      <c r="E1657" s="31"/>
      <c r="F1657" s="33"/>
      <c r="G1657" s="34" t="str">
        <f t="shared" si="25"/>
        <v/>
      </c>
    </row>
    <row r="1658" spans="2:7" x14ac:dyDescent="0.2">
      <c r="B1658" s="30"/>
      <c r="C1658" s="31"/>
      <c r="D1658" s="32" t="str">
        <f>IF(C1658="","",IFERROR(INDEX(Clienți!$C$5:$C$504,MATCH(C1658,Clienți!$B$5:$B$504,0)),""))</f>
        <v/>
      </c>
      <c r="E1658" s="31"/>
      <c r="F1658" s="33"/>
      <c r="G1658" s="34" t="str">
        <f t="shared" si="25"/>
        <v/>
      </c>
    </row>
    <row r="1659" spans="2:7" x14ac:dyDescent="0.2">
      <c r="B1659" s="30"/>
      <c r="C1659" s="31"/>
      <c r="D1659" s="32" t="str">
        <f>IF(C1659="","",IFERROR(INDEX(Clienți!$C$5:$C$504,MATCH(C1659,Clienți!$B$5:$B$504,0)),""))</f>
        <v/>
      </c>
      <c r="E1659" s="31"/>
      <c r="F1659" s="33"/>
      <c r="G1659" s="34" t="str">
        <f t="shared" si="25"/>
        <v/>
      </c>
    </row>
    <row r="1660" spans="2:7" x14ac:dyDescent="0.2">
      <c r="B1660" s="30"/>
      <c r="C1660" s="31"/>
      <c r="D1660" s="32" t="str">
        <f>IF(C1660="","",IFERROR(INDEX(Clienți!$C$5:$C$504,MATCH(C1660,Clienți!$B$5:$B$504,0)),""))</f>
        <v/>
      </c>
      <c r="E1660" s="31"/>
      <c r="F1660" s="33"/>
      <c r="G1660" s="34" t="str">
        <f t="shared" si="25"/>
        <v/>
      </c>
    </row>
    <row r="1661" spans="2:7" x14ac:dyDescent="0.2">
      <c r="B1661" s="30"/>
      <c r="C1661" s="31"/>
      <c r="D1661" s="32" t="str">
        <f>IF(C1661="","",IFERROR(INDEX(Clienți!$C$5:$C$504,MATCH(C1661,Clienți!$B$5:$B$504,0)),""))</f>
        <v/>
      </c>
      <c r="E1661" s="31"/>
      <c r="F1661" s="33"/>
      <c r="G1661" s="34" t="str">
        <f t="shared" si="25"/>
        <v/>
      </c>
    </row>
    <row r="1662" spans="2:7" x14ac:dyDescent="0.2">
      <c r="B1662" s="30"/>
      <c r="C1662" s="31"/>
      <c r="D1662" s="32" t="str">
        <f>IF(C1662="","",IFERROR(INDEX(Clienți!$C$5:$C$504,MATCH(C1662,Clienți!$B$5:$B$504,0)),""))</f>
        <v/>
      </c>
      <c r="E1662" s="31"/>
      <c r="F1662" s="33"/>
      <c r="G1662" s="34" t="str">
        <f t="shared" si="25"/>
        <v/>
      </c>
    </row>
    <row r="1663" spans="2:7" x14ac:dyDescent="0.2">
      <c r="B1663" s="30"/>
      <c r="C1663" s="31"/>
      <c r="D1663" s="32" t="str">
        <f>IF(C1663="","",IFERROR(INDEX(Clienți!$C$5:$C$504,MATCH(C1663,Clienți!$B$5:$B$504,0)),""))</f>
        <v/>
      </c>
      <c r="E1663" s="31"/>
      <c r="F1663" s="33"/>
      <c r="G1663" s="34" t="str">
        <f t="shared" si="25"/>
        <v/>
      </c>
    </row>
    <row r="1664" spans="2:7" x14ac:dyDescent="0.2">
      <c r="B1664" s="30"/>
      <c r="C1664" s="31"/>
      <c r="D1664" s="32" t="str">
        <f>IF(C1664="","",IFERROR(INDEX(Clienți!$C$5:$C$504,MATCH(C1664,Clienți!$B$5:$B$504,0)),""))</f>
        <v/>
      </c>
      <c r="E1664" s="31"/>
      <c r="F1664" s="33"/>
      <c r="G1664" s="34" t="str">
        <f t="shared" si="25"/>
        <v/>
      </c>
    </row>
    <row r="1665" spans="2:7" x14ac:dyDescent="0.2">
      <c r="B1665" s="30"/>
      <c r="C1665" s="31"/>
      <c r="D1665" s="32" t="str">
        <f>IF(C1665="","",IFERROR(INDEX(Clienți!$C$5:$C$504,MATCH(C1665,Clienți!$B$5:$B$504,0)),""))</f>
        <v/>
      </c>
      <c r="E1665" s="31"/>
      <c r="F1665" s="33"/>
      <c r="G1665" s="34" t="str">
        <f t="shared" si="25"/>
        <v/>
      </c>
    </row>
    <row r="1666" spans="2:7" x14ac:dyDescent="0.2">
      <c r="B1666" s="30"/>
      <c r="C1666" s="31"/>
      <c r="D1666" s="32" t="str">
        <f>IF(C1666="","",IFERROR(INDEX(Clienți!$C$5:$C$504,MATCH(C1666,Clienți!$B$5:$B$504,0)),""))</f>
        <v/>
      </c>
      <c r="E1666" s="31"/>
      <c r="F1666" s="33"/>
      <c r="G1666" s="34" t="str">
        <f t="shared" si="25"/>
        <v/>
      </c>
    </row>
    <row r="1667" spans="2:7" x14ac:dyDescent="0.2">
      <c r="B1667" s="30"/>
      <c r="C1667" s="31"/>
      <c r="D1667" s="32" t="str">
        <f>IF(C1667="","",IFERROR(INDEX(Clienți!$C$5:$C$504,MATCH(C1667,Clienți!$B$5:$B$504,0)),""))</f>
        <v/>
      </c>
      <c r="E1667" s="31"/>
      <c r="F1667" s="33"/>
      <c r="G1667" s="34" t="str">
        <f t="shared" si="25"/>
        <v/>
      </c>
    </row>
    <row r="1668" spans="2:7" x14ac:dyDescent="0.2">
      <c r="B1668" s="30"/>
      <c r="C1668" s="31"/>
      <c r="D1668" s="32" t="str">
        <f>IF(C1668="","",IFERROR(INDEX(Clienți!$C$5:$C$504,MATCH(C1668,Clienți!$B$5:$B$504,0)),""))</f>
        <v/>
      </c>
      <c r="E1668" s="31"/>
      <c r="F1668" s="33"/>
      <c r="G1668" s="34" t="str">
        <f t="shared" si="25"/>
        <v/>
      </c>
    </row>
    <row r="1669" spans="2:7" x14ac:dyDescent="0.2">
      <c r="B1669" s="30"/>
      <c r="C1669" s="31"/>
      <c r="D1669" s="32" t="str">
        <f>IF(C1669="","",IFERROR(INDEX(Clienți!$C$5:$C$504,MATCH(C1669,Clienți!$B$5:$B$504,0)),""))</f>
        <v/>
      </c>
      <c r="E1669" s="31"/>
      <c r="F1669" s="33"/>
      <c r="G1669" s="34" t="str">
        <f t="shared" ref="G1669:G1732" si="26">IF(C1669="","",TRIM(IF(D1669="","Cod de client inexistent. ","")&amp;IF(COUNTIF($E$5:$E$2004,E1669)&gt;1,"Factură dublată. ","")))</f>
        <v/>
      </c>
    </row>
    <row r="1670" spans="2:7" x14ac:dyDescent="0.2">
      <c r="B1670" s="30"/>
      <c r="C1670" s="31"/>
      <c r="D1670" s="32" t="str">
        <f>IF(C1670="","",IFERROR(INDEX(Clienți!$C$5:$C$504,MATCH(C1670,Clienți!$B$5:$B$504,0)),""))</f>
        <v/>
      </c>
      <c r="E1670" s="31"/>
      <c r="F1670" s="33"/>
      <c r="G1670" s="34" t="str">
        <f t="shared" si="26"/>
        <v/>
      </c>
    </row>
    <row r="1671" spans="2:7" x14ac:dyDescent="0.2">
      <c r="B1671" s="30"/>
      <c r="C1671" s="31"/>
      <c r="D1671" s="32" t="str">
        <f>IF(C1671="","",IFERROR(INDEX(Clienți!$C$5:$C$504,MATCH(C1671,Clienți!$B$5:$B$504,0)),""))</f>
        <v/>
      </c>
      <c r="E1671" s="31"/>
      <c r="F1671" s="33"/>
      <c r="G1671" s="34" t="str">
        <f t="shared" si="26"/>
        <v/>
      </c>
    </row>
    <row r="1672" spans="2:7" x14ac:dyDescent="0.2">
      <c r="B1672" s="30"/>
      <c r="C1672" s="31"/>
      <c r="D1672" s="32" t="str">
        <f>IF(C1672="","",IFERROR(INDEX(Clienți!$C$5:$C$504,MATCH(C1672,Clienți!$B$5:$B$504,0)),""))</f>
        <v/>
      </c>
      <c r="E1672" s="31"/>
      <c r="F1672" s="33"/>
      <c r="G1672" s="34" t="str">
        <f t="shared" si="26"/>
        <v/>
      </c>
    </row>
    <row r="1673" spans="2:7" x14ac:dyDescent="0.2">
      <c r="B1673" s="30"/>
      <c r="C1673" s="31"/>
      <c r="D1673" s="32" t="str">
        <f>IF(C1673="","",IFERROR(INDEX(Clienți!$C$5:$C$504,MATCH(C1673,Clienți!$B$5:$B$504,0)),""))</f>
        <v/>
      </c>
      <c r="E1673" s="31"/>
      <c r="F1673" s="33"/>
      <c r="G1673" s="34" t="str">
        <f t="shared" si="26"/>
        <v/>
      </c>
    </row>
    <row r="1674" spans="2:7" x14ac:dyDescent="0.2">
      <c r="B1674" s="30"/>
      <c r="C1674" s="31"/>
      <c r="D1674" s="32" t="str">
        <f>IF(C1674="","",IFERROR(INDEX(Clienți!$C$5:$C$504,MATCH(C1674,Clienți!$B$5:$B$504,0)),""))</f>
        <v/>
      </c>
      <c r="E1674" s="31"/>
      <c r="F1674" s="33"/>
      <c r="G1674" s="34" t="str">
        <f t="shared" si="26"/>
        <v/>
      </c>
    </row>
    <row r="1675" spans="2:7" x14ac:dyDescent="0.2">
      <c r="B1675" s="30"/>
      <c r="C1675" s="31"/>
      <c r="D1675" s="32" t="str">
        <f>IF(C1675="","",IFERROR(INDEX(Clienți!$C$5:$C$504,MATCH(C1675,Clienți!$B$5:$B$504,0)),""))</f>
        <v/>
      </c>
      <c r="E1675" s="31"/>
      <c r="F1675" s="33"/>
      <c r="G1675" s="34" t="str">
        <f t="shared" si="26"/>
        <v/>
      </c>
    </row>
    <row r="1676" spans="2:7" x14ac:dyDescent="0.2">
      <c r="B1676" s="30"/>
      <c r="C1676" s="31"/>
      <c r="D1676" s="32" t="str">
        <f>IF(C1676="","",IFERROR(INDEX(Clienți!$C$5:$C$504,MATCH(C1676,Clienți!$B$5:$B$504,0)),""))</f>
        <v/>
      </c>
      <c r="E1676" s="31"/>
      <c r="F1676" s="33"/>
      <c r="G1676" s="34" t="str">
        <f t="shared" si="26"/>
        <v/>
      </c>
    </row>
    <row r="1677" spans="2:7" x14ac:dyDescent="0.2">
      <c r="B1677" s="30"/>
      <c r="C1677" s="31"/>
      <c r="D1677" s="32" t="str">
        <f>IF(C1677="","",IFERROR(INDEX(Clienți!$C$5:$C$504,MATCH(C1677,Clienți!$B$5:$B$504,0)),""))</f>
        <v/>
      </c>
      <c r="E1677" s="31"/>
      <c r="F1677" s="33"/>
      <c r="G1677" s="34" t="str">
        <f t="shared" si="26"/>
        <v/>
      </c>
    </row>
    <row r="1678" spans="2:7" x14ac:dyDescent="0.2">
      <c r="B1678" s="30"/>
      <c r="C1678" s="31"/>
      <c r="D1678" s="32" t="str">
        <f>IF(C1678="","",IFERROR(INDEX(Clienți!$C$5:$C$504,MATCH(C1678,Clienți!$B$5:$B$504,0)),""))</f>
        <v/>
      </c>
      <c r="E1678" s="31"/>
      <c r="F1678" s="33"/>
      <c r="G1678" s="34" t="str">
        <f t="shared" si="26"/>
        <v/>
      </c>
    </row>
    <row r="1679" spans="2:7" x14ac:dyDescent="0.2">
      <c r="B1679" s="30"/>
      <c r="C1679" s="31"/>
      <c r="D1679" s="32" t="str">
        <f>IF(C1679="","",IFERROR(INDEX(Clienți!$C$5:$C$504,MATCH(C1679,Clienți!$B$5:$B$504,0)),""))</f>
        <v/>
      </c>
      <c r="E1679" s="31"/>
      <c r="F1679" s="33"/>
      <c r="G1679" s="34" t="str">
        <f t="shared" si="26"/>
        <v/>
      </c>
    </row>
    <row r="1680" spans="2:7" x14ac:dyDescent="0.2">
      <c r="B1680" s="30"/>
      <c r="C1680" s="31"/>
      <c r="D1680" s="32" t="str">
        <f>IF(C1680="","",IFERROR(INDEX(Clienți!$C$5:$C$504,MATCH(C1680,Clienți!$B$5:$B$504,0)),""))</f>
        <v/>
      </c>
      <c r="E1680" s="31"/>
      <c r="F1680" s="33"/>
      <c r="G1680" s="34" t="str">
        <f t="shared" si="26"/>
        <v/>
      </c>
    </row>
    <row r="1681" spans="2:7" x14ac:dyDescent="0.2">
      <c r="B1681" s="30"/>
      <c r="C1681" s="31"/>
      <c r="D1681" s="32" t="str">
        <f>IF(C1681="","",IFERROR(INDEX(Clienți!$C$5:$C$504,MATCH(C1681,Clienți!$B$5:$B$504,0)),""))</f>
        <v/>
      </c>
      <c r="E1681" s="31"/>
      <c r="F1681" s="33"/>
      <c r="G1681" s="34" t="str">
        <f t="shared" si="26"/>
        <v/>
      </c>
    </row>
    <row r="1682" spans="2:7" x14ac:dyDescent="0.2">
      <c r="B1682" s="30"/>
      <c r="C1682" s="31"/>
      <c r="D1682" s="32" t="str">
        <f>IF(C1682="","",IFERROR(INDEX(Clienți!$C$5:$C$504,MATCH(C1682,Clienți!$B$5:$B$504,0)),""))</f>
        <v/>
      </c>
      <c r="E1682" s="31"/>
      <c r="F1682" s="33"/>
      <c r="G1682" s="34" t="str">
        <f t="shared" si="26"/>
        <v/>
      </c>
    </row>
    <row r="1683" spans="2:7" x14ac:dyDescent="0.2">
      <c r="B1683" s="30"/>
      <c r="C1683" s="31"/>
      <c r="D1683" s="32" t="str">
        <f>IF(C1683="","",IFERROR(INDEX(Clienți!$C$5:$C$504,MATCH(C1683,Clienți!$B$5:$B$504,0)),""))</f>
        <v/>
      </c>
      <c r="E1683" s="31"/>
      <c r="F1683" s="33"/>
      <c r="G1683" s="34" t="str">
        <f t="shared" si="26"/>
        <v/>
      </c>
    </row>
    <row r="1684" spans="2:7" x14ac:dyDescent="0.2">
      <c r="B1684" s="30"/>
      <c r="C1684" s="31"/>
      <c r="D1684" s="32" t="str">
        <f>IF(C1684="","",IFERROR(INDEX(Clienți!$C$5:$C$504,MATCH(C1684,Clienți!$B$5:$B$504,0)),""))</f>
        <v/>
      </c>
      <c r="E1684" s="31"/>
      <c r="F1684" s="33"/>
      <c r="G1684" s="34" t="str">
        <f t="shared" si="26"/>
        <v/>
      </c>
    </row>
    <row r="1685" spans="2:7" x14ac:dyDescent="0.2">
      <c r="B1685" s="30"/>
      <c r="C1685" s="31"/>
      <c r="D1685" s="32" t="str">
        <f>IF(C1685="","",IFERROR(INDEX(Clienți!$C$5:$C$504,MATCH(C1685,Clienți!$B$5:$B$504,0)),""))</f>
        <v/>
      </c>
      <c r="E1685" s="31"/>
      <c r="F1685" s="33"/>
      <c r="G1685" s="34" t="str">
        <f t="shared" si="26"/>
        <v/>
      </c>
    </row>
    <row r="1686" spans="2:7" x14ac:dyDescent="0.2">
      <c r="B1686" s="30"/>
      <c r="C1686" s="31"/>
      <c r="D1686" s="32" t="str">
        <f>IF(C1686="","",IFERROR(INDEX(Clienți!$C$5:$C$504,MATCH(C1686,Clienți!$B$5:$B$504,0)),""))</f>
        <v/>
      </c>
      <c r="E1686" s="31"/>
      <c r="F1686" s="33"/>
      <c r="G1686" s="34" t="str">
        <f t="shared" si="26"/>
        <v/>
      </c>
    </row>
    <row r="1687" spans="2:7" x14ac:dyDescent="0.2">
      <c r="B1687" s="30"/>
      <c r="C1687" s="31"/>
      <c r="D1687" s="32" t="str">
        <f>IF(C1687="","",IFERROR(INDEX(Clienți!$C$5:$C$504,MATCH(C1687,Clienți!$B$5:$B$504,0)),""))</f>
        <v/>
      </c>
      <c r="E1687" s="31"/>
      <c r="F1687" s="33"/>
      <c r="G1687" s="34" t="str">
        <f t="shared" si="26"/>
        <v/>
      </c>
    </row>
    <row r="1688" spans="2:7" x14ac:dyDescent="0.2">
      <c r="B1688" s="30"/>
      <c r="C1688" s="31"/>
      <c r="D1688" s="32" t="str">
        <f>IF(C1688="","",IFERROR(INDEX(Clienți!$C$5:$C$504,MATCH(C1688,Clienți!$B$5:$B$504,0)),""))</f>
        <v/>
      </c>
      <c r="E1688" s="31"/>
      <c r="F1688" s="33"/>
      <c r="G1688" s="34" t="str">
        <f t="shared" si="26"/>
        <v/>
      </c>
    </row>
    <row r="1689" spans="2:7" x14ac:dyDescent="0.2">
      <c r="B1689" s="30"/>
      <c r="C1689" s="31"/>
      <c r="D1689" s="32" t="str">
        <f>IF(C1689="","",IFERROR(INDEX(Clienți!$C$5:$C$504,MATCH(C1689,Clienți!$B$5:$B$504,0)),""))</f>
        <v/>
      </c>
      <c r="E1689" s="31"/>
      <c r="F1689" s="33"/>
      <c r="G1689" s="34" t="str">
        <f t="shared" si="26"/>
        <v/>
      </c>
    </row>
    <row r="1690" spans="2:7" x14ac:dyDescent="0.2">
      <c r="B1690" s="30"/>
      <c r="C1690" s="31"/>
      <c r="D1690" s="32" t="str">
        <f>IF(C1690="","",IFERROR(INDEX(Clienți!$C$5:$C$504,MATCH(C1690,Clienți!$B$5:$B$504,0)),""))</f>
        <v/>
      </c>
      <c r="E1690" s="31"/>
      <c r="F1690" s="33"/>
      <c r="G1690" s="34" t="str">
        <f t="shared" si="26"/>
        <v/>
      </c>
    </row>
    <row r="1691" spans="2:7" x14ac:dyDescent="0.2">
      <c r="B1691" s="30"/>
      <c r="C1691" s="31"/>
      <c r="D1691" s="32" t="str">
        <f>IF(C1691="","",IFERROR(INDEX(Clienți!$C$5:$C$504,MATCH(C1691,Clienți!$B$5:$B$504,0)),""))</f>
        <v/>
      </c>
      <c r="E1691" s="31"/>
      <c r="F1691" s="33"/>
      <c r="G1691" s="34" t="str">
        <f t="shared" si="26"/>
        <v/>
      </c>
    </row>
    <row r="1692" spans="2:7" x14ac:dyDescent="0.2">
      <c r="B1692" s="30"/>
      <c r="C1692" s="31"/>
      <c r="D1692" s="32" t="str">
        <f>IF(C1692="","",IFERROR(INDEX(Clienți!$C$5:$C$504,MATCH(C1692,Clienți!$B$5:$B$504,0)),""))</f>
        <v/>
      </c>
      <c r="E1692" s="31"/>
      <c r="F1692" s="33"/>
      <c r="G1692" s="34" t="str">
        <f t="shared" si="26"/>
        <v/>
      </c>
    </row>
    <row r="1693" spans="2:7" x14ac:dyDescent="0.2">
      <c r="B1693" s="30"/>
      <c r="C1693" s="31"/>
      <c r="D1693" s="32" t="str">
        <f>IF(C1693="","",IFERROR(INDEX(Clienți!$C$5:$C$504,MATCH(C1693,Clienți!$B$5:$B$504,0)),""))</f>
        <v/>
      </c>
      <c r="E1693" s="31"/>
      <c r="F1693" s="33"/>
      <c r="G1693" s="34" t="str">
        <f t="shared" si="26"/>
        <v/>
      </c>
    </row>
    <row r="1694" spans="2:7" x14ac:dyDescent="0.2">
      <c r="B1694" s="30"/>
      <c r="C1694" s="31"/>
      <c r="D1694" s="32" t="str">
        <f>IF(C1694="","",IFERROR(INDEX(Clienți!$C$5:$C$504,MATCH(C1694,Clienți!$B$5:$B$504,0)),""))</f>
        <v/>
      </c>
      <c r="E1694" s="31"/>
      <c r="F1694" s="33"/>
      <c r="G1694" s="34" t="str">
        <f t="shared" si="26"/>
        <v/>
      </c>
    </row>
    <row r="1695" spans="2:7" x14ac:dyDescent="0.2">
      <c r="B1695" s="30"/>
      <c r="C1695" s="31"/>
      <c r="D1695" s="32" t="str">
        <f>IF(C1695="","",IFERROR(INDEX(Clienți!$C$5:$C$504,MATCH(C1695,Clienți!$B$5:$B$504,0)),""))</f>
        <v/>
      </c>
      <c r="E1695" s="31"/>
      <c r="F1695" s="33"/>
      <c r="G1695" s="34" t="str">
        <f t="shared" si="26"/>
        <v/>
      </c>
    </row>
    <row r="1696" spans="2:7" x14ac:dyDescent="0.2">
      <c r="B1696" s="30"/>
      <c r="C1696" s="31"/>
      <c r="D1696" s="32" t="str">
        <f>IF(C1696="","",IFERROR(INDEX(Clienți!$C$5:$C$504,MATCH(C1696,Clienți!$B$5:$B$504,0)),""))</f>
        <v/>
      </c>
      <c r="E1696" s="31"/>
      <c r="F1696" s="33"/>
      <c r="G1696" s="34" t="str">
        <f t="shared" si="26"/>
        <v/>
      </c>
    </row>
    <row r="1697" spans="2:7" x14ac:dyDescent="0.2">
      <c r="B1697" s="30"/>
      <c r="C1697" s="31"/>
      <c r="D1697" s="32" t="str">
        <f>IF(C1697="","",IFERROR(INDEX(Clienți!$C$5:$C$504,MATCH(C1697,Clienți!$B$5:$B$504,0)),""))</f>
        <v/>
      </c>
      <c r="E1697" s="31"/>
      <c r="F1697" s="33"/>
      <c r="G1697" s="34" t="str">
        <f t="shared" si="26"/>
        <v/>
      </c>
    </row>
    <row r="1698" spans="2:7" x14ac:dyDescent="0.2">
      <c r="B1698" s="30"/>
      <c r="C1698" s="31"/>
      <c r="D1698" s="32" t="str">
        <f>IF(C1698="","",IFERROR(INDEX(Clienți!$C$5:$C$504,MATCH(C1698,Clienți!$B$5:$B$504,0)),""))</f>
        <v/>
      </c>
      <c r="E1698" s="31"/>
      <c r="F1698" s="33"/>
      <c r="G1698" s="34" t="str">
        <f t="shared" si="26"/>
        <v/>
      </c>
    </row>
    <row r="1699" spans="2:7" x14ac:dyDescent="0.2">
      <c r="B1699" s="30"/>
      <c r="C1699" s="31"/>
      <c r="D1699" s="32" t="str">
        <f>IF(C1699="","",IFERROR(INDEX(Clienți!$C$5:$C$504,MATCH(C1699,Clienți!$B$5:$B$504,0)),""))</f>
        <v/>
      </c>
      <c r="E1699" s="31"/>
      <c r="F1699" s="33"/>
      <c r="G1699" s="34" t="str">
        <f t="shared" si="26"/>
        <v/>
      </c>
    </row>
    <row r="1700" spans="2:7" x14ac:dyDescent="0.2">
      <c r="B1700" s="30"/>
      <c r="C1700" s="31"/>
      <c r="D1700" s="32" t="str">
        <f>IF(C1700="","",IFERROR(INDEX(Clienți!$C$5:$C$504,MATCH(C1700,Clienți!$B$5:$B$504,0)),""))</f>
        <v/>
      </c>
      <c r="E1700" s="31"/>
      <c r="F1700" s="33"/>
      <c r="G1700" s="34" t="str">
        <f t="shared" si="26"/>
        <v/>
      </c>
    </row>
    <row r="1701" spans="2:7" x14ac:dyDescent="0.2">
      <c r="B1701" s="30"/>
      <c r="C1701" s="31"/>
      <c r="D1701" s="32" t="str">
        <f>IF(C1701="","",IFERROR(INDEX(Clienți!$C$5:$C$504,MATCH(C1701,Clienți!$B$5:$B$504,0)),""))</f>
        <v/>
      </c>
      <c r="E1701" s="31"/>
      <c r="F1701" s="33"/>
      <c r="G1701" s="34" t="str">
        <f t="shared" si="26"/>
        <v/>
      </c>
    </row>
    <row r="1702" spans="2:7" x14ac:dyDescent="0.2">
      <c r="B1702" s="30"/>
      <c r="C1702" s="31"/>
      <c r="D1702" s="32" t="str">
        <f>IF(C1702="","",IFERROR(INDEX(Clienți!$C$5:$C$504,MATCH(C1702,Clienți!$B$5:$B$504,0)),""))</f>
        <v/>
      </c>
      <c r="E1702" s="31"/>
      <c r="F1702" s="33"/>
      <c r="G1702" s="34" t="str">
        <f t="shared" si="26"/>
        <v/>
      </c>
    </row>
    <row r="1703" spans="2:7" x14ac:dyDescent="0.2">
      <c r="B1703" s="30"/>
      <c r="C1703" s="31"/>
      <c r="D1703" s="32" t="str">
        <f>IF(C1703="","",IFERROR(INDEX(Clienți!$C$5:$C$504,MATCH(C1703,Clienți!$B$5:$B$504,0)),""))</f>
        <v/>
      </c>
      <c r="E1703" s="31"/>
      <c r="F1703" s="33"/>
      <c r="G1703" s="34" t="str">
        <f t="shared" si="26"/>
        <v/>
      </c>
    </row>
    <row r="1704" spans="2:7" x14ac:dyDescent="0.2">
      <c r="B1704" s="30"/>
      <c r="C1704" s="31"/>
      <c r="D1704" s="32" t="str">
        <f>IF(C1704="","",IFERROR(INDEX(Clienți!$C$5:$C$504,MATCH(C1704,Clienți!$B$5:$B$504,0)),""))</f>
        <v/>
      </c>
      <c r="E1704" s="31"/>
      <c r="F1704" s="33"/>
      <c r="G1704" s="34" t="str">
        <f t="shared" si="26"/>
        <v/>
      </c>
    </row>
    <row r="1705" spans="2:7" x14ac:dyDescent="0.2">
      <c r="B1705" s="30"/>
      <c r="C1705" s="31"/>
      <c r="D1705" s="32" t="str">
        <f>IF(C1705="","",IFERROR(INDEX(Clienți!$C$5:$C$504,MATCH(C1705,Clienți!$B$5:$B$504,0)),""))</f>
        <v/>
      </c>
      <c r="E1705" s="31"/>
      <c r="F1705" s="33"/>
      <c r="G1705" s="34" t="str">
        <f t="shared" si="26"/>
        <v/>
      </c>
    </row>
    <row r="1706" spans="2:7" x14ac:dyDescent="0.2">
      <c r="B1706" s="30"/>
      <c r="C1706" s="31"/>
      <c r="D1706" s="32" t="str">
        <f>IF(C1706="","",IFERROR(INDEX(Clienți!$C$5:$C$504,MATCH(C1706,Clienți!$B$5:$B$504,0)),""))</f>
        <v/>
      </c>
      <c r="E1706" s="31"/>
      <c r="F1706" s="33"/>
      <c r="G1706" s="34" t="str">
        <f t="shared" si="26"/>
        <v/>
      </c>
    </row>
    <row r="1707" spans="2:7" x14ac:dyDescent="0.2">
      <c r="B1707" s="30"/>
      <c r="C1707" s="31"/>
      <c r="D1707" s="32" t="str">
        <f>IF(C1707="","",IFERROR(INDEX(Clienți!$C$5:$C$504,MATCH(C1707,Clienți!$B$5:$B$504,0)),""))</f>
        <v/>
      </c>
      <c r="E1707" s="31"/>
      <c r="F1707" s="33"/>
      <c r="G1707" s="34" t="str">
        <f t="shared" si="26"/>
        <v/>
      </c>
    </row>
    <row r="1708" spans="2:7" x14ac:dyDescent="0.2">
      <c r="B1708" s="30"/>
      <c r="C1708" s="31"/>
      <c r="D1708" s="32" t="str">
        <f>IF(C1708="","",IFERROR(INDEX(Clienți!$C$5:$C$504,MATCH(C1708,Clienți!$B$5:$B$504,0)),""))</f>
        <v/>
      </c>
      <c r="E1708" s="31"/>
      <c r="F1708" s="33"/>
      <c r="G1708" s="34" t="str">
        <f t="shared" si="26"/>
        <v/>
      </c>
    </row>
    <row r="1709" spans="2:7" x14ac:dyDescent="0.2">
      <c r="B1709" s="30"/>
      <c r="C1709" s="31"/>
      <c r="D1709" s="32" t="str">
        <f>IF(C1709="","",IFERROR(INDEX(Clienți!$C$5:$C$504,MATCH(C1709,Clienți!$B$5:$B$504,0)),""))</f>
        <v/>
      </c>
      <c r="E1709" s="31"/>
      <c r="F1709" s="33"/>
      <c r="G1709" s="34" t="str">
        <f t="shared" si="26"/>
        <v/>
      </c>
    </row>
    <row r="1710" spans="2:7" x14ac:dyDescent="0.2">
      <c r="B1710" s="30"/>
      <c r="C1710" s="31"/>
      <c r="D1710" s="32" t="str">
        <f>IF(C1710="","",IFERROR(INDEX(Clienți!$C$5:$C$504,MATCH(C1710,Clienți!$B$5:$B$504,0)),""))</f>
        <v/>
      </c>
      <c r="E1710" s="31"/>
      <c r="F1710" s="33"/>
      <c r="G1710" s="34" t="str">
        <f t="shared" si="26"/>
        <v/>
      </c>
    </row>
    <row r="1711" spans="2:7" x14ac:dyDescent="0.2">
      <c r="B1711" s="30"/>
      <c r="C1711" s="31"/>
      <c r="D1711" s="32" t="str">
        <f>IF(C1711="","",IFERROR(INDEX(Clienți!$C$5:$C$504,MATCH(C1711,Clienți!$B$5:$B$504,0)),""))</f>
        <v/>
      </c>
      <c r="E1711" s="31"/>
      <c r="F1711" s="33"/>
      <c r="G1711" s="34" t="str">
        <f t="shared" si="26"/>
        <v/>
      </c>
    </row>
    <row r="1712" spans="2:7" x14ac:dyDescent="0.2">
      <c r="B1712" s="30"/>
      <c r="C1712" s="31"/>
      <c r="D1712" s="32" t="str">
        <f>IF(C1712="","",IFERROR(INDEX(Clienți!$C$5:$C$504,MATCH(C1712,Clienți!$B$5:$B$504,0)),""))</f>
        <v/>
      </c>
      <c r="E1712" s="31"/>
      <c r="F1712" s="33"/>
      <c r="G1712" s="34" t="str">
        <f t="shared" si="26"/>
        <v/>
      </c>
    </row>
    <row r="1713" spans="2:7" x14ac:dyDescent="0.2">
      <c r="B1713" s="30"/>
      <c r="C1713" s="31"/>
      <c r="D1713" s="32" t="str">
        <f>IF(C1713="","",IFERROR(INDEX(Clienți!$C$5:$C$504,MATCH(C1713,Clienți!$B$5:$B$504,0)),""))</f>
        <v/>
      </c>
      <c r="E1713" s="31"/>
      <c r="F1713" s="33"/>
      <c r="G1713" s="34" t="str">
        <f t="shared" si="26"/>
        <v/>
      </c>
    </row>
    <row r="1714" spans="2:7" x14ac:dyDescent="0.2">
      <c r="B1714" s="30"/>
      <c r="C1714" s="31"/>
      <c r="D1714" s="32" t="str">
        <f>IF(C1714="","",IFERROR(INDEX(Clienți!$C$5:$C$504,MATCH(C1714,Clienți!$B$5:$B$504,0)),""))</f>
        <v/>
      </c>
      <c r="E1714" s="31"/>
      <c r="F1714" s="33"/>
      <c r="G1714" s="34" t="str">
        <f t="shared" si="26"/>
        <v/>
      </c>
    </row>
    <row r="1715" spans="2:7" x14ac:dyDescent="0.2">
      <c r="B1715" s="30"/>
      <c r="C1715" s="31"/>
      <c r="D1715" s="32" t="str">
        <f>IF(C1715="","",IFERROR(INDEX(Clienți!$C$5:$C$504,MATCH(C1715,Clienți!$B$5:$B$504,0)),""))</f>
        <v/>
      </c>
      <c r="E1715" s="31"/>
      <c r="F1715" s="33"/>
      <c r="G1715" s="34" t="str">
        <f t="shared" si="26"/>
        <v/>
      </c>
    </row>
    <row r="1716" spans="2:7" x14ac:dyDescent="0.2">
      <c r="B1716" s="30"/>
      <c r="C1716" s="31"/>
      <c r="D1716" s="32" t="str">
        <f>IF(C1716="","",IFERROR(INDEX(Clienți!$C$5:$C$504,MATCH(C1716,Clienți!$B$5:$B$504,0)),""))</f>
        <v/>
      </c>
      <c r="E1716" s="31"/>
      <c r="F1716" s="33"/>
      <c r="G1716" s="34" t="str">
        <f t="shared" si="26"/>
        <v/>
      </c>
    </row>
    <row r="1717" spans="2:7" x14ac:dyDescent="0.2">
      <c r="B1717" s="30"/>
      <c r="C1717" s="31"/>
      <c r="D1717" s="32" t="str">
        <f>IF(C1717="","",IFERROR(INDEX(Clienți!$C$5:$C$504,MATCH(C1717,Clienți!$B$5:$B$504,0)),""))</f>
        <v/>
      </c>
      <c r="E1717" s="31"/>
      <c r="F1717" s="33"/>
      <c r="G1717" s="34" t="str">
        <f t="shared" si="26"/>
        <v/>
      </c>
    </row>
    <row r="1718" spans="2:7" x14ac:dyDescent="0.2">
      <c r="B1718" s="30"/>
      <c r="C1718" s="31"/>
      <c r="D1718" s="32" t="str">
        <f>IF(C1718="","",IFERROR(INDEX(Clienți!$C$5:$C$504,MATCH(C1718,Clienți!$B$5:$B$504,0)),""))</f>
        <v/>
      </c>
      <c r="E1718" s="31"/>
      <c r="F1718" s="33"/>
      <c r="G1718" s="34" t="str">
        <f t="shared" si="26"/>
        <v/>
      </c>
    </row>
    <row r="1719" spans="2:7" x14ac:dyDescent="0.2">
      <c r="B1719" s="30"/>
      <c r="C1719" s="31"/>
      <c r="D1719" s="32" t="str">
        <f>IF(C1719="","",IFERROR(INDEX(Clienți!$C$5:$C$504,MATCH(C1719,Clienți!$B$5:$B$504,0)),""))</f>
        <v/>
      </c>
      <c r="E1719" s="31"/>
      <c r="F1719" s="33"/>
      <c r="G1719" s="34" t="str">
        <f t="shared" si="26"/>
        <v/>
      </c>
    </row>
    <row r="1720" spans="2:7" x14ac:dyDescent="0.2">
      <c r="B1720" s="30"/>
      <c r="C1720" s="31"/>
      <c r="D1720" s="32" t="str">
        <f>IF(C1720="","",IFERROR(INDEX(Clienți!$C$5:$C$504,MATCH(C1720,Clienți!$B$5:$B$504,0)),""))</f>
        <v/>
      </c>
      <c r="E1720" s="31"/>
      <c r="F1720" s="33"/>
      <c r="G1720" s="34" t="str">
        <f t="shared" si="26"/>
        <v/>
      </c>
    </row>
    <row r="1721" spans="2:7" x14ac:dyDescent="0.2">
      <c r="B1721" s="30"/>
      <c r="C1721" s="31"/>
      <c r="D1721" s="32" t="str">
        <f>IF(C1721="","",IFERROR(INDEX(Clienți!$C$5:$C$504,MATCH(C1721,Clienți!$B$5:$B$504,0)),""))</f>
        <v/>
      </c>
      <c r="E1721" s="31"/>
      <c r="F1721" s="33"/>
      <c r="G1721" s="34" t="str">
        <f t="shared" si="26"/>
        <v/>
      </c>
    </row>
    <row r="1722" spans="2:7" x14ac:dyDescent="0.2">
      <c r="B1722" s="30"/>
      <c r="C1722" s="31"/>
      <c r="D1722" s="32" t="str">
        <f>IF(C1722="","",IFERROR(INDEX(Clienți!$C$5:$C$504,MATCH(C1722,Clienți!$B$5:$B$504,0)),""))</f>
        <v/>
      </c>
      <c r="E1722" s="31"/>
      <c r="F1722" s="33"/>
      <c r="G1722" s="34" t="str">
        <f t="shared" si="26"/>
        <v/>
      </c>
    </row>
    <row r="1723" spans="2:7" x14ac:dyDescent="0.2">
      <c r="B1723" s="30"/>
      <c r="C1723" s="31"/>
      <c r="D1723" s="32" t="str">
        <f>IF(C1723="","",IFERROR(INDEX(Clienți!$C$5:$C$504,MATCH(C1723,Clienți!$B$5:$B$504,0)),""))</f>
        <v/>
      </c>
      <c r="E1723" s="31"/>
      <c r="F1723" s="33"/>
      <c r="G1723" s="34" t="str">
        <f t="shared" si="26"/>
        <v/>
      </c>
    </row>
    <row r="1724" spans="2:7" x14ac:dyDescent="0.2">
      <c r="B1724" s="30"/>
      <c r="C1724" s="31"/>
      <c r="D1724" s="32" t="str">
        <f>IF(C1724="","",IFERROR(INDEX(Clienți!$C$5:$C$504,MATCH(C1724,Clienți!$B$5:$B$504,0)),""))</f>
        <v/>
      </c>
      <c r="E1724" s="31"/>
      <c r="F1724" s="33"/>
      <c r="G1724" s="34" t="str">
        <f t="shared" si="26"/>
        <v/>
      </c>
    </row>
    <row r="1725" spans="2:7" x14ac:dyDescent="0.2">
      <c r="B1725" s="30"/>
      <c r="C1725" s="31"/>
      <c r="D1725" s="32" t="str">
        <f>IF(C1725="","",IFERROR(INDEX(Clienți!$C$5:$C$504,MATCH(C1725,Clienți!$B$5:$B$504,0)),""))</f>
        <v/>
      </c>
      <c r="E1725" s="31"/>
      <c r="F1725" s="33"/>
      <c r="G1725" s="34" t="str">
        <f t="shared" si="26"/>
        <v/>
      </c>
    </row>
    <row r="1726" spans="2:7" x14ac:dyDescent="0.2">
      <c r="B1726" s="30"/>
      <c r="C1726" s="31"/>
      <c r="D1726" s="32" t="str">
        <f>IF(C1726="","",IFERROR(INDEX(Clienți!$C$5:$C$504,MATCH(C1726,Clienți!$B$5:$B$504,0)),""))</f>
        <v/>
      </c>
      <c r="E1726" s="31"/>
      <c r="F1726" s="33"/>
      <c r="G1726" s="34" t="str">
        <f t="shared" si="26"/>
        <v/>
      </c>
    </row>
    <row r="1727" spans="2:7" x14ac:dyDescent="0.2">
      <c r="B1727" s="30"/>
      <c r="C1727" s="31"/>
      <c r="D1727" s="32" t="str">
        <f>IF(C1727="","",IFERROR(INDEX(Clienți!$C$5:$C$504,MATCH(C1727,Clienți!$B$5:$B$504,0)),""))</f>
        <v/>
      </c>
      <c r="E1727" s="31"/>
      <c r="F1727" s="33"/>
      <c r="G1727" s="34" t="str">
        <f t="shared" si="26"/>
        <v/>
      </c>
    </row>
    <row r="1728" spans="2:7" x14ac:dyDescent="0.2">
      <c r="B1728" s="30"/>
      <c r="C1728" s="31"/>
      <c r="D1728" s="32" t="str">
        <f>IF(C1728="","",IFERROR(INDEX(Clienți!$C$5:$C$504,MATCH(C1728,Clienți!$B$5:$B$504,0)),""))</f>
        <v/>
      </c>
      <c r="E1728" s="31"/>
      <c r="F1728" s="33"/>
      <c r="G1728" s="34" t="str">
        <f t="shared" si="26"/>
        <v/>
      </c>
    </row>
    <row r="1729" spans="2:7" x14ac:dyDescent="0.2">
      <c r="B1729" s="30"/>
      <c r="C1729" s="31"/>
      <c r="D1729" s="32" t="str">
        <f>IF(C1729="","",IFERROR(INDEX(Clienți!$C$5:$C$504,MATCH(C1729,Clienți!$B$5:$B$504,0)),""))</f>
        <v/>
      </c>
      <c r="E1729" s="31"/>
      <c r="F1729" s="33"/>
      <c r="G1729" s="34" t="str">
        <f t="shared" si="26"/>
        <v/>
      </c>
    </row>
    <row r="1730" spans="2:7" x14ac:dyDescent="0.2">
      <c r="B1730" s="30"/>
      <c r="C1730" s="31"/>
      <c r="D1730" s="32" t="str">
        <f>IF(C1730="","",IFERROR(INDEX(Clienți!$C$5:$C$504,MATCH(C1730,Clienți!$B$5:$B$504,0)),""))</f>
        <v/>
      </c>
      <c r="E1730" s="31"/>
      <c r="F1730" s="33"/>
      <c r="G1730" s="34" t="str">
        <f t="shared" si="26"/>
        <v/>
      </c>
    </row>
    <row r="1731" spans="2:7" x14ac:dyDescent="0.2">
      <c r="B1731" s="30"/>
      <c r="C1731" s="31"/>
      <c r="D1731" s="32" t="str">
        <f>IF(C1731="","",IFERROR(INDEX(Clienți!$C$5:$C$504,MATCH(C1731,Clienți!$B$5:$B$504,0)),""))</f>
        <v/>
      </c>
      <c r="E1731" s="31"/>
      <c r="F1731" s="33"/>
      <c r="G1731" s="34" t="str">
        <f t="shared" si="26"/>
        <v/>
      </c>
    </row>
    <row r="1732" spans="2:7" x14ac:dyDescent="0.2">
      <c r="B1732" s="30"/>
      <c r="C1732" s="31"/>
      <c r="D1732" s="32" t="str">
        <f>IF(C1732="","",IFERROR(INDEX(Clienți!$C$5:$C$504,MATCH(C1732,Clienți!$B$5:$B$504,0)),""))</f>
        <v/>
      </c>
      <c r="E1732" s="31"/>
      <c r="F1732" s="33"/>
      <c r="G1732" s="34" t="str">
        <f t="shared" si="26"/>
        <v/>
      </c>
    </row>
    <row r="1733" spans="2:7" x14ac:dyDescent="0.2">
      <c r="B1733" s="30"/>
      <c r="C1733" s="31"/>
      <c r="D1733" s="32" t="str">
        <f>IF(C1733="","",IFERROR(INDEX(Clienți!$C$5:$C$504,MATCH(C1733,Clienți!$B$5:$B$504,0)),""))</f>
        <v/>
      </c>
      <c r="E1733" s="31"/>
      <c r="F1733" s="33"/>
      <c r="G1733" s="34" t="str">
        <f t="shared" ref="G1733:G1796" si="27">IF(C1733="","",TRIM(IF(D1733="","Cod de client inexistent. ","")&amp;IF(COUNTIF($E$5:$E$2004,E1733)&gt;1,"Factură dublată. ","")))</f>
        <v/>
      </c>
    </row>
    <row r="1734" spans="2:7" x14ac:dyDescent="0.2">
      <c r="B1734" s="30"/>
      <c r="C1734" s="31"/>
      <c r="D1734" s="32" t="str">
        <f>IF(C1734="","",IFERROR(INDEX(Clienți!$C$5:$C$504,MATCH(C1734,Clienți!$B$5:$B$504,0)),""))</f>
        <v/>
      </c>
      <c r="E1734" s="31"/>
      <c r="F1734" s="33"/>
      <c r="G1734" s="34" t="str">
        <f t="shared" si="27"/>
        <v/>
      </c>
    </row>
    <row r="1735" spans="2:7" x14ac:dyDescent="0.2">
      <c r="B1735" s="30"/>
      <c r="C1735" s="31"/>
      <c r="D1735" s="32" t="str">
        <f>IF(C1735="","",IFERROR(INDEX(Clienți!$C$5:$C$504,MATCH(C1735,Clienți!$B$5:$B$504,0)),""))</f>
        <v/>
      </c>
      <c r="E1735" s="31"/>
      <c r="F1735" s="33"/>
      <c r="G1735" s="34" t="str">
        <f t="shared" si="27"/>
        <v/>
      </c>
    </row>
    <row r="1736" spans="2:7" x14ac:dyDescent="0.2">
      <c r="B1736" s="30"/>
      <c r="C1736" s="31"/>
      <c r="D1736" s="32" t="str">
        <f>IF(C1736="","",IFERROR(INDEX(Clienți!$C$5:$C$504,MATCH(C1736,Clienți!$B$5:$B$504,0)),""))</f>
        <v/>
      </c>
      <c r="E1736" s="31"/>
      <c r="F1736" s="33"/>
      <c r="G1736" s="34" t="str">
        <f t="shared" si="27"/>
        <v/>
      </c>
    </row>
    <row r="1737" spans="2:7" x14ac:dyDescent="0.2">
      <c r="B1737" s="30"/>
      <c r="C1737" s="31"/>
      <c r="D1737" s="32" t="str">
        <f>IF(C1737="","",IFERROR(INDEX(Clienți!$C$5:$C$504,MATCH(C1737,Clienți!$B$5:$B$504,0)),""))</f>
        <v/>
      </c>
      <c r="E1737" s="31"/>
      <c r="F1737" s="33"/>
      <c r="G1737" s="34" t="str">
        <f t="shared" si="27"/>
        <v/>
      </c>
    </row>
    <row r="1738" spans="2:7" x14ac:dyDescent="0.2">
      <c r="B1738" s="30"/>
      <c r="C1738" s="31"/>
      <c r="D1738" s="32" t="str">
        <f>IF(C1738="","",IFERROR(INDEX(Clienți!$C$5:$C$504,MATCH(C1738,Clienți!$B$5:$B$504,0)),""))</f>
        <v/>
      </c>
      <c r="E1738" s="31"/>
      <c r="F1738" s="33"/>
      <c r="G1738" s="34" t="str">
        <f t="shared" si="27"/>
        <v/>
      </c>
    </row>
    <row r="1739" spans="2:7" x14ac:dyDescent="0.2">
      <c r="B1739" s="30"/>
      <c r="C1739" s="31"/>
      <c r="D1739" s="32" t="str">
        <f>IF(C1739="","",IFERROR(INDEX(Clienți!$C$5:$C$504,MATCH(C1739,Clienți!$B$5:$B$504,0)),""))</f>
        <v/>
      </c>
      <c r="E1739" s="31"/>
      <c r="F1739" s="33"/>
      <c r="G1739" s="34" t="str">
        <f t="shared" si="27"/>
        <v/>
      </c>
    </row>
    <row r="1740" spans="2:7" x14ac:dyDescent="0.2">
      <c r="B1740" s="30"/>
      <c r="C1740" s="31"/>
      <c r="D1740" s="32" t="str">
        <f>IF(C1740="","",IFERROR(INDEX(Clienți!$C$5:$C$504,MATCH(C1740,Clienți!$B$5:$B$504,0)),""))</f>
        <v/>
      </c>
      <c r="E1740" s="31"/>
      <c r="F1740" s="33"/>
      <c r="G1740" s="34" t="str">
        <f t="shared" si="27"/>
        <v/>
      </c>
    </row>
    <row r="1741" spans="2:7" x14ac:dyDescent="0.2">
      <c r="B1741" s="30"/>
      <c r="C1741" s="31"/>
      <c r="D1741" s="32" t="str">
        <f>IF(C1741="","",IFERROR(INDEX(Clienți!$C$5:$C$504,MATCH(C1741,Clienți!$B$5:$B$504,0)),""))</f>
        <v/>
      </c>
      <c r="E1741" s="31"/>
      <c r="F1741" s="33"/>
      <c r="G1741" s="34" t="str">
        <f t="shared" si="27"/>
        <v/>
      </c>
    </row>
    <row r="1742" spans="2:7" x14ac:dyDescent="0.2">
      <c r="B1742" s="30"/>
      <c r="C1742" s="31"/>
      <c r="D1742" s="32" t="str">
        <f>IF(C1742="","",IFERROR(INDEX(Clienți!$C$5:$C$504,MATCH(C1742,Clienți!$B$5:$B$504,0)),""))</f>
        <v/>
      </c>
      <c r="E1742" s="31"/>
      <c r="F1742" s="33"/>
      <c r="G1742" s="34" t="str">
        <f t="shared" si="27"/>
        <v/>
      </c>
    </row>
    <row r="1743" spans="2:7" x14ac:dyDescent="0.2">
      <c r="B1743" s="30"/>
      <c r="C1743" s="31"/>
      <c r="D1743" s="32" t="str">
        <f>IF(C1743="","",IFERROR(INDEX(Clienți!$C$5:$C$504,MATCH(C1743,Clienți!$B$5:$B$504,0)),""))</f>
        <v/>
      </c>
      <c r="E1743" s="31"/>
      <c r="F1743" s="33"/>
      <c r="G1743" s="34" t="str">
        <f t="shared" si="27"/>
        <v/>
      </c>
    </row>
    <row r="1744" spans="2:7" x14ac:dyDescent="0.2">
      <c r="B1744" s="30"/>
      <c r="C1744" s="31"/>
      <c r="D1744" s="32" t="str">
        <f>IF(C1744="","",IFERROR(INDEX(Clienți!$C$5:$C$504,MATCH(C1744,Clienți!$B$5:$B$504,0)),""))</f>
        <v/>
      </c>
      <c r="E1744" s="31"/>
      <c r="F1744" s="33"/>
      <c r="G1744" s="34" t="str">
        <f t="shared" si="27"/>
        <v/>
      </c>
    </row>
    <row r="1745" spans="2:7" x14ac:dyDescent="0.2">
      <c r="B1745" s="30"/>
      <c r="C1745" s="31"/>
      <c r="D1745" s="32" t="str">
        <f>IF(C1745="","",IFERROR(INDEX(Clienți!$C$5:$C$504,MATCH(C1745,Clienți!$B$5:$B$504,0)),""))</f>
        <v/>
      </c>
      <c r="E1745" s="31"/>
      <c r="F1745" s="33"/>
      <c r="G1745" s="34" t="str">
        <f t="shared" si="27"/>
        <v/>
      </c>
    </row>
    <row r="1746" spans="2:7" x14ac:dyDescent="0.2">
      <c r="B1746" s="30"/>
      <c r="C1746" s="31"/>
      <c r="D1746" s="32" t="str">
        <f>IF(C1746="","",IFERROR(INDEX(Clienți!$C$5:$C$504,MATCH(C1746,Clienți!$B$5:$B$504,0)),""))</f>
        <v/>
      </c>
      <c r="E1746" s="31"/>
      <c r="F1746" s="33"/>
      <c r="G1746" s="34" t="str">
        <f t="shared" si="27"/>
        <v/>
      </c>
    </row>
    <row r="1747" spans="2:7" x14ac:dyDescent="0.2">
      <c r="B1747" s="30"/>
      <c r="C1747" s="31"/>
      <c r="D1747" s="32" t="str">
        <f>IF(C1747="","",IFERROR(INDEX(Clienți!$C$5:$C$504,MATCH(C1747,Clienți!$B$5:$B$504,0)),""))</f>
        <v/>
      </c>
      <c r="E1747" s="31"/>
      <c r="F1747" s="33"/>
      <c r="G1747" s="34" t="str">
        <f t="shared" si="27"/>
        <v/>
      </c>
    </row>
    <row r="1748" spans="2:7" x14ac:dyDescent="0.2">
      <c r="B1748" s="30"/>
      <c r="C1748" s="31"/>
      <c r="D1748" s="32" t="str">
        <f>IF(C1748="","",IFERROR(INDEX(Clienți!$C$5:$C$504,MATCH(C1748,Clienți!$B$5:$B$504,0)),""))</f>
        <v/>
      </c>
      <c r="E1748" s="31"/>
      <c r="F1748" s="33"/>
      <c r="G1748" s="34" t="str">
        <f t="shared" si="27"/>
        <v/>
      </c>
    </row>
    <row r="1749" spans="2:7" x14ac:dyDescent="0.2">
      <c r="B1749" s="30"/>
      <c r="C1749" s="31"/>
      <c r="D1749" s="32" t="str">
        <f>IF(C1749="","",IFERROR(INDEX(Clienți!$C$5:$C$504,MATCH(C1749,Clienți!$B$5:$B$504,0)),""))</f>
        <v/>
      </c>
      <c r="E1749" s="31"/>
      <c r="F1749" s="33"/>
      <c r="G1749" s="34" t="str">
        <f t="shared" si="27"/>
        <v/>
      </c>
    </row>
    <row r="1750" spans="2:7" x14ac:dyDescent="0.2">
      <c r="B1750" s="30"/>
      <c r="C1750" s="31"/>
      <c r="D1750" s="32" t="str">
        <f>IF(C1750="","",IFERROR(INDEX(Clienți!$C$5:$C$504,MATCH(C1750,Clienți!$B$5:$B$504,0)),""))</f>
        <v/>
      </c>
      <c r="E1750" s="31"/>
      <c r="F1750" s="33"/>
      <c r="G1750" s="34" t="str">
        <f t="shared" si="27"/>
        <v/>
      </c>
    </row>
    <row r="1751" spans="2:7" x14ac:dyDescent="0.2">
      <c r="B1751" s="30"/>
      <c r="C1751" s="31"/>
      <c r="D1751" s="32" t="str">
        <f>IF(C1751="","",IFERROR(INDEX(Clienți!$C$5:$C$504,MATCH(C1751,Clienți!$B$5:$B$504,0)),""))</f>
        <v/>
      </c>
      <c r="E1751" s="31"/>
      <c r="F1751" s="33"/>
      <c r="G1751" s="34" t="str">
        <f t="shared" si="27"/>
        <v/>
      </c>
    </row>
    <row r="1752" spans="2:7" x14ac:dyDescent="0.2">
      <c r="B1752" s="30"/>
      <c r="C1752" s="31"/>
      <c r="D1752" s="32" t="str">
        <f>IF(C1752="","",IFERROR(INDEX(Clienți!$C$5:$C$504,MATCH(C1752,Clienți!$B$5:$B$504,0)),""))</f>
        <v/>
      </c>
      <c r="E1752" s="31"/>
      <c r="F1752" s="33"/>
      <c r="G1752" s="34" t="str">
        <f t="shared" si="27"/>
        <v/>
      </c>
    </row>
    <row r="1753" spans="2:7" x14ac:dyDescent="0.2">
      <c r="B1753" s="30"/>
      <c r="C1753" s="31"/>
      <c r="D1753" s="32" t="str">
        <f>IF(C1753="","",IFERROR(INDEX(Clienți!$C$5:$C$504,MATCH(C1753,Clienți!$B$5:$B$504,0)),""))</f>
        <v/>
      </c>
      <c r="E1753" s="31"/>
      <c r="F1753" s="33"/>
      <c r="G1753" s="34" t="str">
        <f t="shared" si="27"/>
        <v/>
      </c>
    </row>
    <row r="1754" spans="2:7" x14ac:dyDescent="0.2">
      <c r="B1754" s="30"/>
      <c r="C1754" s="31"/>
      <c r="D1754" s="32" t="str">
        <f>IF(C1754="","",IFERROR(INDEX(Clienți!$C$5:$C$504,MATCH(C1754,Clienți!$B$5:$B$504,0)),""))</f>
        <v/>
      </c>
      <c r="E1754" s="31"/>
      <c r="F1754" s="33"/>
      <c r="G1754" s="34" t="str">
        <f t="shared" si="27"/>
        <v/>
      </c>
    </row>
    <row r="1755" spans="2:7" x14ac:dyDescent="0.2">
      <c r="B1755" s="30"/>
      <c r="C1755" s="31"/>
      <c r="D1755" s="32" t="str">
        <f>IF(C1755="","",IFERROR(INDEX(Clienți!$C$5:$C$504,MATCH(C1755,Clienți!$B$5:$B$504,0)),""))</f>
        <v/>
      </c>
      <c r="E1755" s="31"/>
      <c r="F1755" s="33"/>
      <c r="G1755" s="34" t="str">
        <f t="shared" si="27"/>
        <v/>
      </c>
    </row>
    <row r="1756" spans="2:7" x14ac:dyDescent="0.2">
      <c r="B1756" s="30"/>
      <c r="C1756" s="31"/>
      <c r="D1756" s="32" t="str">
        <f>IF(C1756="","",IFERROR(INDEX(Clienți!$C$5:$C$504,MATCH(C1756,Clienți!$B$5:$B$504,0)),""))</f>
        <v/>
      </c>
      <c r="E1756" s="31"/>
      <c r="F1756" s="33"/>
      <c r="G1756" s="34" t="str">
        <f t="shared" si="27"/>
        <v/>
      </c>
    </row>
    <row r="1757" spans="2:7" x14ac:dyDescent="0.2">
      <c r="B1757" s="30"/>
      <c r="C1757" s="31"/>
      <c r="D1757" s="32" t="str">
        <f>IF(C1757="","",IFERROR(INDEX(Clienți!$C$5:$C$504,MATCH(C1757,Clienți!$B$5:$B$504,0)),""))</f>
        <v/>
      </c>
      <c r="E1757" s="31"/>
      <c r="F1757" s="33"/>
      <c r="G1757" s="34" t="str">
        <f t="shared" si="27"/>
        <v/>
      </c>
    </row>
    <row r="1758" spans="2:7" x14ac:dyDescent="0.2">
      <c r="B1758" s="30"/>
      <c r="C1758" s="31"/>
      <c r="D1758" s="32" t="str">
        <f>IF(C1758="","",IFERROR(INDEX(Clienți!$C$5:$C$504,MATCH(C1758,Clienți!$B$5:$B$504,0)),""))</f>
        <v/>
      </c>
      <c r="E1758" s="31"/>
      <c r="F1758" s="33"/>
      <c r="G1758" s="34" t="str">
        <f t="shared" si="27"/>
        <v/>
      </c>
    </row>
    <row r="1759" spans="2:7" x14ac:dyDescent="0.2">
      <c r="B1759" s="30"/>
      <c r="C1759" s="31"/>
      <c r="D1759" s="32" t="str">
        <f>IF(C1759="","",IFERROR(INDEX(Clienți!$C$5:$C$504,MATCH(C1759,Clienți!$B$5:$B$504,0)),""))</f>
        <v/>
      </c>
      <c r="E1759" s="31"/>
      <c r="F1759" s="33"/>
      <c r="G1759" s="34" t="str">
        <f t="shared" si="27"/>
        <v/>
      </c>
    </row>
    <row r="1760" spans="2:7" x14ac:dyDescent="0.2">
      <c r="B1760" s="30"/>
      <c r="C1760" s="31"/>
      <c r="D1760" s="32" t="str">
        <f>IF(C1760="","",IFERROR(INDEX(Clienți!$C$5:$C$504,MATCH(C1760,Clienți!$B$5:$B$504,0)),""))</f>
        <v/>
      </c>
      <c r="E1760" s="31"/>
      <c r="F1760" s="33"/>
      <c r="G1760" s="34" t="str">
        <f t="shared" si="27"/>
        <v/>
      </c>
    </row>
    <row r="1761" spans="2:7" x14ac:dyDescent="0.2">
      <c r="B1761" s="30"/>
      <c r="C1761" s="31"/>
      <c r="D1761" s="32" t="str">
        <f>IF(C1761="","",IFERROR(INDEX(Clienți!$C$5:$C$504,MATCH(C1761,Clienți!$B$5:$B$504,0)),""))</f>
        <v/>
      </c>
      <c r="E1761" s="31"/>
      <c r="F1761" s="33"/>
      <c r="G1761" s="34" t="str">
        <f t="shared" si="27"/>
        <v/>
      </c>
    </row>
    <row r="1762" spans="2:7" x14ac:dyDescent="0.2">
      <c r="B1762" s="30"/>
      <c r="C1762" s="31"/>
      <c r="D1762" s="32" t="str">
        <f>IF(C1762="","",IFERROR(INDEX(Clienți!$C$5:$C$504,MATCH(C1762,Clienți!$B$5:$B$504,0)),""))</f>
        <v/>
      </c>
      <c r="E1762" s="31"/>
      <c r="F1762" s="33"/>
      <c r="G1762" s="34" t="str">
        <f t="shared" si="27"/>
        <v/>
      </c>
    </row>
    <row r="1763" spans="2:7" x14ac:dyDescent="0.2">
      <c r="B1763" s="30"/>
      <c r="C1763" s="31"/>
      <c r="D1763" s="32" t="str">
        <f>IF(C1763="","",IFERROR(INDEX(Clienți!$C$5:$C$504,MATCH(C1763,Clienți!$B$5:$B$504,0)),""))</f>
        <v/>
      </c>
      <c r="E1763" s="31"/>
      <c r="F1763" s="33"/>
      <c r="G1763" s="34" t="str">
        <f t="shared" si="27"/>
        <v/>
      </c>
    </row>
    <row r="1764" spans="2:7" x14ac:dyDescent="0.2">
      <c r="B1764" s="30"/>
      <c r="C1764" s="31"/>
      <c r="D1764" s="32" t="str">
        <f>IF(C1764="","",IFERROR(INDEX(Clienți!$C$5:$C$504,MATCH(C1764,Clienți!$B$5:$B$504,0)),""))</f>
        <v/>
      </c>
      <c r="E1764" s="31"/>
      <c r="F1764" s="33"/>
      <c r="G1764" s="34" t="str">
        <f t="shared" si="27"/>
        <v/>
      </c>
    </row>
    <row r="1765" spans="2:7" x14ac:dyDescent="0.2">
      <c r="B1765" s="30"/>
      <c r="C1765" s="31"/>
      <c r="D1765" s="32" t="str">
        <f>IF(C1765="","",IFERROR(INDEX(Clienți!$C$5:$C$504,MATCH(C1765,Clienți!$B$5:$B$504,0)),""))</f>
        <v/>
      </c>
      <c r="E1765" s="31"/>
      <c r="F1765" s="33"/>
      <c r="G1765" s="34" t="str">
        <f t="shared" si="27"/>
        <v/>
      </c>
    </row>
    <row r="1766" spans="2:7" x14ac:dyDescent="0.2">
      <c r="B1766" s="30"/>
      <c r="C1766" s="31"/>
      <c r="D1766" s="32" t="str">
        <f>IF(C1766="","",IFERROR(INDEX(Clienți!$C$5:$C$504,MATCH(C1766,Clienți!$B$5:$B$504,0)),""))</f>
        <v/>
      </c>
      <c r="E1766" s="31"/>
      <c r="F1766" s="33"/>
      <c r="G1766" s="34" t="str">
        <f t="shared" si="27"/>
        <v/>
      </c>
    </row>
    <row r="1767" spans="2:7" x14ac:dyDescent="0.2">
      <c r="B1767" s="30"/>
      <c r="C1767" s="31"/>
      <c r="D1767" s="32" t="str">
        <f>IF(C1767="","",IFERROR(INDEX(Clienți!$C$5:$C$504,MATCH(C1767,Clienți!$B$5:$B$504,0)),""))</f>
        <v/>
      </c>
      <c r="E1767" s="31"/>
      <c r="F1767" s="33"/>
      <c r="G1767" s="34" t="str">
        <f t="shared" si="27"/>
        <v/>
      </c>
    </row>
    <row r="1768" spans="2:7" x14ac:dyDescent="0.2">
      <c r="B1768" s="30"/>
      <c r="C1768" s="31"/>
      <c r="D1768" s="32" t="str">
        <f>IF(C1768="","",IFERROR(INDEX(Clienți!$C$5:$C$504,MATCH(C1768,Clienți!$B$5:$B$504,0)),""))</f>
        <v/>
      </c>
      <c r="E1768" s="31"/>
      <c r="F1768" s="33"/>
      <c r="G1768" s="34" t="str">
        <f t="shared" si="27"/>
        <v/>
      </c>
    </row>
    <row r="1769" spans="2:7" x14ac:dyDescent="0.2">
      <c r="B1769" s="30"/>
      <c r="C1769" s="31"/>
      <c r="D1769" s="32" t="str">
        <f>IF(C1769="","",IFERROR(INDEX(Clienți!$C$5:$C$504,MATCH(C1769,Clienți!$B$5:$B$504,0)),""))</f>
        <v/>
      </c>
      <c r="E1769" s="31"/>
      <c r="F1769" s="33"/>
      <c r="G1769" s="34" t="str">
        <f t="shared" si="27"/>
        <v/>
      </c>
    </row>
    <row r="1770" spans="2:7" x14ac:dyDescent="0.2">
      <c r="B1770" s="30"/>
      <c r="C1770" s="31"/>
      <c r="D1770" s="32" t="str">
        <f>IF(C1770="","",IFERROR(INDEX(Clienți!$C$5:$C$504,MATCH(C1770,Clienți!$B$5:$B$504,0)),""))</f>
        <v/>
      </c>
      <c r="E1770" s="31"/>
      <c r="F1770" s="33"/>
      <c r="G1770" s="34" t="str">
        <f t="shared" si="27"/>
        <v/>
      </c>
    </row>
    <row r="1771" spans="2:7" x14ac:dyDescent="0.2">
      <c r="B1771" s="30"/>
      <c r="C1771" s="31"/>
      <c r="D1771" s="32" t="str">
        <f>IF(C1771="","",IFERROR(INDEX(Clienți!$C$5:$C$504,MATCH(C1771,Clienți!$B$5:$B$504,0)),""))</f>
        <v/>
      </c>
      <c r="E1771" s="31"/>
      <c r="F1771" s="33"/>
      <c r="G1771" s="34" t="str">
        <f t="shared" si="27"/>
        <v/>
      </c>
    </row>
    <row r="1772" spans="2:7" x14ac:dyDescent="0.2">
      <c r="B1772" s="30"/>
      <c r="C1772" s="31"/>
      <c r="D1772" s="32" t="str">
        <f>IF(C1772="","",IFERROR(INDEX(Clienți!$C$5:$C$504,MATCH(C1772,Clienți!$B$5:$B$504,0)),""))</f>
        <v/>
      </c>
      <c r="E1772" s="31"/>
      <c r="F1772" s="33"/>
      <c r="G1772" s="34" t="str">
        <f t="shared" si="27"/>
        <v/>
      </c>
    </row>
    <row r="1773" spans="2:7" x14ac:dyDescent="0.2">
      <c r="B1773" s="30"/>
      <c r="C1773" s="31"/>
      <c r="D1773" s="32" t="str">
        <f>IF(C1773="","",IFERROR(INDEX(Clienți!$C$5:$C$504,MATCH(C1773,Clienți!$B$5:$B$504,0)),""))</f>
        <v/>
      </c>
      <c r="E1773" s="31"/>
      <c r="F1773" s="33"/>
      <c r="G1773" s="34" t="str">
        <f t="shared" si="27"/>
        <v/>
      </c>
    </row>
    <row r="1774" spans="2:7" x14ac:dyDescent="0.2">
      <c r="B1774" s="30"/>
      <c r="C1774" s="31"/>
      <c r="D1774" s="32" t="str">
        <f>IF(C1774="","",IFERROR(INDEX(Clienți!$C$5:$C$504,MATCH(C1774,Clienți!$B$5:$B$504,0)),""))</f>
        <v/>
      </c>
      <c r="E1774" s="31"/>
      <c r="F1774" s="33"/>
      <c r="G1774" s="34" t="str">
        <f t="shared" si="27"/>
        <v/>
      </c>
    </row>
    <row r="1775" spans="2:7" x14ac:dyDescent="0.2">
      <c r="B1775" s="30"/>
      <c r="C1775" s="31"/>
      <c r="D1775" s="32" t="str">
        <f>IF(C1775="","",IFERROR(INDEX(Clienți!$C$5:$C$504,MATCH(C1775,Clienți!$B$5:$B$504,0)),""))</f>
        <v/>
      </c>
      <c r="E1775" s="31"/>
      <c r="F1775" s="33"/>
      <c r="G1775" s="34" t="str">
        <f t="shared" si="27"/>
        <v/>
      </c>
    </row>
    <row r="1776" spans="2:7" x14ac:dyDescent="0.2">
      <c r="B1776" s="30"/>
      <c r="C1776" s="31"/>
      <c r="D1776" s="32" t="str">
        <f>IF(C1776="","",IFERROR(INDEX(Clienți!$C$5:$C$504,MATCH(C1776,Clienți!$B$5:$B$504,0)),""))</f>
        <v/>
      </c>
      <c r="E1776" s="31"/>
      <c r="F1776" s="33"/>
      <c r="G1776" s="34" t="str">
        <f t="shared" si="27"/>
        <v/>
      </c>
    </row>
    <row r="1777" spans="2:7" x14ac:dyDescent="0.2">
      <c r="B1777" s="30"/>
      <c r="C1777" s="31"/>
      <c r="D1777" s="32" t="str">
        <f>IF(C1777="","",IFERROR(INDEX(Clienți!$C$5:$C$504,MATCH(C1777,Clienți!$B$5:$B$504,0)),""))</f>
        <v/>
      </c>
      <c r="E1777" s="31"/>
      <c r="F1777" s="33"/>
      <c r="G1777" s="34" t="str">
        <f t="shared" si="27"/>
        <v/>
      </c>
    </row>
    <row r="1778" spans="2:7" x14ac:dyDescent="0.2">
      <c r="B1778" s="30"/>
      <c r="C1778" s="31"/>
      <c r="D1778" s="32" t="str">
        <f>IF(C1778="","",IFERROR(INDEX(Clienți!$C$5:$C$504,MATCH(C1778,Clienți!$B$5:$B$504,0)),""))</f>
        <v/>
      </c>
      <c r="E1778" s="31"/>
      <c r="F1778" s="33"/>
      <c r="G1778" s="34" t="str">
        <f t="shared" si="27"/>
        <v/>
      </c>
    </row>
    <row r="1779" spans="2:7" x14ac:dyDescent="0.2">
      <c r="B1779" s="30"/>
      <c r="C1779" s="31"/>
      <c r="D1779" s="32" t="str">
        <f>IF(C1779="","",IFERROR(INDEX(Clienți!$C$5:$C$504,MATCH(C1779,Clienți!$B$5:$B$504,0)),""))</f>
        <v/>
      </c>
      <c r="E1779" s="31"/>
      <c r="F1779" s="33"/>
      <c r="G1779" s="34" t="str">
        <f t="shared" si="27"/>
        <v/>
      </c>
    </row>
    <row r="1780" spans="2:7" x14ac:dyDescent="0.2">
      <c r="B1780" s="30"/>
      <c r="C1780" s="31"/>
      <c r="D1780" s="32" t="str">
        <f>IF(C1780="","",IFERROR(INDEX(Clienți!$C$5:$C$504,MATCH(C1780,Clienți!$B$5:$B$504,0)),""))</f>
        <v/>
      </c>
      <c r="E1780" s="31"/>
      <c r="F1780" s="33"/>
      <c r="G1780" s="34" t="str">
        <f t="shared" si="27"/>
        <v/>
      </c>
    </row>
    <row r="1781" spans="2:7" x14ac:dyDescent="0.2">
      <c r="B1781" s="30"/>
      <c r="C1781" s="31"/>
      <c r="D1781" s="32" t="str">
        <f>IF(C1781="","",IFERROR(INDEX(Clienți!$C$5:$C$504,MATCH(C1781,Clienți!$B$5:$B$504,0)),""))</f>
        <v/>
      </c>
      <c r="E1781" s="31"/>
      <c r="F1781" s="33"/>
      <c r="G1781" s="34" t="str">
        <f t="shared" si="27"/>
        <v/>
      </c>
    </row>
    <row r="1782" spans="2:7" x14ac:dyDescent="0.2">
      <c r="B1782" s="30"/>
      <c r="C1782" s="31"/>
      <c r="D1782" s="32" t="str">
        <f>IF(C1782="","",IFERROR(INDEX(Clienți!$C$5:$C$504,MATCH(C1782,Clienți!$B$5:$B$504,0)),""))</f>
        <v/>
      </c>
      <c r="E1782" s="31"/>
      <c r="F1782" s="33"/>
      <c r="G1782" s="34" t="str">
        <f t="shared" si="27"/>
        <v/>
      </c>
    </row>
    <row r="1783" spans="2:7" x14ac:dyDescent="0.2">
      <c r="B1783" s="30"/>
      <c r="C1783" s="31"/>
      <c r="D1783" s="32" t="str">
        <f>IF(C1783="","",IFERROR(INDEX(Clienți!$C$5:$C$504,MATCH(C1783,Clienți!$B$5:$B$504,0)),""))</f>
        <v/>
      </c>
      <c r="E1783" s="31"/>
      <c r="F1783" s="33"/>
      <c r="G1783" s="34" t="str">
        <f t="shared" si="27"/>
        <v/>
      </c>
    </row>
    <row r="1784" spans="2:7" x14ac:dyDescent="0.2">
      <c r="B1784" s="30"/>
      <c r="C1784" s="31"/>
      <c r="D1784" s="32" t="str">
        <f>IF(C1784="","",IFERROR(INDEX(Clienți!$C$5:$C$504,MATCH(C1784,Clienți!$B$5:$B$504,0)),""))</f>
        <v/>
      </c>
      <c r="E1784" s="31"/>
      <c r="F1784" s="33"/>
      <c r="G1784" s="34" t="str">
        <f t="shared" si="27"/>
        <v/>
      </c>
    </row>
    <row r="1785" spans="2:7" x14ac:dyDescent="0.2">
      <c r="B1785" s="30"/>
      <c r="C1785" s="31"/>
      <c r="D1785" s="32" t="str">
        <f>IF(C1785="","",IFERROR(INDEX(Clienți!$C$5:$C$504,MATCH(C1785,Clienți!$B$5:$B$504,0)),""))</f>
        <v/>
      </c>
      <c r="E1785" s="31"/>
      <c r="F1785" s="33"/>
      <c r="G1785" s="34" t="str">
        <f t="shared" si="27"/>
        <v/>
      </c>
    </row>
    <row r="1786" spans="2:7" x14ac:dyDescent="0.2">
      <c r="B1786" s="30"/>
      <c r="C1786" s="31"/>
      <c r="D1786" s="32" t="str">
        <f>IF(C1786="","",IFERROR(INDEX(Clienți!$C$5:$C$504,MATCH(C1786,Clienți!$B$5:$B$504,0)),""))</f>
        <v/>
      </c>
      <c r="E1786" s="31"/>
      <c r="F1786" s="33"/>
      <c r="G1786" s="34" t="str">
        <f t="shared" si="27"/>
        <v/>
      </c>
    </row>
    <row r="1787" spans="2:7" x14ac:dyDescent="0.2">
      <c r="B1787" s="30"/>
      <c r="C1787" s="31"/>
      <c r="D1787" s="32" t="str">
        <f>IF(C1787="","",IFERROR(INDEX(Clienți!$C$5:$C$504,MATCH(C1787,Clienți!$B$5:$B$504,0)),""))</f>
        <v/>
      </c>
      <c r="E1787" s="31"/>
      <c r="F1787" s="33"/>
      <c r="G1787" s="34" t="str">
        <f t="shared" si="27"/>
        <v/>
      </c>
    </row>
    <row r="1788" spans="2:7" x14ac:dyDescent="0.2">
      <c r="B1788" s="30"/>
      <c r="C1788" s="31"/>
      <c r="D1788" s="32" t="str">
        <f>IF(C1788="","",IFERROR(INDEX(Clienți!$C$5:$C$504,MATCH(C1788,Clienți!$B$5:$B$504,0)),""))</f>
        <v/>
      </c>
      <c r="E1788" s="31"/>
      <c r="F1788" s="33"/>
      <c r="G1788" s="34" t="str">
        <f t="shared" si="27"/>
        <v/>
      </c>
    </row>
    <row r="1789" spans="2:7" x14ac:dyDescent="0.2">
      <c r="B1789" s="30"/>
      <c r="C1789" s="31"/>
      <c r="D1789" s="32" t="str">
        <f>IF(C1789="","",IFERROR(INDEX(Clienți!$C$5:$C$504,MATCH(C1789,Clienți!$B$5:$B$504,0)),""))</f>
        <v/>
      </c>
      <c r="E1789" s="31"/>
      <c r="F1789" s="33"/>
      <c r="G1789" s="34" t="str">
        <f t="shared" si="27"/>
        <v/>
      </c>
    </row>
    <row r="1790" spans="2:7" x14ac:dyDescent="0.2">
      <c r="B1790" s="30"/>
      <c r="C1790" s="31"/>
      <c r="D1790" s="32" t="str">
        <f>IF(C1790="","",IFERROR(INDEX(Clienți!$C$5:$C$504,MATCH(C1790,Clienți!$B$5:$B$504,0)),""))</f>
        <v/>
      </c>
      <c r="E1790" s="31"/>
      <c r="F1790" s="33"/>
      <c r="G1790" s="34" t="str">
        <f t="shared" si="27"/>
        <v/>
      </c>
    </row>
    <row r="1791" spans="2:7" x14ac:dyDescent="0.2">
      <c r="B1791" s="30"/>
      <c r="C1791" s="31"/>
      <c r="D1791" s="32" t="str">
        <f>IF(C1791="","",IFERROR(INDEX(Clienți!$C$5:$C$504,MATCH(C1791,Clienți!$B$5:$B$504,0)),""))</f>
        <v/>
      </c>
      <c r="E1791" s="31"/>
      <c r="F1791" s="33"/>
      <c r="G1791" s="34" t="str">
        <f t="shared" si="27"/>
        <v/>
      </c>
    </row>
    <row r="1792" spans="2:7" x14ac:dyDescent="0.2">
      <c r="B1792" s="30"/>
      <c r="C1792" s="31"/>
      <c r="D1792" s="32" t="str">
        <f>IF(C1792="","",IFERROR(INDEX(Clienți!$C$5:$C$504,MATCH(C1792,Clienți!$B$5:$B$504,0)),""))</f>
        <v/>
      </c>
      <c r="E1792" s="31"/>
      <c r="F1792" s="33"/>
      <c r="G1792" s="34" t="str">
        <f t="shared" si="27"/>
        <v/>
      </c>
    </row>
    <row r="1793" spans="2:7" x14ac:dyDescent="0.2">
      <c r="B1793" s="30"/>
      <c r="C1793" s="31"/>
      <c r="D1793" s="32" t="str">
        <f>IF(C1793="","",IFERROR(INDEX(Clienți!$C$5:$C$504,MATCH(C1793,Clienți!$B$5:$B$504,0)),""))</f>
        <v/>
      </c>
      <c r="E1793" s="31"/>
      <c r="F1793" s="33"/>
      <c r="G1793" s="34" t="str">
        <f t="shared" si="27"/>
        <v/>
      </c>
    </row>
    <row r="1794" spans="2:7" x14ac:dyDescent="0.2">
      <c r="B1794" s="30"/>
      <c r="C1794" s="31"/>
      <c r="D1794" s="32" t="str">
        <f>IF(C1794="","",IFERROR(INDEX(Clienți!$C$5:$C$504,MATCH(C1794,Clienți!$B$5:$B$504,0)),""))</f>
        <v/>
      </c>
      <c r="E1794" s="31"/>
      <c r="F1794" s="33"/>
      <c r="G1794" s="34" t="str">
        <f t="shared" si="27"/>
        <v/>
      </c>
    </row>
    <row r="1795" spans="2:7" x14ac:dyDescent="0.2">
      <c r="B1795" s="30"/>
      <c r="C1795" s="31"/>
      <c r="D1795" s="32" t="str">
        <f>IF(C1795="","",IFERROR(INDEX(Clienți!$C$5:$C$504,MATCH(C1795,Clienți!$B$5:$B$504,0)),""))</f>
        <v/>
      </c>
      <c r="E1795" s="31"/>
      <c r="F1795" s="33"/>
      <c r="G1795" s="34" t="str">
        <f t="shared" si="27"/>
        <v/>
      </c>
    </row>
    <row r="1796" spans="2:7" x14ac:dyDescent="0.2">
      <c r="B1796" s="30"/>
      <c r="C1796" s="31"/>
      <c r="D1796" s="32" t="str">
        <f>IF(C1796="","",IFERROR(INDEX(Clienți!$C$5:$C$504,MATCH(C1796,Clienți!$B$5:$B$504,0)),""))</f>
        <v/>
      </c>
      <c r="E1796" s="31"/>
      <c r="F1796" s="33"/>
      <c r="G1796" s="34" t="str">
        <f t="shared" si="27"/>
        <v/>
      </c>
    </row>
    <row r="1797" spans="2:7" x14ac:dyDescent="0.2">
      <c r="B1797" s="30"/>
      <c r="C1797" s="31"/>
      <c r="D1797" s="32" t="str">
        <f>IF(C1797="","",IFERROR(INDEX(Clienți!$C$5:$C$504,MATCH(C1797,Clienți!$B$5:$B$504,0)),""))</f>
        <v/>
      </c>
      <c r="E1797" s="31"/>
      <c r="F1797" s="33"/>
      <c r="G1797" s="34" t="str">
        <f t="shared" ref="G1797:G1860" si="28">IF(C1797="","",TRIM(IF(D1797="","Cod de client inexistent. ","")&amp;IF(COUNTIF($E$5:$E$2004,E1797)&gt;1,"Factură dublată. ","")))</f>
        <v/>
      </c>
    </row>
    <row r="1798" spans="2:7" x14ac:dyDescent="0.2">
      <c r="B1798" s="30"/>
      <c r="C1798" s="31"/>
      <c r="D1798" s="32" t="str">
        <f>IF(C1798="","",IFERROR(INDEX(Clienți!$C$5:$C$504,MATCH(C1798,Clienți!$B$5:$B$504,0)),""))</f>
        <v/>
      </c>
      <c r="E1798" s="31"/>
      <c r="F1798" s="33"/>
      <c r="G1798" s="34" t="str">
        <f t="shared" si="28"/>
        <v/>
      </c>
    </row>
    <row r="1799" spans="2:7" x14ac:dyDescent="0.2">
      <c r="B1799" s="30"/>
      <c r="C1799" s="31"/>
      <c r="D1799" s="32" t="str">
        <f>IF(C1799="","",IFERROR(INDEX(Clienți!$C$5:$C$504,MATCH(C1799,Clienți!$B$5:$B$504,0)),""))</f>
        <v/>
      </c>
      <c r="E1799" s="31"/>
      <c r="F1799" s="33"/>
      <c r="G1799" s="34" t="str">
        <f t="shared" si="28"/>
        <v/>
      </c>
    </row>
    <row r="1800" spans="2:7" x14ac:dyDescent="0.2">
      <c r="B1800" s="30"/>
      <c r="C1800" s="31"/>
      <c r="D1800" s="32" t="str">
        <f>IF(C1800="","",IFERROR(INDEX(Clienți!$C$5:$C$504,MATCH(C1800,Clienți!$B$5:$B$504,0)),""))</f>
        <v/>
      </c>
      <c r="E1800" s="31"/>
      <c r="F1800" s="33"/>
      <c r="G1800" s="34" t="str">
        <f t="shared" si="28"/>
        <v/>
      </c>
    </row>
    <row r="1801" spans="2:7" x14ac:dyDescent="0.2">
      <c r="B1801" s="30"/>
      <c r="C1801" s="31"/>
      <c r="D1801" s="32" t="str">
        <f>IF(C1801="","",IFERROR(INDEX(Clienți!$C$5:$C$504,MATCH(C1801,Clienți!$B$5:$B$504,0)),""))</f>
        <v/>
      </c>
      <c r="E1801" s="31"/>
      <c r="F1801" s="33"/>
      <c r="G1801" s="34" t="str">
        <f t="shared" si="28"/>
        <v/>
      </c>
    </row>
    <row r="1802" spans="2:7" x14ac:dyDescent="0.2">
      <c r="B1802" s="30"/>
      <c r="C1802" s="31"/>
      <c r="D1802" s="32" t="str">
        <f>IF(C1802="","",IFERROR(INDEX(Clienți!$C$5:$C$504,MATCH(C1802,Clienți!$B$5:$B$504,0)),""))</f>
        <v/>
      </c>
      <c r="E1802" s="31"/>
      <c r="F1802" s="33"/>
      <c r="G1802" s="34" t="str">
        <f t="shared" si="28"/>
        <v/>
      </c>
    </row>
    <row r="1803" spans="2:7" x14ac:dyDescent="0.2">
      <c r="B1803" s="30"/>
      <c r="C1803" s="31"/>
      <c r="D1803" s="32" t="str">
        <f>IF(C1803="","",IFERROR(INDEX(Clienți!$C$5:$C$504,MATCH(C1803,Clienți!$B$5:$B$504,0)),""))</f>
        <v/>
      </c>
      <c r="E1803" s="31"/>
      <c r="F1803" s="33"/>
      <c r="G1803" s="34" t="str">
        <f t="shared" si="28"/>
        <v/>
      </c>
    </row>
    <row r="1804" spans="2:7" x14ac:dyDescent="0.2">
      <c r="B1804" s="30"/>
      <c r="C1804" s="31"/>
      <c r="D1804" s="32" t="str">
        <f>IF(C1804="","",IFERROR(INDEX(Clienți!$C$5:$C$504,MATCH(C1804,Clienți!$B$5:$B$504,0)),""))</f>
        <v/>
      </c>
      <c r="E1804" s="31"/>
      <c r="F1804" s="33"/>
      <c r="G1804" s="34" t="str">
        <f t="shared" si="28"/>
        <v/>
      </c>
    </row>
    <row r="1805" spans="2:7" x14ac:dyDescent="0.2">
      <c r="B1805" s="30"/>
      <c r="C1805" s="31"/>
      <c r="D1805" s="32" t="str">
        <f>IF(C1805="","",IFERROR(INDEX(Clienți!$C$5:$C$504,MATCH(C1805,Clienți!$B$5:$B$504,0)),""))</f>
        <v/>
      </c>
      <c r="E1805" s="31"/>
      <c r="F1805" s="33"/>
      <c r="G1805" s="34" t="str">
        <f t="shared" si="28"/>
        <v/>
      </c>
    </row>
    <row r="1806" spans="2:7" x14ac:dyDescent="0.2">
      <c r="B1806" s="30"/>
      <c r="C1806" s="31"/>
      <c r="D1806" s="32" t="str">
        <f>IF(C1806="","",IFERROR(INDEX(Clienți!$C$5:$C$504,MATCH(C1806,Clienți!$B$5:$B$504,0)),""))</f>
        <v/>
      </c>
      <c r="E1806" s="31"/>
      <c r="F1806" s="33"/>
      <c r="G1806" s="34" t="str">
        <f t="shared" si="28"/>
        <v/>
      </c>
    </row>
    <row r="1807" spans="2:7" x14ac:dyDescent="0.2">
      <c r="B1807" s="30"/>
      <c r="C1807" s="31"/>
      <c r="D1807" s="32" t="str">
        <f>IF(C1807="","",IFERROR(INDEX(Clienți!$C$5:$C$504,MATCH(C1807,Clienți!$B$5:$B$504,0)),""))</f>
        <v/>
      </c>
      <c r="E1807" s="31"/>
      <c r="F1807" s="33"/>
      <c r="G1807" s="34" t="str">
        <f t="shared" si="28"/>
        <v/>
      </c>
    </row>
    <row r="1808" spans="2:7" x14ac:dyDescent="0.2">
      <c r="B1808" s="30"/>
      <c r="C1808" s="31"/>
      <c r="D1808" s="32" t="str">
        <f>IF(C1808="","",IFERROR(INDEX(Clienți!$C$5:$C$504,MATCH(C1808,Clienți!$B$5:$B$504,0)),""))</f>
        <v/>
      </c>
      <c r="E1808" s="31"/>
      <c r="F1808" s="33"/>
      <c r="G1808" s="34" t="str">
        <f t="shared" si="28"/>
        <v/>
      </c>
    </row>
    <row r="1809" spans="2:7" x14ac:dyDescent="0.2">
      <c r="B1809" s="30"/>
      <c r="C1809" s="31"/>
      <c r="D1809" s="32" t="str">
        <f>IF(C1809="","",IFERROR(INDEX(Clienți!$C$5:$C$504,MATCH(C1809,Clienți!$B$5:$B$504,0)),""))</f>
        <v/>
      </c>
      <c r="E1809" s="31"/>
      <c r="F1809" s="33"/>
      <c r="G1809" s="34" t="str">
        <f t="shared" si="28"/>
        <v/>
      </c>
    </row>
    <row r="1810" spans="2:7" x14ac:dyDescent="0.2">
      <c r="B1810" s="30"/>
      <c r="C1810" s="31"/>
      <c r="D1810" s="32" t="str">
        <f>IF(C1810="","",IFERROR(INDEX(Clienți!$C$5:$C$504,MATCH(C1810,Clienți!$B$5:$B$504,0)),""))</f>
        <v/>
      </c>
      <c r="E1810" s="31"/>
      <c r="F1810" s="33"/>
      <c r="G1810" s="34" t="str">
        <f t="shared" si="28"/>
        <v/>
      </c>
    </row>
    <row r="1811" spans="2:7" x14ac:dyDescent="0.2">
      <c r="B1811" s="30"/>
      <c r="C1811" s="31"/>
      <c r="D1811" s="32" t="str">
        <f>IF(C1811="","",IFERROR(INDEX(Clienți!$C$5:$C$504,MATCH(C1811,Clienți!$B$5:$B$504,0)),""))</f>
        <v/>
      </c>
      <c r="E1811" s="31"/>
      <c r="F1811" s="33"/>
      <c r="G1811" s="34" t="str">
        <f t="shared" si="28"/>
        <v/>
      </c>
    </row>
    <row r="1812" spans="2:7" x14ac:dyDescent="0.2">
      <c r="B1812" s="30"/>
      <c r="C1812" s="31"/>
      <c r="D1812" s="32" t="str">
        <f>IF(C1812="","",IFERROR(INDEX(Clienți!$C$5:$C$504,MATCH(C1812,Clienți!$B$5:$B$504,0)),""))</f>
        <v/>
      </c>
      <c r="E1812" s="31"/>
      <c r="F1812" s="33"/>
      <c r="G1812" s="34" t="str">
        <f t="shared" si="28"/>
        <v/>
      </c>
    </row>
    <row r="1813" spans="2:7" x14ac:dyDescent="0.2">
      <c r="B1813" s="30"/>
      <c r="C1813" s="31"/>
      <c r="D1813" s="32" t="str">
        <f>IF(C1813="","",IFERROR(INDEX(Clienți!$C$5:$C$504,MATCH(C1813,Clienți!$B$5:$B$504,0)),""))</f>
        <v/>
      </c>
      <c r="E1813" s="31"/>
      <c r="F1813" s="33"/>
      <c r="G1813" s="34" t="str">
        <f t="shared" si="28"/>
        <v/>
      </c>
    </row>
    <row r="1814" spans="2:7" x14ac:dyDescent="0.2">
      <c r="B1814" s="30"/>
      <c r="C1814" s="31"/>
      <c r="D1814" s="32" t="str">
        <f>IF(C1814="","",IFERROR(INDEX(Clienți!$C$5:$C$504,MATCH(C1814,Clienți!$B$5:$B$504,0)),""))</f>
        <v/>
      </c>
      <c r="E1814" s="31"/>
      <c r="F1814" s="33"/>
      <c r="G1814" s="34" t="str">
        <f t="shared" si="28"/>
        <v/>
      </c>
    </row>
    <row r="1815" spans="2:7" x14ac:dyDescent="0.2">
      <c r="B1815" s="30"/>
      <c r="C1815" s="31"/>
      <c r="D1815" s="32" t="str">
        <f>IF(C1815="","",IFERROR(INDEX(Clienți!$C$5:$C$504,MATCH(C1815,Clienți!$B$5:$B$504,0)),""))</f>
        <v/>
      </c>
      <c r="E1815" s="31"/>
      <c r="F1815" s="33"/>
      <c r="G1815" s="34" t="str">
        <f t="shared" si="28"/>
        <v/>
      </c>
    </row>
    <row r="1816" spans="2:7" x14ac:dyDescent="0.2">
      <c r="B1816" s="30"/>
      <c r="C1816" s="31"/>
      <c r="D1816" s="32" t="str">
        <f>IF(C1816="","",IFERROR(INDEX(Clienți!$C$5:$C$504,MATCH(C1816,Clienți!$B$5:$B$504,0)),""))</f>
        <v/>
      </c>
      <c r="E1816" s="31"/>
      <c r="F1816" s="33"/>
      <c r="G1816" s="34" t="str">
        <f t="shared" si="28"/>
        <v/>
      </c>
    </row>
    <row r="1817" spans="2:7" x14ac:dyDescent="0.2">
      <c r="B1817" s="30"/>
      <c r="C1817" s="31"/>
      <c r="D1817" s="32" t="str">
        <f>IF(C1817="","",IFERROR(INDEX(Clienți!$C$5:$C$504,MATCH(C1817,Clienți!$B$5:$B$504,0)),""))</f>
        <v/>
      </c>
      <c r="E1817" s="31"/>
      <c r="F1817" s="33"/>
      <c r="G1817" s="34" t="str">
        <f t="shared" si="28"/>
        <v/>
      </c>
    </row>
    <row r="1818" spans="2:7" x14ac:dyDescent="0.2">
      <c r="B1818" s="30"/>
      <c r="C1818" s="31"/>
      <c r="D1818" s="32" t="str">
        <f>IF(C1818="","",IFERROR(INDEX(Clienți!$C$5:$C$504,MATCH(C1818,Clienți!$B$5:$B$504,0)),""))</f>
        <v/>
      </c>
      <c r="E1818" s="31"/>
      <c r="F1818" s="33"/>
      <c r="G1818" s="34" t="str">
        <f t="shared" si="28"/>
        <v/>
      </c>
    </row>
    <row r="1819" spans="2:7" x14ac:dyDescent="0.2">
      <c r="B1819" s="30"/>
      <c r="C1819" s="31"/>
      <c r="D1819" s="32" t="str">
        <f>IF(C1819="","",IFERROR(INDEX(Clienți!$C$5:$C$504,MATCH(C1819,Clienți!$B$5:$B$504,0)),""))</f>
        <v/>
      </c>
      <c r="E1819" s="31"/>
      <c r="F1819" s="33"/>
      <c r="G1819" s="34" t="str">
        <f t="shared" si="28"/>
        <v/>
      </c>
    </row>
    <row r="1820" spans="2:7" x14ac:dyDescent="0.2">
      <c r="B1820" s="30"/>
      <c r="C1820" s="31"/>
      <c r="D1820" s="32" t="str">
        <f>IF(C1820="","",IFERROR(INDEX(Clienți!$C$5:$C$504,MATCH(C1820,Clienți!$B$5:$B$504,0)),""))</f>
        <v/>
      </c>
      <c r="E1820" s="31"/>
      <c r="F1820" s="33"/>
      <c r="G1820" s="34" t="str">
        <f t="shared" si="28"/>
        <v/>
      </c>
    </row>
    <row r="1821" spans="2:7" x14ac:dyDescent="0.2">
      <c r="B1821" s="30"/>
      <c r="C1821" s="31"/>
      <c r="D1821" s="32" t="str">
        <f>IF(C1821="","",IFERROR(INDEX(Clienți!$C$5:$C$504,MATCH(C1821,Clienți!$B$5:$B$504,0)),""))</f>
        <v/>
      </c>
      <c r="E1821" s="31"/>
      <c r="F1821" s="33"/>
      <c r="G1821" s="34" t="str">
        <f t="shared" si="28"/>
        <v/>
      </c>
    </row>
    <row r="1822" spans="2:7" x14ac:dyDescent="0.2">
      <c r="B1822" s="30"/>
      <c r="C1822" s="31"/>
      <c r="D1822" s="32" t="str">
        <f>IF(C1822="","",IFERROR(INDEX(Clienți!$C$5:$C$504,MATCH(C1822,Clienți!$B$5:$B$504,0)),""))</f>
        <v/>
      </c>
      <c r="E1822" s="31"/>
      <c r="F1822" s="33"/>
      <c r="G1822" s="34" t="str">
        <f t="shared" si="28"/>
        <v/>
      </c>
    </row>
    <row r="1823" spans="2:7" x14ac:dyDescent="0.2">
      <c r="B1823" s="30"/>
      <c r="C1823" s="31"/>
      <c r="D1823" s="32" t="str">
        <f>IF(C1823="","",IFERROR(INDEX(Clienți!$C$5:$C$504,MATCH(C1823,Clienți!$B$5:$B$504,0)),""))</f>
        <v/>
      </c>
      <c r="E1823" s="31"/>
      <c r="F1823" s="33"/>
      <c r="G1823" s="34" t="str">
        <f t="shared" si="28"/>
        <v/>
      </c>
    </row>
    <row r="1824" spans="2:7" x14ac:dyDescent="0.2">
      <c r="B1824" s="30"/>
      <c r="C1824" s="31"/>
      <c r="D1824" s="32" t="str">
        <f>IF(C1824="","",IFERROR(INDEX(Clienți!$C$5:$C$504,MATCH(C1824,Clienți!$B$5:$B$504,0)),""))</f>
        <v/>
      </c>
      <c r="E1824" s="31"/>
      <c r="F1824" s="33"/>
      <c r="G1824" s="34" t="str">
        <f t="shared" si="28"/>
        <v/>
      </c>
    </row>
    <row r="1825" spans="2:7" x14ac:dyDescent="0.2">
      <c r="B1825" s="30"/>
      <c r="C1825" s="31"/>
      <c r="D1825" s="32" t="str">
        <f>IF(C1825="","",IFERROR(INDEX(Clienți!$C$5:$C$504,MATCH(C1825,Clienți!$B$5:$B$504,0)),""))</f>
        <v/>
      </c>
      <c r="E1825" s="31"/>
      <c r="F1825" s="33"/>
      <c r="G1825" s="34" t="str">
        <f t="shared" si="28"/>
        <v/>
      </c>
    </row>
    <row r="1826" spans="2:7" x14ac:dyDescent="0.2">
      <c r="B1826" s="30"/>
      <c r="C1826" s="31"/>
      <c r="D1826" s="32" t="str">
        <f>IF(C1826="","",IFERROR(INDEX(Clienți!$C$5:$C$504,MATCH(C1826,Clienți!$B$5:$B$504,0)),""))</f>
        <v/>
      </c>
      <c r="E1826" s="31"/>
      <c r="F1826" s="33"/>
      <c r="G1826" s="34" t="str">
        <f t="shared" si="28"/>
        <v/>
      </c>
    </row>
    <row r="1827" spans="2:7" x14ac:dyDescent="0.2">
      <c r="B1827" s="30"/>
      <c r="C1827" s="31"/>
      <c r="D1827" s="32" t="str">
        <f>IF(C1827="","",IFERROR(INDEX(Clienți!$C$5:$C$504,MATCH(C1827,Clienți!$B$5:$B$504,0)),""))</f>
        <v/>
      </c>
      <c r="E1827" s="31"/>
      <c r="F1827" s="33"/>
      <c r="G1827" s="34" t="str">
        <f t="shared" si="28"/>
        <v/>
      </c>
    </row>
    <row r="1828" spans="2:7" x14ac:dyDescent="0.2">
      <c r="B1828" s="30"/>
      <c r="C1828" s="31"/>
      <c r="D1828" s="32" t="str">
        <f>IF(C1828="","",IFERROR(INDEX(Clienți!$C$5:$C$504,MATCH(C1828,Clienți!$B$5:$B$504,0)),""))</f>
        <v/>
      </c>
      <c r="E1828" s="31"/>
      <c r="F1828" s="33"/>
      <c r="G1828" s="34" t="str">
        <f t="shared" si="28"/>
        <v/>
      </c>
    </row>
    <row r="1829" spans="2:7" x14ac:dyDescent="0.2">
      <c r="B1829" s="30"/>
      <c r="C1829" s="31"/>
      <c r="D1829" s="32" t="str">
        <f>IF(C1829="","",IFERROR(INDEX(Clienți!$C$5:$C$504,MATCH(C1829,Clienți!$B$5:$B$504,0)),""))</f>
        <v/>
      </c>
      <c r="E1829" s="31"/>
      <c r="F1829" s="33"/>
      <c r="G1829" s="34" t="str">
        <f t="shared" si="28"/>
        <v/>
      </c>
    </row>
    <row r="1830" spans="2:7" x14ac:dyDescent="0.2">
      <c r="B1830" s="30"/>
      <c r="C1830" s="31"/>
      <c r="D1830" s="32" t="str">
        <f>IF(C1830="","",IFERROR(INDEX(Clienți!$C$5:$C$504,MATCH(C1830,Clienți!$B$5:$B$504,0)),""))</f>
        <v/>
      </c>
      <c r="E1830" s="31"/>
      <c r="F1830" s="33"/>
      <c r="G1830" s="34" t="str">
        <f t="shared" si="28"/>
        <v/>
      </c>
    </row>
    <row r="1831" spans="2:7" x14ac:dyDescent="0.2">
      <c r="B1831" s="30"/>
      <c r="C1831" s="31"/>
      <c r="D1831" s="32" t="str">
        <f>IF(C1831="","",IFERROR(INDEX(Clienți!$C$5:$C$504,MATCH(C1831,Clienți!$B$5:$B$504,0)),""))</f>
        <v/>
      </c>
      <c r="E1831" s="31"/>
      <c r="F1831" s="33"/>
      <c r="G1831" s="34" t="str">
        <f t="shared" si="28"/>
        <v/>
      </c>
    </row>
    <row r="1832" spans="2:7" x14ac:dyDescent="0.2">
      <c r="B1832" s="30"/>
      <c r="C1832" s="31"/>
      <c r="D1832" s="32" t="str">
        <f>IF(C1832="","",IFERROR(INDEX(Clienți!$C$5:$C$504,MATCH(C1832,Clienți!$B$5:$B$504,0)),""))</f>
        <v/>
      </c>
      <c r="E1832" s="31"/>
      <c r="F1832" s="33"/>
      <c r="G1832" s="34" t="str">
        <f t="shared" si="28"/>
        <v/>
      </c>
    </row>
    <row r="1833" spans="2:7" x14ac:dyDescent="0.2">
      <c r="B1833" s="30"/>
      <c r="C1833" s="31"/>
      <c r="D1833" s="32" t="str">
        <f>IF(C1833="","",IFERROR(INDEX(Clienți!$C$5:$C$504,MATCH(C1833,Clienți!$B$5:$B$504,0)),""))</f>
        <v/>
      </c>
      <c r="E1833" s="31"/>
      <c r="F1833" s="33"/>
      <c r="G1833" s="34" t="str">
        <f t="shared" si="28"/>
        <v/>
      </c>
    </row>
    <row r="1834" spans="2:7" x14ac:dyDescent="0.2">
      <c r="B1834" s="30"/>
      <c r="C1834" s="31"/>
      <c r="D1834" s="32" t="str">
        <f>IF(C1834="","",IFERROR(INDEX(Clienți!$C$5:$C$504,MATCH(C1834,Clienți!$B$5:$B$504,0)),""))</f>
        <v/>
      </c>
      <c r="E1834" s="31"/>
      <c r="F1834" s="33"/>
      <c r="G1834" s="34" t="str">
        <f t="shared" si="28"/>
        <v/>
      </c>
    </row>
    <row r="1835" spans="2:7" x14ac:dyDescent="0.2">
      <c r="B1835" s="30"/>
      <c r="C1835" s="31"/>
      <c r="D1835" s="32" t="str">
        <f>IF(C1835="","",IFERROR(INDEX(Clienți!$C$5:$C$504,MATCH(C1835,Clienți!$B$5:$B$504,0)),""))</f>
        <v/>
      </c>
      <c r="E1835" s="31"/>
      <c r="F1835" s="33"/>
      <c r="G1835" s="34" t="str">
        <f t="shared" si="28"/>
        <v/>
      </c>
    </row>
    <row r="1836" spans="2:7" x14ac:dyDescent="0.2">
      <c r="B1836" s="30"/>
      <c r="C1836" s="31"/>
      <c r="D1836" s="32" t="str">
        <f>IF(C1836="","",IFERROR(INDEX(Clienți!$C$5:$C$504,MATCH(C1836,Clienți!$B$5:$B$504,0)),""))</f>
        <v/>
      </c>
      <c r="E1836" s="31"/>
      <c r="F1836" s="33"/>
      <c r="G1836" s="34" t="str">
        <f t="shared" si="28"/>
        <v/>
      </c>
    </row>
    <row r="1837" spans="2:7" x14ac:dyDescent="0.2">
      <c r="B1837" s="30"/>
      <c r="C1837" s="31"/>
      <c r="D1837" s="32" t="str">
        <f>IF(C1837="","",IFERROR(INDEX(Clienți!$C$5:$C$504,MATCH(C1837,Clienți!$B$5:$B$504,0)),""))</f>
        <v/>
      </c>
      <c r="E1837" s="31"/>
      <c r="F1837" s="33"/>
      <c r="G1837" s="34" t="str">
        <f t="shared" si="28"/>
        <v/>
      </c>
    </row>
    <row r="1838" spans="2:7" x14ac:dyDescent="0.2">
      <c r="B1838" s="30"/>
      <c r="C1838" s="31"/>
      <c r="D1838" s="32" t="str">
        <f>IF(C1838="","",IFERROR(INDEX(Clienți!$C$5:$C$504,MATCH(C1838,Clienți!$B$5:$B$504,0)),""))</f>
        <v/>
      </c>
      <c r="E1838" s="31"/>
      <c r="F1838" s="33"/>
      <c r="G1838" s="34" t="str">
        <f t="shared" si="28"/>
        <v/>
      </c>
    </row>
    <row r="1839" spans="2:7" x14ac:dyDescent="0.2">
      <c r="B1839" s="30"/>
      <c r="C1839" s="31"/>
      <c r="D1839" s="32" t="str">
        <f>IF(C1839="","",IFERROR(INDEX(Clienți!$C$5:$C$504,MATCH(C1839,Clienți!$B$5:$B$504,0)),""))</f>
        <v/>
      </c>
      <c r="E1839" s="31"/>
      <c r="F1839" s="33"/>
      <c r="G1839" s="34" t="str">
        <f t="shared" si="28"/>
        <v/>
      </c>
    </row>
    <row r="1840" spans="2:7" x14ac:dyDescent="0.2">
      <c r="B1840" s="30"/>
      <c r="C1840" s="31"/>
      <c r="D1840" s="32" t="str">
        <f>IF(C1840="","",IFERROR(INDEX(Clienți!$C$5:$C$504,MATCH(C1840,Clienți!$B$5:$B$504,0)),""))</f>
        <v/>
      </c>
      <c r="E1840" s="31"/>
      <c r="F1840" s="33"/>
      <c r="G1840" s="34" t="str">
        <f t="shared" si="28"/>
        <v/>
      </c>
    </row>
    <row r="1841" spans="2:7" x14ac:dyDescent="0.2">
      <c r="B1841" s="30"/>
      <c r="C1841" s="31"/>
      <c r="D1841" s="32" t="str">
        <f>IF(C1841="","",IFERROR(INDEX(Clienți!$C$5:$C$504,MATCH(C1841,Clienți!$B$5:$B$504,0)),""))</f>
        <v/>
      </c>
      <c r="E1841" s="31"/>
      <c r="F1841" s="33"/>
      <c r="G1841" s="34" t="str">
        <f t="shared" si="28"/>
        <v/>
      </c>
    </row>
    <row r="1842" spans="2:7" x14ac:dyDescent="0.2">
      <c r="B1842" s="30"/>
      <c r="C1842" s="31"/>
      <c r="D1842" s="32" t="str">
        <f>IF(C1842="","",IFERROR(INDEX(Clienți!$C$5:$C$504,MATCH(C1842,Clienți!$B$5:$B$504,0)),""))</f>
        <v/>
      </c>
      <c r="E1842" s="31"/>
      <c r="F1842" s="33"/>
      <c r="G1842" s="34" t="str">
        <f t="shared" si="28"/>
        <v/>
      </c>
    </row>
    <row r="1843" spans="2:7" x14ac:dyDescent="0.2">
      <c r="B1843" s="30"/>
      <c r="C1843" s="31"/>
      <c r="D1843" s="32" t="str">
        <f>IF(C1843="","",IFERROR(INDEX(Clienți!$C$5:$C$504,MATCH(C1843,Clienți!$B$5:$B$504,0)),""))</f>
        <v/>
      </c>
      <c r="E1843" s="31"/>
      <c r="F1843" s="33"/>
      <c r="G1843" s="34" t="str">
        <f t="shared" si="28"/>
        <v/>
      </c>
    </row>
    <row r="1844" spans="2:7" x14ac:dyDescent="0.2">
      <c r="B1844" s="30"/>
      <c r="C1844" s="31"/>
      <c r="D1844" s="32" t="str">
        <f>IF(C1844="","",IFERROR(INDEX(Clienți!$C$5:$C$504,MATCH(C1844,Clienți!$B$5:$B$504,0)),""))</f>
        <v/>
      </c>
      <c r="E1844" s="31"/>
      <c r="F1844" s="33"/>
      <c r="G1844" s="34" t="str">
        <f t="shared" si="28"/>
        <v/>
      </c>
    </row>
    <row r="1845" spans="2:7" x14ac:dyDescent="0.2">
      <c r="B1845" s="30"/>
      <c r="C1845" s="31"/>
      <c r="D1845" s="32" t="str">
        <f>IF(C1845="","",IFERROR(INDEX(Clienți!$C$5:$C$504,MATCH(C1845,Clienți!$B$5:$B$504,0)),""))</f>
        <v/>
      </c>
      <c r="E1845" s="31"/>
      <c r="F1845" s="33"/>
      <c r="G1845" s="34" t="str">
        <f t="shared" si="28"/>
        <v/>
      </c>
    </row>
    <row r="1846" spans="2:7" x14ac:dyDescent="0.2">
      <c r="B1846" s="30"/>
      <c r="C1846" s="31"/>
      <c r="D1846" s="32" t="str">
        <f>IF(C1846="","",IFERROR(INDEX(Clienți!$C$5:$C$504,MATCH(C1846,Clienți!$B$5:$B$504,0)),""))</f>
        <v/>
      </c>
      <c r="E1846" s="31"/>
      <c r="F1846" s="33"/>
      <c r="G1846" s="34" t="str">
        <f t="shared" si="28"/>
        <v/>
      </c>
    </row>
    <row r="1847" spans="2:7" x14ac:dyDescent="0.2">
      <c r="B1847" s="30"/>
      <c r="C1847" s="31"/>
      <c r="D1847" s="32" t="str">
        <f>IF(C1847="","",IFERROR(INDEX(Clienți!$C$5:$C$504,MATCH(C1847,Clienți!$B$5:$B$504,0)),""))</f>
        <v/>
      </c>
      <c r="E1847" s="31"/>
      <c r="F1847" s="33"/>
      <c r="G1847" s="34" t="str">
        <f t="shared" si="28"/>
        <v/>
      </c>
    </row>
    <row r="1848" spans="2:7" x14ac:dyDescent="0.2">
      <c r="B1848" s="30"/>
      <c r="C1848" s="31"/>
      <c r="D1848" s="32" t="str">
        <f>IF(C1848="","",IFERROR(INDEX(Clienți!$C$5:$C$504,MATCH(C1848,Clienți!$B$5:$B$504,0)),""))</f>
        <v/>
      </c>
      <c r="E1848" s="31"/>
      <c r="F1848" s="33"/>
      <c r="G1848" s="34" t="str">
        <f t="shared" si="28"/>
        <v/>
      </c>
    </row>
    <row r="1849" spans="2:7" x14ac:dyDescent="0.2">
      <c r="B1849" s="30"/>
      <c r="C1849" s="31"/>
      <c r="D1849" s="32" t="str">
        <f>IF(C1849="","",IFERROR(INDEX(Clienți!$C$5:$C$504,MATCH(C1849,Clienți!$B$5:$B$504,0)),""))</f>
        <v/>
      </c>
      <c r="E1849" s="31"/>
      <c r="F1849" s="33"/>
      <c r="G1849" s="34" t="str">
        <f t="shared" si="28"/>
        <v/>
      </c>
    </row>
    <row r="1850" spans="2:7" x14ac:dyDescent="0.2">
      <c r="B1850" s="30"/>
      <c r="C1850" s="31"/>
      <c r="D1850" s="32" t="str">
        <f>IF(C1850="","",IFERROR(INDEX(Clienți!$C$5:$C$504,MATCH(C1850,Clienți!$B$5:$B$504,0)),""))</f>
        <v/>
      </c>
      <c r="E1850" s="31"/>
      <c r="F1850" s="33"/>
      <c r="G1850" s="34" t="str">
        <f t="shared" si="28"/>
        <v/>
      </c>
    </row>
    <row r="1851" spans="2:7" x14ac:dyDescent="0.2">
      <c r="B1851" s="30"/>
      <c r="C1851" s="31"/>
      <c r="D1851" s="32" t="str">
        <f>IF(C1851="","",IFERROR(INDEX(Clienți!$C$5:$C$504,MATCH(C1851,Clienți!$B$5:$B$504,0)),""))</f>
        <v/>
      </c>
      <c r="E1851" s="31"/>
      <c r="F1851" s="33"/>
      <c r="G1851" s="34" t="str">
        <f t="shared" si="28"/>
        <v/>
      </c>
    </row>
    <row r="1852" spans="2:7" x14ac:dyDescent="0.2">
      <c r="B1852" s="30"/>
      <c r="C1852" s="31"/>
      <c r="D1852" s="32" t="str">
        <f>IF(C1852="","",IFERROR(INDEX(Clienți!$C$5:$C$504,MATCH(C1852,Clienți!$B$5:$B$504,0)),""))</f>
        <v/>
      </c>
      <c r="E1852" s="31"/>
      <c r="F1852" s="33"/>
      <c r="G1852" s="34" t="str">
        <f t="shared" si="28"/>
        <v/>
      </c>
    </row>
    <row r="1853" spans="2:7" x14ac:dyDescent="0.2">
      <c r="B1853" s="30"/>
      <c r="C1853" s="31"/>
      <c r="D1853" s="32" t="str">
        <f>IF(C1853="","",IFERROR(INDEX(Clienți!$C$5:$C$504,MATCH(C1853,Clienți!$B$5:$B$504,0)),""))</f>
        <v/>
      </c>
      <c r="E1853" s="31"/>
      <c r="F1853" s="33"/>
      <c r="G1853" s="34" t="str">
        <f t="shared" si="28"/>
        <v/>
      </c>
    </row>
    <row r="1854" spans="2:7" x14ac:dyDescent="0.2">
      <c r="B1854" s="30"/>
      <c r="C1854" s="31"/>
      <c r="D1854" s="32" t="str">
        <f>IF(C1854="","",IFERROR(INDEX(Clienți!$C$5:$C$504,MATCH(C1854,Clienți!$B$5:$B$504,0)),""))</f>
        <v/>
      </c>
      <c r="E1854" s="31"/>
      <c r="F1854" s="33"/>
      <c r="G1854" s="34" t="str">
        <f t="shared" si="28"/>
        <v/>
      </c>
    </row>
    <row r="1855" spans="2:7" x14ac:dyDescent="0.2">
      <c r="B1855" s="30"/>
      <c r="C1855" s="31"/>
      <c r="D1855" s="32" t="str">
        <f>IF(C1855="","",IFERROR(INDEX(Clienți!$C$5:$C$504,MATCH(C1855,Clienți!$B$5:$B$504,0)),""))</f>
        <v/>
      </c>
      <c r="E1855" s="31"/>
      <c r="F1855" s="33"/>
      <c r="G1855" s="34" t="str">
        <f t="shared" si="28"/>
        <v/>
      </c>
    </row>
    <row r="1856" spans="2:7" x14ac:dyDescent="0.2">
      <c r="B1856" s="30"/>
      <c r="C1856" s="31"/>
      <c r="D1856" s="32" t="str">
        <f>IF(C1856="","",IFERROR(INDEX(Clienți!$C$5:$C$504,MATCH(C1856,Clienți!$B$5:$B$504,0)),""))</f>
        <v/>
      </c>
      <c r="E1856" s="31"/>
      <c r="F1856" s="33"/>
      <c r="G1856" s="34" t="str">
        <f t="shared" si="28"/>
        <v/>
      </c>
    </row>
    <row r="1857" spans="2:7" x14ac:dyDescent="0.2">
      <c r="B1857" s="30"/>
      <c r="C1857" s="31"/>
      <c r="D1857" s="32" t="str">
        <f>IF(C1857="","",IFERROR(INDEX(Clienți!$C$5:$C$504,MATCH(C1857,Clienți!$B$5:$B$504,0)),""))</f>
        <v/>
      </c>
      <c r="E1857" s="31"/>
      <c r="F1857" s="33"/>
      <c r="G1857" s="34" t="str">
        <f t="shared" si="28"/>
        <v/>
      </c>
    </row>
    <row r="1858" spans="2:7" x14ac:dyDescent="0.2">
      <c r="B1858" s="30"/>
      <c r="C1858" s="31"/>
      <c r="D1858" s="32" t="str">
        <f>IF(C1858="","",IFERROR(INDEX(Clienți!$C$5:$C$504,MATCH(C1858,Clienți!$B$5:$B$504,0)),""))</f>
        <v/>
      </c>
      <c r="E1858" s="31"/>
      <c r="F1858" s="33"/>
      <c r="G1858" s="34" t="str">
        <f t="shared" si="28"/>
        <v/>
      </c>
    </row>
    <row r="1859" spans="2:7" x14ac:dyDescent="0.2">
      <c r="B1859" s="30"/>
      <c r="C1859" s="31"/>
      <c r="D1859" s="32" t="str">
        <f>IF(C1859="","",IFERROR(INDEX(Clienți!$C$5:$C$504,MATCH(C1859,Clienți!$B$5:$B$504,0)),""))</f>
        <v/>
      </c>
      <c r="E1859" s="31"/>
      <c r="F1859" s="33"/>
      <c r="G1859" s="34" t="str">
        <f t="shared" si="28"/>
        <v/>
      </c>
    </row>
    <row r="1860" spans="2:7" x14ac:dyDescent="0.2">
      <c r="B1860" s="30"/>
      <c r="C1860" s="31"/>
      <c r="D1860" s="32" t="str">
        <f>IF(C1860="","",IFERROR(INDEX(Clienți!$C$5:$C$504,MATCH(C1860,Clienți!$B$5:$B$504,0)),""))</f>
        <v/>
      </c>
      <c r="E1860" s="31"/>
      <c r="F1860" s="33"/>
      <c r="G1860" s="34" t="str">
        <f t="shared" si="28"/>
        <v/>
      </c>
    </row>
    <row r="1861" spans="2:7" x14ac:dyDescent="0.2">
      <c r="B1861" s="30"/>
      <c r="C1861" s="31"/>
      <c r="D1861" s="32" t="str">
        <f>IF(C1861="","",IFERROR(INDEX(Clienți!$C$5:$C$504,MATCH(C1861,Clienți!$B$5:$B$504,0)),""))</f>
        <v/>
      </c>
      <c r="E1861" s="31"/>
      <c r="F1861" s="33"/>
      <c r="G1861" s="34" t="str">
        <f t="shared" ref="G1861:G1924" si="29">IF(C1861="","",TRIM(IF(D1861="","Cod de client inexistent. ","")&amp;IF(COUNTIF($E$5:$E$2004,E1861)&gt;1,"Factură dublată. ","")))</f>
        <v/>
      </c>
    </row>
    <row r="1862" spans="2:7" x14ac:dyDescent="0.2">
      <c r="B1862" s="30"/>
      <c r="C1862" s="31"/>
      <c r="D1862" s="32" t="str">
        <f>IF(C1862="","",IFERROR(INDEX(Clienți!$C$5:$C$504,MATCH(C1862,Clienți!$B$5:$B$504,0)),""))</f>
        <v/>
      </c>
      <c r="E1862" s="31"/>
      <c r="F1862" s="33"/>
      <c r="G1862" s="34" t="str">
        <f t="shared" si="29"/>
        <v/>
      </c>
    </row>
    <row r="1863" spans="2:7" x14ac:dyDescent="0.2">
      <c r="B1863" s="30"/>
      <c r="C1863" s="31"/>
      <c r="D1863" s="32" t="str">
        <f>IF(C1863="","",IFERROR(INDEX(Clienți!$C$5:$C$504,MATCH(C1863,Clienți!$B$5:$B$504,0)),""))</f>
        <v/>
      </c>
      <c r="E1863" s="31"/>
      <c r="F1863" s="33"/>
      <c r="G1863" s="34" t="str">
        <f t="shared" si="29"/>
        <v/>
      </c>
    </row>
    <row r="1864" spans="2:7" x14ac:dyDescent="0.2">
      <c r="B1864" s="30"/>
      <c r="C1864" s="31"/>
      <c r="D1864" s="32" t="str">
        <f>IF(C1864="","",IFERROR(INDEX(Clienți!$C$5:$C$504,MATCH(C1864,Clienți!$B$5:$B$504,0)),""))</f>
        <v/>
      </c>
      <c r="E1864" s="31"/>
      <c r="F1864" s="33"/>
      <c r="G1864" s="34" t="str">
        <f t="shared" si="29"/>
        <v/>
      </c>
    </row>
    <row r="1865" spans="2:7" x14ac:dyDescent="0.2">
      <c r="B1865" s="30"/>
      <c r="C1865" s="31"/>
      <c r="D1865" s="32" t="str">
        <f>IF(C1865="","",IFERROR(INDEX(Clienți!$C$5:$C$504,MATCH(C1865,Clienți!$B$5:$B$504,0)),""))</f>
        <v/>
      </c>
      <c r="E1865" s="31"/>
      <c r="F1865" s="33"/>
      <c r="G1865" s="34" t="str">
        <f t="shared" si="29"/>
        <v/>
      </c>
    </row>
    <row r="1866" spans="2:7" x14ac:dyDescent="0.2">
      <c r="B1866" s="30"/>
      <c r="C1866" s="31"/>
      <c r="D1866" s="32" t="str">
        <f>IF(C1866="","",IFERROR(INDEX(Clienți!$C$5:$C$504,MATCH(C1866,Clienți!$B$5:$B$504,0)),""))</f>
        <v/>
      </c>
      <c r="E1866" s="31"/>
      <c r="F1866" s="33"/>
      <c r="G1866" s="34" t="str">
        <f t="shared" si="29"/>
        <v/>
      </c>
    </row>
    <row r="1867" spans="2:7" x14ac:dyDescent="0.2">
      <c r="B1867" s="30"/>
      <c r="C1867" s="31"/>
      <c r="D1867" s="32" t="str">
        <f>IF(C1867="","",IFERROR(INDEX(Clienți!$C$5:$C$504,MATCH(C1867,Clienți!$B$5:$B$504,0)),""))</f>
        <v/>
      </c>
      <c r="E1867" s="31"/>
      <c r="F1867" s="33"/>
      <c r="G1867" s="34" t="str">
        <f t="shared" si="29"/>
        <v/>
      </c>
    </row>
    <row r="1868" spans="2:7" x14ac:dyDescent="0.2">
      <c r="B1868" s="30"/>
      <c r="C1868" s="31"/>
      <c r="D1868" s="32" t="str">
        <f>IF(C1868="","",IFERROR(INDEX(Clienți!$C$5:$C$504,MATCH(C1868,Clienți!$B$5:$B$504,0)),""))</f>
        <v/>
      </c>
      <c r="E1868" s="31"/>
      <c r="F1868" s="33"/>
      <c r="G1868" s="34" t="str">
        <f t="shared" si="29"/>
        <v/>
      </c>
    </row>
    <row r="1869" spans="2:7" x14ac:dyDescent="0.2">
      <c r="B1869" s="30"/>
      <c r="C1869" s="31"/>
      <c r="D1869" s="32" t="str">
        <f>IF(C1869="","",IFERROR(INDEX(Clienți!$C$5:$C$504,MATCH(C1869,Clienți!$B$5:$B$504,0)),""))</f>
        <v/>
      </c>
      <c r="E1869" s="31"/>
      <c r="F1869" s="33"/>
      <c r="G1869" s="34" t="str">
        <f t="shared" si="29"/>
        <v/>
      </c>
    </row>
    <row r="1870" spans="2:7" x14ac:dyDescent="0.2">
      <c r="B1870" s="30"/>
      <c r="C1870" s="31"/>
      <c r="D1870" s="32" t="str">
        <f>IF(C1870="","",IFERROR(INDEX(Clienți!$C$5:$C$504,MATCH(C1870,Clienți!$B$5:$B$504,0)),""))</f>
        <v/>
      </c>
      <c r="E1870" s="31"/>
      <c r="F1870" s="33"/>
      <c r="G1870" s="34" t="str">
        <f t="shared" si="29"/>
        <v/>
      </c>
    </row>
    <row r="1871" spans="2:7" x14ac:dyDescent="0.2">
      <c r="B1871" s="30"/>
      <c r="C1871" s="31"/>
      <c r="D1871" s="32" t="str">
        <f>IF(C1871="","",IFERROR(INDEX(Clienți!$C$5:$C$504,MATCH(C1871,Clienți!$B$5:$B$504,0)),""))</f>
        <v/>
      </c>
      <c r="E1871" s="31"/>
      <c r="F1871" s="33"/>
      <c r="G1871" s="34" t="str">
        <f t="shared" si="29"/>
        <v/>
      </c>
    </row>
    <row r="1872" spans="2:7" x14ac:dyDescent="0.2">
      <c r="B1872" s="30"/>
      <c r="C1872" s="31"/>
      <c r="D1872" s="32" t="str">
        <f>IF(C1872="","",IFERROR(INDEX(Clienți!$C$5:$C$504,MATCH(C1872,Clienți!$B$5:$B$504,0)),""))</f>
        <v/>
      </c>
      <c r="E1872" s="31"/>
      <c r="F1872" s="33"/>
      <c r="G1872" s="34" t="str">
        <f t="shared" si="29"/>
        <v/>
      </c>
    </row>
    <row r="1873" spans="2:7" x14ac:dyDescent="0.2">
      <c r="B1873" s="30"/>
      <c r="C1873" s="31"/>
      <c r="D1873" s="32" t="str">
        <f>IF(C1873="","",IFERROR(INDEX(Clienți!$C$5:$C$504,MATCH(C1873,Clienți!$B$5:$B$504,0)),""))</f>
        <v/>
      </c>
      <c r="E1873" s="31"/>
      <c r="F1873" s="33"/>
      <c r="G1873" s="34" t="str">
        <f t="shared" si="29"/>
        <v/>
      </c>
    </row>
    <row r="1874" spans="2:7" x14ac:dyDescent="0.2">
      <c r="B1874" s="30"/>
      <c r="C1874" s="31"/>
      <c r="D1874" s="32" t="str">
        <f>IF(C1874="","",IFERROR(INDEX(Clienți!$C$5:$C$504,MATCH(C1874,Clienți!$B$5:$B$504,0)),""))</f>
        <v/>
      </c>
      <c r="E1874" s="31"/>
      <c r="F1874" s="33"/>
      <c r="G1874" s="34" t="str">
        <f t="shared" si="29"/>
        <v/>
      </c>
    </row>
    <row r="1875" spans="2:7" x14ac:dyDescent="0.2">
      <c r="B1875" s="30"/>
      <c r="C1875" s="31"/>
      <c r="D1875" s="32" t="str">
        <f>IF(C1875="","",IFERROR(INDEX(Clienți!$C$5:$C$504,MATCH(C1875,Clienți!$B$5:$B$504,0)),""))</f>
        <v/>
      </c>
      <c r="E1875" s="31"/>
      <c r="F1875" s="33"/>
      <c r="G1875" s="34" t="str">
        <f t="shared" si="29"/>
        <v/>
      </c>
    </row>
    <row r="1876" spans="2:7" x14ac:dyDescent="0.2">
      <c r="B1876" s="30"/>
      <c r="C1876" s="31"/>
      <c r="D1876" s="32" t="str">
        <f>IF(C1876="","",IFERROR(INDEX(Clienți!$C$5:$C$504,MATCH(C1876,Clienți!$B$5:$B$504,0)),""))</f>
        <v/>
      </c>
      <c r="E1876" s="31"/>
      <c r="F1876" s="33"/>
      <c r="G1876" s="34" t="str">
        <f t="shared" si="29"/>
        <v/>
      </c>
    </row>
    <row r="1877" spans="2:7" x14ac:dyDescent="0.2">
      <c r="B1877" s="30"/>
      <c r="C1877" s="31"/>
      <c r="D1877" s="32" t="str">
        <f>IF(C1877="","",IFERROR(INDEX(Clienți!$C$5:$C$504,MATCH(C1877,Clienți!$B$5:$B$504,0)),""))</f>
        <v/>
      </c>
      <c r="E1877" s="31"/>
      <c r="F1877" s="33"/>
      <c r="G1877" s="34" t="str">
        <f t="shared" si="29"/>
        <v/>
      </c>
    </row>
    <row r="1878" spans="2:7" x14ac:dyDescent="0.2">
      <c r="B1878" s="30"/>
      <c r="C1878" s="31"/>
      <c r="D1878" s="32" t="str">
        <f>IF(C1878="","",IFERROR(INDEX(Clienți!$C$5:$C$504,MATCH(C1878,Clienți!$B$5:$B$504,0)),""))</f>
        <v/>
      </c>
      <c r="E1878" s="31"/>
      <c r="F1878" s="33"/>
      <c r="G1878" s="34" t="str">
        <f t="shared" si="29"/>
        <v/>
      </c>
    </row>
    <row r="1879" spans="2:7" x14ac:dyDescent="0.2">
      <c r="B1879" s="30"/>
      <c r="C1879" s="31"/>
      <c r="D1879" s="32" t="str">
        <f>IF(C1879="","",IFERROR(INDEX(Clienți!$C$5:$C$504,MATCH(C1879,Clienți!$B$5:$B$504,0)),""))</f>
        <v/>
      </c>
      <c r="E1879" s="31"/>
      <c r="F1879" s="33"/>
      <c r="G1879" s="34" t="str">
        <f t="shared" si="29"/>
        <v/>
      </c>
    </row>
    <row r="1880" spans="2:7" x14ac:dyDescent="0.2">
      <c r="B1880" s="30"/>
      <c r="C1880" s="31"/>
      <c r="D1880" s="32" t="str">
        <f>IF(C1880="","",IFERROR(INDEX(Clienți!$C$5:$C$504,MATCH(C1880,Clienți!$B$5:$B$504,0)),""))</f>
        <v/>
      </c>
      <c r="E1880" s="31"/>
      <c r="F1880" s="33"/>
      <c r="G1880" s="34" t="str">
        <f t="shared" si="29"/>
        <v/>
      </c>
    </row>
    <row r="1881" spans="2:7" x14ac:dyDescent="0.2">
      <c r="B1881" s="30"/>
      <c r="C1881" s="31"/>
      <c r="D1881" s="32" t="str">
        <f>IF(C1881="","",IFERROR(INDEX(Clienți!$C$5:$C$504,MATCH(C1881,Clienți!$B$5:$B$504,0)),""))</f>
        <v/>
      </c>
      <c r="E1881" s="31"/>
      <c r="F1881" s="33"/>
      <c r="G1881" s="34" t="str">
        <f t="shared" si="29"/>
        <v/>
      </c>
    </row>
    <row r="1882" spans="2:7" x14ac:dyDescent="0.2">
      <c r="B1882" s="30"/>
      <c r="C1882" s="31"/>
      <c r="D1882" s="32" t="str">
        <f>IF(C1882="","",IFERROR(INDEX(Clienți!$C$5:$C$504,MATCH(C1882,Clienți!$B$5:$B$504,0)),""))</f>
        <v/>
      </c>
      <c r="E1882" s="31"/>
      <c r="F1882" s="33"/>
      <c r="G1882" s="34" t="str">
        <f t="shared" si="29"/>
        <v/>
      </c>
    </row>
    <row r="1883" spans="2:7" x14ac:dyDescent="0.2">
      <c r="B1883" s="30"/>
      <c r="C1883" s="31"/>
      <c r="D1883" s="32" t="str">
        <f>IF(C1883="","",IFERROR(INDEX(Clienți!$C$5:$C$504,MATCH(C1883,Clienți!$B$5:$B$504,0)),""))</f>
        <v/>
      </c>
      <c r="E1883" s="31"/>
      <c r="F1883" s="33"/>
      <c r="G1883" s="34" t="str">
        <f t="shared" si="29"/>
        <v/>
      </c>
    </row>
    <row r="1884" spans="2:7" x14ac:dyDescent="0.2">
      <c r="B1884" s="30"/>
      <c r="C1884" s="31"/>
      <c r="D1884" s="32" t="str">
        <f>IF(C1884="","",IFERROR(INDEX(Clienți!$C$5:$C$504,MATCH(C1884,Clienți!$B$5:$B$504,0)),""))</f>
        <v/>
      </c>
      <c r="E1884" s="31"/>
      <c r="F1884" s="33"/>
      <c r="G1884" s="34" t="str">
        <f t="shared" si="29"/>
        <v/>
      </c>
    </row>
    <row r="1885" spans="2:7" x14ac:dyDescent="0.2">
      <c r="B1885" s="30"/>
      <c r="C1885" s="31"/>
      <c r="D1885" s="32" t="str">
        <f>IF(C1885="","",IFERROR(INDEX(Clienți!$C$5:$C$504,MATCH(C1885,Clienți!$B$5:$B$504,0)),""))</f>
        <v/>
      </c>
      <c r="E1885" s="31"/>
      <c r="F1885" s="33"/>
      <c r="G1885" s="34" t="str">
        <f t="shared" si="29"/>
        <v/>
      </c>
    </row>
    <row r="1886" spans="2:7" x14ac:dyDescent="0.2">
      <c r="B1886" s="30"/>
      <c r="C1886" s="31"/>
      <c r="D1886" s="32" t="str">
        <f>IF(C1886="","",IFERROR(INDEX(Clienți!$C$5:$C$504,MATCH(C1886,Clienți!$B$5:$B$504,0)),""))</f>
        <v/>
      </c>
      <c r="E1886" s="31"/>
      <c r="F1886" s="33"/>
      <c r="G1886" s="34" t="str">
        <f t="shared" si="29"/>
        <v/>
      </c>
    </row>
    <row r="1887" spans="2:7" x14ac:dyDescent="0.2">
      <c r="B1887" s="30"/>
      <c r="C1887" s="31"/>
      <c r="D1887" s="32" t="str">
        <f>IF(C1887="","",IFERROR(INDEX(Clienți!$C$5:$C$504,MATCH(C1887,Clienți!$B$5:$B$504,0)),""))</f>
        <v/>
      </c>
      <c r="E1887" s="31"/>
      <c r="F1887" s="33"/>
      <c r="G1887" s="34" t="str">
        <f t="shared" si="29"/>
        <v/>
      </c>
    </row>
    <row r="1888" spans="2:7" x14ac:dyDescent="0.2">
      <c r="B1888" s="30"/>
      <c r="C1888" s="31"/>
      <c r="D1888" s="32" t="str">
        <f>IF(C1888="","",IFERROR(INDEX(Clienți!$C$5:$C$504,MATCH(C1888,Clienți!$B$5:$B$504,0)),""))</f>
        <v/>
      </c>
      <c r="E1888" s="31"/>
      <c r="F1888" s="33"/>
      <c r="G1888" s="34" t="str">
        <f t="shared" si="29"/>
        <v/>
      </c>
    </row>
    <row r="1889" spans="2:7" x14ac:dyDescent="0.2">
      <c r="B1889" s="30"/>
      <c r="C1889" s="31"/>
      <c r="D1889" s="32" t="str">
        <f>IF(C1889="","",IFERROR(INDEX(Clienți!$C$5:$C$504,MATCH(C1889,Clienți!$B$5:$B$504,0)),""))</f>
        <v/>
      </c>
      <c r="E1889" s="31"/>
      <c r="F1889" s="33"/>
      <c r="G1889" s="34" t="str">
        <f t="shared" si="29"/>
        <v/>
      </c>
    </row>
    <row r="1890" spans="2:7" x14ac:dyDescent="0.2">
      <c r="B1890" s="30"/>
      <c r="C1890" s="31"/>
      <c r="D1890" s="32" t="str">
        <f>IF(C1890="","",IFERROR(INDEX(Clienți!$C$5:$C$504,MATCH(C1890,Clienți!$B$5:$B$504,0)),""))</f>
        <v/>
      </c>
      <c r="E1890" s="31"/>
      <c r="F1890" s="33"/>
      <c r="G1890" s="34" t="str">
        <f t="shared" si="29"/>
        <v/>
      </c>
    </row>
    <row r="1891" spans="2:7" x14ac:dyDescent="0.2">
      <c r="B1891" s="30"/>
      <c r="C1891" s="31"/>
      <c r="D1891" s="32" t="str">
        <f>IF(C1891="","",IFERROR(INDEX(Clienți!$C$5:$C$504,MATCH(C1891,Clienți!$B$5:$B$504,0)),""))</f>
        <v/>
      </c>
      <c r="E1891" s="31"/>
      <c r="F1891" s="33"/>
      <c r="G1891" s="34" t="str">
        <f t="shared" si="29"/>
        <v/>
      </c>
    </row>
    <row r="1892" spans="2:7" x14ac:dyDescent="0.2">
      <c r="B1892" s="30"/>
      <c r="C1892" s="31"/>
      <c r="D1892" s="32" t="str">
        <f>IF(C1892="","",IFERROR(INDEX(Clienți!$C$5:$C$504,MATCH(C1892,Clienți!$B$5:$B$504,0)),""))</f>
        <v/>
      </c>
      <c r="E1892" s="31"/>
      <c r="F1892" s="33"/>
      <c r="G1892" s="34" t="str">
        <f t="shared" si="29"/>
        <v/>
      </c>
    </row>
    <row r="1893" spans="2:7" x14ac:dyDescent="0.2">
      <c r="B1893" s="30"/>
      <c r="C1893" s="31"/>
      <c r="D1893" s="32" t="str">
        <f>IF(C1893="","",IFERROR(INDEX(Clienți!$C$5:$C$504,MATCH(C1893,Clienți!$B$5:$B$504,0)),""))</f>
        <v/>
      </c>
      <c r="E1893" s="31"/>
      <c r="F1893" s="33"/>
      <c r="G1893" s="34" t="str">
        <f t="shared" si="29"/>
        <v/>
      </c>
    </row>
    <row r="1894" spans="2:7" x14ac:dyDescent="0.2">
      <c r="B1894" s="30"/>
      <c r="C1894" s="31"/>
      <c r="D1894" s="32" t="str">
        <f>IF(C1894="","",IFERROR(INDEX(Clienți!$C$5:$C$504,MATCH(C1894,Clienți!$B$5:$B$504,0)),""))</f>
        <v/>
      </c>
      <c r="E1894" s="31"/>
      <c r="F1894" s="33"/>
      <c r="G1894" s="34" t="str">
        <f t="shared" si="29"/>
        <v/>
      </c>
    </row>
    <row r="1895" spans="2:7" x14ac:dyDescent="0.2">
      <c r="B1895" s="30"/>
      <c r="C1895" s="31"/>
      <c r="D1895" s="32" t="str">
        <f>IF(C1895="","",IFERROR(INDEX(Clienți!$C$5:$C$504,MATCH(C1895,Clienți!$B$5:$B$504,0)),""))</f>
        <v/>
      </c>
      <c r="E1895" s="31"/>
      <c r="F1895" s="33"/>
      <c r="G1895" s="34" t="str">
        <f t="shared" si="29"/>
        <v/>
      </c>
    </row>
    <row r="1896" spans="2:7" x14ac:dyDescent="0.2">
      <c r="B1896" s="30"/>
      <c r="C1896" s="31"/>
      <c r="D1896" s="32" t="str">
        <f>IF(C1896="","",IFERROR(INDEX(Clienți!$C$5:$C$504,MATCH(C1896,Clienți!$B$5:$B$504,0)),""))</f>
        <v/>
      </c>
      <c r="E1896" s="31"/>
      <c r="F1896" s="33"/>
      <c r="G1896" s="34" t="str">
        <f t="shared" si="29"/>
        <v/>
      </c>
    </row>
    <row r="1897" spans="2:7" x14ac:dyDescent="0.2">
      <c r="B1897" s="30"/>
      <c r="C1897" s="31"/>
      <c r="D1897" s="32" t="str">
        <f>IF(C1897="","",IFERROR(INDEX(Clienți!$C$5:$C$504,MATCH(C1897,Clienți!$B$5:$B$504,0)),""))</f>
        <v/>
      </c>
      <c r="E1897" s="31"/>
      <c r="F1897" s="33"/>
      <c r="G1897" s="34" t="str">
        <f t="shared" si="29"/>
        <v/>
      </c>
    </row>
    <row r="1898" spans="2:7" x14ac:dyDescent="0.2">
      <c r="B1898" s="30"/>
      <c r="C1898" s="31"/>
      <c r="D1898" s="32" t="str">
        <f>IF(C1898="","",IFERROR(INDEX(Clienți!$C$5:$C$504,MATCH(C1898,Clienți!$B$5:$B$504,0)),""))</f>
        <v/>
      </c>
      <c r="E1898" s="31"/>
      <c r="F1898" s="33"/>
      <c r="G1898" s="34" t="str">
        <f t="shared" si="29"/>
        <v/>
      </c>
    </row>
    <row r="1899" spans="2:7" x14ac:dyDescent="0.2">
      <c r="B1899" s="30"/>
      <c r="C1899" s="31"/>
      <c r="D1899" s="32" t="str">
        <f>IF(C1899="","",IFERROR(INDEX(Clienți!$C$5:$C$504,MATCH(C1899,Clienți!$B$5:$B$504,0)),""))</f>
        <v/>
      </c>
      <c r="E1899" s="31"/>
      <c r="F1899" s="33"/>
      <c r="G1899" s="34" t="str">
        <f t="shared" si="29"/>
        <v/>
      </c>
    </row>
    <row r="1900" spans="2:7" x14ac:dyDescent="0.2">
      <c r="B1900" s="30"/>
      <c r="C1900" s="31"/>
      <c r="D1900" s="32" t="str">
        <f>IF(C1900="","",IFERROR(INDEX(Clienți!$C$5:$C$504,MATCH(C1900,Clienți!$B$5:$B$504,0)),""))</f>
        <v/>
      </c>
      <c r="E1900" s="31"/>
      <c r="F1900" s="33"/>
      <c r="G1900" s="34" t="str">
        <f t="shared" si="29"/>
        <v/>
      </c>
    </row>
    <row r="1901" spans="2:7" x14ac:dyDescent="0.2">
      <c r="B1901" s="30"/>
      <c r="C1901" s="31"/>
      <c r="D1901" s="32" t="str">
        <f>IF(C1901="","",IFERROR(INDEX(Clienți!$C$5:$C$504,MATCH(C1901,Clienți!$B$5:$B$504,0)),""))</f>
        <v/>
      </c>
      <c r="E1901" s="31"/>
      <c r="F1901" s="33"/>
      <c r="G1901" s="34" t="str">
        <f t="shared" si="29"/>
        <v/>
      </c>
    </row>
    <row r="1902" spans="2:7" x14ac:dyDescent="0.2">
      <c r="B1902" s="30"/>
      <c r="C1902" s="31"/>
      <c r="D1902" s="32" t="str">
        <f>IF(C1902="","",IFERROR(INDEX(Clienți!$C$5:$C$504,MATCH(C1902,Clienți!$B$5:$B$504,0)),""))</f>
        <v/>
      </c>
      <c r="E1902" s="31"/>
      <c r="F1902" s="33"/>
      <c r="G1902" s="34" t="str">
        <f t="shared" si="29"/>
        <v/>
      </c>
    </row>
    <row r="1903" spans="2:7" x14ac:dyDescent="0.2">
      <c r="B1903" s="30"/>
      <c r="C1903" s="31"/>
      <c r="D1903" s="32" t="str">
        <f>IF(C1903="","",IFERROR(INDEX(Clienți!$C$5:$C$504,MATCH(C1903,Clienți!$B$5:$B$504,0)),""))</f>
        <v/>
      </c>
      <c r="E1903" s="31"/>
      <c r="F1903" s="33"/>
      <c r="G1903" s="34" t="str">
        <f t="shared" si="29"/>
        <v/>
      </c>
    </row>
    <row r="1904" spans="2:7" x14ac:dyDescent="0.2">
      <c r="B1904" s="30"/>
      <c r="C1904" s="31"/>
      <c r="D1904" s="32" t="str">
        <f>IF(C1904="","",IFERROR(INDEX(Clienți!$C$5:$C$504,MATCH(C1904,Clienți!$B$5:$B$504,0)),""))</f>
        <v/>
      </c>
      <c r="E1904" s="31"/>
      <c r="F1904" s="33"/>
      <c r="G1904" s="34" t="str">
        <f t="shared" si="29"/>
        <v/>
      </c>
    </row>
    <row r="1905" spans="2:7" x14ac:dyDescent="0.2">
      <c r="B1905" s="30"/>
      <c r="C1905" s="31"/>
      <c r="D1905" s="32" t="str">
        <f>IF(C1905="","",IFERROR(INDEX(Clienți!$C$5:$C$504,MATCH(C1905,Clienți!$B$5:$B$504,0)),""))</f>
        <v/>
      </c>
      <c r="E1905" s="31"/>
      <c r="F1905" s="33"/>
      <c r="G1905" s="34" t="str">
        <f t="shared" si="29"/>
        <v/>
      </c>
    </row>
    <row r="1906" spans="2:7" x14ac:dyDescent="0.2">
      <c r="B1906" s="30"/>
      <c r="C1906" s="31"/>
      <c r="D1906" s="32" t="str">
        <f>IF(C1906="","",IFERROR(INDEX(Clienți!$C$5:$C$504,MATCH(C1906,Clienți!$B$5:$B$504,0)),""))</f>
        <v/>
      </c>
      <c r="E1906" s="31"/>
      <c r="F1906" s="33"/>
      <c r="G1906" s="34" t="str">
        <f t="shared" si="29"/>
        <v/>
      </c>
    </row>
    <row r="1907" spans="2:7" x14ac:dyDescent="0.2">
      <c r="B1907" s="30"/>
      <c r="C1907" s="31"/>
      <c r="D1907" s="32" t="str">
        <f>IF(C1907="","",IFERROR(INDEX(Clienți!$C$5:$C$504,MATCH(C1907,Clienți!$B$5:$B$504,0)),""))</f>
        <v/>
      </c>
      <c r="E1907" s="31"/>
      <c r="F1907" s="33"/>
      <c r="G1907" s="34" t="str">
        <f t="shared" si="29"/>
        <v/>
      </c>
    </row>
    <row r="1908" spans="2:7" x14ac:dyDescent="0.2">
      <c r="B1908" s="30"/>
      <c r="C1908" s="31"/>
      <c r="D1908" s="32" t="str">
        <f>IF(C1908="","",IFERROR(INDEX(Clienți!$C$5:$C$504,MATCH(C1908,Clienți!$B$5:$B$504,0)),""))</f>
        <v/>
      </c>
      <c r="E1908" s="31"/>
      <c r="F1908" s="33"/>
      <c r="G1908" s="34" t="str">
        <f t="shared" si="29"/>
        <v/>
      </c>
    </row>
    <row r="1909" spans="2:7" x14ac:dyDescent="0.2">
      <c r="B1909" s="30"/>
      <c r="C1909" s="31"/>
      <c r="D1909" s="32" t="str">
        <f>IF(C1909="","",IFERROR(INDEX(Clienți!$C$5:$C$504,MATCH(C1909,Clienți!$B$5:$B$504,0)),""))</f>
        <v/>
      </c>
      <c r="E1909" s="31"/>
      <c r="F1909" s="33"/>
      <c r="G1909" s="34" t="str">
        <f t="shared" si="29"/>
        <v/>
      </c>
    </row>
    <row r="1910" spans="2:7" x14ac:dyDescent="0.2">
      <c r="B1910" s="30"/>
      <c r="C1910" s="31"/>
      <c r="D1910" s="32" t="str">
        <f>IF(C1910="","",IFERROR(INDEX(Clienți!$C$5:$C$504,MATCH(C1910,Clienți!$B$5:$B$504,0)),""))</f>
        <v/>
      </c>
      <c r="E1910" s="31"/>
      <c r="F1910" s="33"/>
      <c r="G1910" s="34" t="str">
        <f t="shared" si="29"/>
        <v/>
      </c>
    </row>
    <row r="1911" spans="2:7" x14ac:dyDescent="0.2">
      <c r="B1911" s="30"/>
      <c r="C1911" s="31"/>
      <c r="D1911" s="32" t="str">
        <f>IF(C1911="","",IFERROR(INDEX(Clienți!$C$5:$C$504,MATCH(C1911,Clienți!$B$5:$B$504,0)),""))</f>
        <v/>
      </c>
      <c r="E1911" s="31"/>
      <c r="F1911" s="33"/>
      <c r="G1911" s="34" t="str">
        <f t="shared" si="29"/>
        <v/>
      </c>
    </row>
    <row r="1912" spans="2:7" x14ac:dyDescent="0.2">
      <c r="B1912" s="30"/>
      <c r="C1912" s="31"/>
      <c r="D1912" s="32" t="str">
        <f>IF(C1912="","",IFERROR(INDEX(Clienți!$C$5:$C$504,MATCH(C1912,Clienți!$B$5:$B$504,0)),""))</f>
        <v/>
      </c>
      <c r="E1912" s="31"/>
      <c r="F1912" s="33"/>
      <c r="G1912" s="34" t="str">
        <f t="shared" si="29"/>
        <v/>
      </c>
    </row>
    <row r="1913" spans="2:7" x14ac:dyDescent="0.2">
      <c r="B1913" s="30"/>
      <c r="C1913" s="31"/>
      <c r="D1913" s="32" t="str">
        <f>IF(C1913="","",IFERROR(INDEX(Clienți!$C$5:$C$504,MATCH(C1913,Clienți!$B$5:$B$504,0)),""))</f>
        <v/>
      </c>
      <c r="E1913" s="31"/>
      <c r="F1913" s="33"/>
      <c r="G1913" s="34" t="str">
        <f t="shared" si="29"/>
        <v/>
      </c>
    </row>
    <row r="1914" spans="2:7" x14ac:dyDescent="0.2">
      <c r="B1914" s="30"/>
      <c r="C1914" s="31"/>
      <c r="D1914" s="32" t="str">
        <f>IF(C1914="","",IFERROR(INDEX(Clienți!$C$5:$C$504,MATCH(C1914,Clienți!$B$5:$B$504,0)),""))</f>
        <v/>
      </c>
      <c r="E1914" s="31"/>
      <c r="F1914" s="33"/>
      <c r="G1914" s="34" t="str">
        <f t="shared" si="29"/>
        <v/>
      </c>
    </row>
    <row r="1915" spans="2:7" x14ac:dyDescent="0.2">
      <c r="B1915" s="30"/>
      <c r="C1915" s="31"/>
      <c r="D1915" s="32" t="str">
        <f>IF(C1915="","",IFERROR(INDEX(Clienți!$C$5:$C$504,MATCH(C1915,Clienți!$B$5:$B$504,0)),""))</f>
        <v/>
      </c>
      <c r="E1915" s="31"/>
      <c r="F1915" s="33"/>
      <c r="G1915" s="34" t="str">
        <f t="shared" si="29"/>
        <v/>
      </c>
    </row>
    <row r="1916" spans="2:7" x14ac:dyDescent="0.2">
      <c r="B1916" s="30"/>
      <c r="C1916" s="31"/>
      <c r="D1916" s="32" t="str">
        <f>IF(C1916="","",IFERROR(INDEX(Clienți!$C$5:$C$504,MATCH(C1916,Clienți!$B$5:$B$504,0)),""))</f>
        <v/>
      </c>
      <c r="E1916" s="31"/>
      <c r="F1916" s="33"/>
      <c r="G1916" s="34" t="str">
        <f t="shared" si="29"/>
        <v/>
      </c>
    </row>
    <row r="1917" spans="2:7" x14ac:dyDescent="0.2">
      <c r="B1917" s="30"/>
      <c r="C1917" s="31"/>
      <c r="D1917" s="32" t="str">
        <f>IF(C1917="","",IFERROR(INDEX(Clienți!$C$5:$C$504,MATCH(C1917,Clienți!$B$5:$B$504,0)),""))</f>
        <v/>
      </c>
      <c r="E1917" s="31"/>
      <c r="F1917" s="33"/>
      <c r="G1917" s="34" t="str">
        <f t="shared" si="29"/>
        <v/>
      </c>
    </row>
    <row r="1918" spans="2:7" x14ac:dyDescent="0.2">
      <c r="B1918" s="30"/>
      <c r="C1918" s="31"/>
      <c r="D1918" s="32" t="str">
        <f>IF(C1918="","",IFERROR(INDEX(Clienți!$C$5:$C$504,MATCH(C1918,Clienți!$B$5:$B$504,0)),""))</f>
        <v/>
      </c>
      <c r="E1918" s="31"/>
      <c r="F1918" s="33"/>
      <c r="G1918" s="34" t="str">
        <f t="shared" si="29"/>
        <v/>
      </c>
    </row>
    <row r="1919" spans="2:7" x14ac:dyDescent="0.2">
      <c r="B1919" s="30"/>
      <c r="C1919" s="31"/>
      <c r="D1919" s="32" t="str">
        <f>IF(C1919="","",IFERROR(INDEX(Clienți!$C$5:$C$504,MATCH(C1919,Clienți!$B$5:$B$504,0)),""))</f>
        <v/>
      </c>
      <c r="E1919" s="31"/>
      <c r="F1919" s="33"/>
      <c r="G1919" s="34" t="str">
        <f t="shared" si="29"/>
        <v/>
      </c>
    </row>
    <row r="1920" spans="2:7" x14ac:dyDescent="0.2">
      <c r="B1920" s="30"/>
      <c r="C1920" s="31"/>
      <c r="D1920" s="32" t="str">
        <f>IF(C1920="","",IFERROR(INDEX(Clienți!$C$5:$C$504,MATCH(C1920,Clienți!$B$5:$B$504,0)),""))</f>
        <v/>
      </c>
      <c r="E1920" s="31"/>
      <c r="F1920" s="33"/>
      <c r="G1920" s="34" t="str">
        <f t="shared" si="29"/>
        <v/>
      </c>
    </row>
    <row r="1921" spans="2:7" x14ac:dyDescent="0.2">
      <c r="B1921" s="30"/>
      <c r="C1921" s="31"/>
      <c r="D1921" s="32" t="str">
        <f>IF(C1921="","",IFERROR(INDEX(Clienți!$C$5:$C$504,MATCH(C1921,Clienți!$B$5:$B$504,0)),""))</f>
        <v/>
      </c>
      <c r="E1921" s="31"/>
      <c r="F1921" s="33"/>
      <c r="G1921" s="34" t="str">
        <f t="shared" si="29"/>
        <v/>
      </c>
    </row>
    <row r="1922" spans="2:7" x14ac:dyDescent="0.2">
      <c r="B1922" s="30"/>
      <c r="C1922" s="31"/>
      <c r="D1922" s="32" t="str">
        <f>IF(C1922="","",IFERROR(INDEX(Clienți!$C$5:$C$504,MATCH(C1922,Clienți!$B$5:$B$504,0)),""))</f>
        <v/>
      </c>
      <c r="E1922" s="31"/>
      <c r="F1922" s="33"/>
      <c r="G1922" s="34" t="str">
        <f t="shared" si="29"/>
        <v/>
      </c>
    </row>
    <row r="1923" spans="2:7" x14ac:dyDescent="0.2">
      <c r="B1923" s="30"/>
      <c r="C1923" s="31"/>
      <c r="D1923" s="32" t="str">
        <f>IF(C1923="","",IFERROR(INDEX(Clienți!$C$5:$C$504,MATCH(C1923,Clienți!$B$5:$B$504,0)),""))</f>
        <v/>
      </c>
      <c r="E1923" s="31"/>
      <c r="F1923" s="33"/>
      <c r="G1923" s="34" t="str">
        <f t="shared" si="29"/>
        <v/>
      </c>
    </row>
    <row r="1924" spans="2:7" x14ac:dyDescent="0.2">
      <c r="B1924" s="30"/>
      <c r="C1924" s="31"/>
      <c r="D1924" s="32" t="str">
        <f>IF(C1924="","",IFERROR(INDEX(Clienți!$C$5:$C$504,MATCH(C1924,Clienți!$B$5:$B$504,0)),""))</f>
        <v/>
      </c>
      <c r="E1924" s="31"/>
      <c r="F1924" s="33"/>
      <c r="G1924" s="34" t="str">
        <f t="shared" si="29"/>
        <v/>
      </c>
    </row>
    <row r="1925" spans="2:7" x14ac:dyDescent="0.2">
      <c r="B1925" s="30"/>
      <c r="C1925" s="31"/>
      <c r="D1925" s="32" t="str">
        <f>IF(C1925="","",IFERROR(INDEX(Clienți!$C$5:$C$504,MATCH(C1925,Clienți!$B$5:$B$504,0)),""))</f>
        <v/>
      </c>
      <c r="E1925" s="31"/>
      <c r="F1925" s="33"/>
      <c r="G1925" s="34" t="str">
        <f t="shared" ref="G1925:G1988" si="30">IF(C1925="","",TRIM(IF(D1925="","Cod de client inexistent. ","")&amp;IF(COUNTIF($E$5:$E$2004,E1925)&gt;1,"Factură dublată. ","")))</f>
        <v/>
      </c>
    </row>
    <row r="1926" spans="2:7" x14ac:dyDescent="0.2">
      <c r="B1926" s="30"/>
      <c r="C1926" s="31"/>
      <c r="D1926" s="32" t="str">
        <f>IF(C1926="","",IFERROR(INDEX(Clienți!$C$5:$C$504,MATCH(C1926,Clienți!$B$5:$B$504,0)),""))</f>
        <v/>
      </c>
      <c r="E1926" s="31"/>
      <c r="F1926" s="33"/>
      <c r="G1926" s="34" t="str">
        <f t="shared" si="30"/>
        <v/>
      </c>
    </row>
    <row r="1927" spans="2:7" x14ac:dyDescent="0.2">
      <c r="B1927" s="30"/>
      <c r="C1927" s="31"/>
      <c r="D1927" s="32" t="str">
        <f>IF(C1927="","",IFERROR(INDEX(Clienți!$C$5:$C$504,MATCH(C1927,Clienți!$B$5:$B$504,0)),""))</f>
        <v/>
      </c>
      <c r="E1927" s="31"/>
      <c r="F1927" s="33"/>
      <c r="G1927" s="34" t="str">
        <f t="shared" si="30"/>
        <v/>
      </c>
    </row>
    <row r="1928" spans="2:7" x14ac:dyDescent="0.2">
      <c r="B1928" s="30"/>
      <c r="C1928" s="31"/>
      <c r="D1928" s="32" t="str">
        <f>IF(C1928="","",IFERROR(INDEX(Clienți!$C$5:$C$504,MATCH(C1928,Clienți!$B$5:$B$504,0)),""))</f>
        <v/>
      </c>
      <c r="E1928" s="31"/>
      <c r="F1928" s="33"/>
      <c r="G1928" s="34" t="str">
        <f t="shared" si="30"/>
        <v/>
      </c>
    </row>
    <row r="1929" spans="2:7" x14ac:dyDescent="0.2">
      <c r="B1929" s="30"/>
      <c r="C1929" s="31"/>
      <c r="D1929" s="32" t="str">
        <f>IF(C1929="","",IFERROR(INDEX(Clienți!$C$5:$C$504,MATCH(C1929,Clienți!$B$5:$B$504,0)),""))</f>
        <v/>
      </c>
      <c r="E1929" s="31"/>
      <c r="F1929" s="33"/>
      <c r="G1929" s="34" t="str">
        <f t="shared" si="30"/>
        <v/>
      </c>
    </row>
    <row r="1930" spans="2:7" x14ac:dyDescent="0.2">
      <c r="B1930" s="30"/>
      <c r="C1930" s="31"/>
      <c r="D1930" s="32" t="str">
        <f>IF(C1930="","",IFERROR(INDEX(Clienți!$C$5:$C$504,MATCH(C1930,Clienți!$B$5:$B$504,0)),""))</f>
        <v/>
      </c>
      <c r="E1930" s="31"/>
      <c r="F1930" s="33"/>
      <c r="G1930" s="34" t="str">
        <f t="shared" si="30"/>
        <v/>
      </c>
    </row>
    <row r="1931" spans="2:7" x14ac:dyDescent="0.2">
      <c r="B1931" s="30"/>
      <c r="C1931" s="31"/>
      <c r="D1931" s="32" t="str">
        <f>IF(C1931="","",IFERROR(INDEX(Clienți!$C$5:$C$504,MATCH(C1931,Clienți!$B$5:$B$504,0)),""))</f>
        <v/>
      </c>
      <c r="E1931" s="31"/>
      <c r="F1931" s="33"/>
      <c r="G1931" s="34" t="str">
        <f t="shared" si="30"/>
        <v/>
      </c>
    </row>
    <row r="1932" spans="2:7" x14ac:dyDescent="0.2">
      <c r="B1932" s="30"/>
      <c r="C1932" s="31"/>
      <c r="D1932" s="32" t="str">
        <f>IF(C1932="","",IFERROR(INDEX(Clienți!$C$5:$C$504,MATCH(C1932,Clienți!$B$5:$B$504,0)),""))</f>
        <v/>
      </c>
      <c r="E1932" s="31"/>
      <c r="F1932" s="33"/>
      <c r="G1932" s="34" t="str">
        <f t="shared" si="30"/>
        <v/>
      </c>
    </row>
    <row r="1933" spans="2:7" x14ac:dyDescent="0.2">
      <c r="B1933" s="30"/>
      <c r="C1933" s="31"/>
      <c r="D1933" s="32" t="str">
        <f>IF(C1933="","",IFERROR(INDEX(Clienți!$C$5:$C$504,MATCH(C1933,Clienți!$B$5:$B$504,0)),""))</f>
        <v/>
      </c>
      <c r="E1933" s="31"/>
      <c r="F1933" s="33"/>
      <c r="G1933" s="34" t="str">
        <f t="shared" si="30"/>
        <v/>
      </c>
    </row>
    <row r="1934" spans="2:7" x14ac:dyDescent="0.2">
      <c r="B1934" s="30"/>
      <c r="C1934" s="31"/>
      <c r="D1934" s="32" t="str">
        <f>IF(C1934="","",IFERROR(INDEX(Clienți!$C$5:$C$504,MATCH(C1934,Clienți!$B$5:$B$504,0)),""))</f>
        <v/>
      </c>
      <c r="E1934" s="31"/>
      <c r="F1934" s="33"/>
      <c r="G1934" s="34" t="str">
        <f t="shared" si="30"/>
        <v/>
      </c>
    </row>
    <row r="1935" spans="2:7" x14ac:dyDescent="0.2">
      <c r="B1935" s="30"/>
      <c r="C1935" s="31"/>
      <c r="D1935" s="32" t="str">
        <f>IF(C1935="","",IFERROR(INDEX(Clienți!$C$5:$C$504,MATCH(C1935,Clienți!$B$5:$B$504,0)),""))</f>
        <v/>
      </c>
      <c r="E1935" s="31"/>
      <c r="F1935" s="33"/>
      <c r="G1935" s="34" t="str">
        <f t="shared" si="30"/>
        <v/>
      </c>
    </row>
    <row r="1936" spans="2:7" x14ac:dyDescent="0.2">
      <c r="B1936" s="30"/>
      <c r="C1936" s="31"/>
      <c r="D1936" s="32" t="str">
        <f>IF(C1936="","",IFERROR(INDEX(Clienți!$C$5:$C$504,MATCH(C1936,Clienți!$B$5:$B$504,0)),""))</f>
        <v/>
      </c>
      <c r="E1936" s="31"/>
      <c r="F1936" s="33"/>
      <c r="G1936" s="34" t="str">
        <f t="shared" si="30"/>
        <v/>
      </c>
    </row>
    <row r="1937" spans="2:7" x14ac:dyDescent="0.2">
      <c r="B1937" s="30"/>
      <c r="C1937" s="31"/>
      <c r="D1937" s="32" t="str">
        <f>IF(C1937="","",IFERROR(INDEX(Clienți!$C$5:$C$504,MATCH(C1937,Clienți!$B$5:$B$504,0)),""))</f>
        <v/>
      </c>
      <c r="E1937" s="31"/>
      <c r="F1937" s="33"/>
      <c r="G1937" s="34" t="str">
        <f t="shared" si="30"/>
        <v/>
      </c>
    </row>
    <row r="1938" spans="2:7" x14ac:dyDescent="0.2">
      <c r="B1938" s="30"/>
      <c r="C1938" s="31"/>
      <c r="D1938" s="32" t="str">
        <f>IF(C1938="","",IFERROR(INDEX(Clienți!$C$5:$C$504,MATCH(C1938,Clienți!$B$5:$B$504,0)),""))</f>
        <v/>
      </c>
      <c r="E1938" s="31"/>
      <c r="F1938" s="33"/>
      <c r="G1938" s="34" t="str">
        <f t="shared" si="30"/>
        <v/>
      </c>
    </row>
    <row r="1939" spans="2:7" x14ac:dyDescent="0.2">
      <c r="B1939" s="30"/>
      <c r="C1939" s="31"/>
      <c r="D1939" s="32" t="str">
        <f>IF(C1939="","",IFERROR(INDEX(Clienți!$C$5:$C$504,MATCH(C1939,Clienți!$B$5:$B$504,0)),""))</f>
        <v/>
      </c>
      <c r="E1939" s="31"/>
      <c r="F1939" s="33"/>
      <c r="G1939" s="34" t="str">
        <f t="shared" si="30"/>
        <v/>
      </c>
    </row>
    <row r="1940" spans="2:7" x14ac:dyDescent="0.2">
      <c r="B1940" s="30"/>
      <c r="C1940" s="31"/>
      <c r="D1940" s="32" t="str">
        <f>IF(C1940="","",IFERROR(INDEX(Clienți!$C$5:$C$504,MATCH(C1940,Clienți!$B$5:$B$504,0)),""))</f>
        <v/>
      </c>
      <c r="E1940" s="31"/>
      <c r="F1940" s="33"/>
      <c r="G1940" s="34" t="str">
        <f t="shared" si="30"/>
        <v/>
      </c>
    </row>
    <row r="1941" spans="2:7" x14ac:dyDescent="0.2">
      <c r="B1941" s="30"/>
      <c r="C1941" s="31"/>
      <c r="D1941" s="32" t="str">
        <f>IF(C1941="","",IFERROR(INDEX(Clienți!$C$5:$C$504,MATCH(C1941,Clienți!$B$5:$B$504,0)),""))</f>
        <v/>
      </c>
      <c r="E1941" s="31"/>
      <c r="F1941" s="33"/>
      <c r="G1941" s="34" t="str">
        <f t="shared" si="30"/>
        <v/>
      </c>
    </row>
    <row r="1942" spans="2:7" x14ac:dyDescent="0.2">
      <c r="B1942" s="30"/>
      <c r="C1942" s="31"/>
      <c r="D1942" s="32" t="str">
        <f>IF(C1942="","",IFERROR(INDEX(Clienți!$C$5:$C$504,MATCH(C1942,Clienți!$B$5:$B$504,0)),""))</f>
        <v/>
      </c>
      <c r="E1942" s="31"/>
      <c r="F1942" s="33"/>
      <c r="G1942" s="34" t="str">
        <f t="shared" si="30"/>
        <v/>
      </c>
    </row>
    <row r="1943" spans="2:7" x14ac:dyDescent="0.2">
      <c r="B1943" s="30"/>
      <c r="C1943" s="31"/>
      <c r="D1943" s="32" t="str">
        <f>IF(C1943="","",IFERROR(INDEX(Clienți!$C$5:$C$504,MATCH(C1943,Clienți!$B$5:$B$504,0)),""))</f>
        <v/>
      </c>
      <c r="E1943" s="31"/>
      <c r="F1943" s="33"/>
      <c r="G1943" s="34" t="str">
        <f t="shared" si="30"/>
        <v/>
      </c>
    </row>
    <row r="1944" spans="2:7" x14ac:dyDescent="0.2">
      <c r="B1944" s="30"/>
      <c r="C1944" s="31"/>
      <c r="D1944" s="32" t="str">
        <f>IF(C1944="","",IFERROR(INDEX(Clienți!$C$5:$C$504,MATCH(C1944,Clienți!$B$5:$B$504,0)),""))</f>
        <v/>
      </c>
      <c r="E1944" s="31"/>
      <c r="F1944" s="33"/>
      <c r="G1944" s="34" t="str">
        <f t="shared" si="30"/>
        <v/>
      </c>
    </row>
    <row r="1945" spans="2:7" x14ac:dyDescent="0.2">
      <c r="B1945" s="30"/>
      <c r="C1945" s="31"/>
      <c r="D1945" s="32" t="str">
        <f>IF(C1945="","",IFERROR(INDEX(Clienți!$C$5:$C$504,MATCH(C1945,Clienți!$B$5:$B$504,0)),""))</f>
        <v/>
      </c>
      <c r="E1945" s="31"/>
      <c r="F1945" s="33"/>
      <c r="G1945" s="34" t="str">
        <f t="shared" si="30"/>
        <v/>
      </c>
    </row>
    <row r="1946" spans="2:7" x14ac:dyDescent="0.2">
      <c r="B1946" s="30"/>
      <c r="C1946" s="31"/>
      <c r="D1946" s="32" t="str">
        <f>IF(C1946="","",IFERROR(INDEX(Clienți!$C$5:$C$504,MATCH(C1946,Clienți!$B$5:$B$504,0)),""))</f>
        <v/>
      </c>
      <c r="E1946" s="31"/>
      <c r="F1946" s="33"/>
      <c r="G1946" s="34" t="str">
        <f t="shared" si="30"/>
        <v/>
      </c>
    </row>
    <row r="1947" spans="2:7" x14ac:dyDescent="0.2">
      <c r="B1947" s="30"/>
      <c r="C1947" s="31"/>
      <c r="D1947" s="32" t="str">
        <f>IF(C1947="","",IFERROR(INDEX(Clienți!$C$5:$C$504,MATCH(C1947,Clienți!$B$5:$B$504,0)),""))</f>
        <v/>
      </c>
      <c r="E1947" s="31"/>
      <c r="F1947" s="33"/>
      <c r="G1947" s="34" t="str">
        <f t="shared" si="30"/>
        <v/>
      </c>
    </row>
    <row r="1948" spans="2:7" x14ac:dyDescent="0.2">
      <c r="B1948" s="30"/>
      <c r="C1948" s="31"/>
      <c r="D1948" s="32" t="str">
        <f>IF(C1948="","",IFERROR(INDEX(Clienți!$C$5:$C$504,MATCH(C1948,Clienți!$B$5:$B$504,0)),""))</f>
        <v/>
      </c>
      <c r="E1948" s="31"/>
      <c r="F1948" s="33"/>
      <c r="G1948" s="34" t="str">
        <f t="shared" si="30"/>
        <v/>
      </c>
    </row>
    <row r="1949" spans="2:7" x14ac:dyDescent="0.2">
      <c r="B1949" s="30"/>
      <c r="C1949" s="31"/>
      <c r="D1949" s="32" t="str">
        <f>IF(C1949="","",IFERROR(INDEX(Clienți!$C$5:$C$504,MATCH(C1949,Clienți!$B$5:$B$504,0)),""))</f>
        <v/>
      </c>
      <c r="E1949" s="31"/>
      <c r="F1949" s="33"/>
      <c r="G1949" s="34" t="str">
        <f t="shared" si="30"/>
        <v/>
      </c>
    </row>
    <row r="1950" spans="2:7" x14ac:dyDescent="0.2">
      <c r="B1950" s="30"/>
      <c r="C1950" s="31"/>
      <c r="D1950" s="32" t="str">
        <f>IF(C1950="","",IFERROR(INDEX(Clienți!$C$5:$C$504,MATCH(C1950,Clienți!$B$5:$B$504,0)),""))</f>
        <v/>
      </c>
      <c r="E1950" s="31"/>
      <c r="F1950" s="33"/>
      <c r="G1950" s="34" t="str">
        <f t="shared" si="30"/>
        <v/>
      </c>
    </row>
    <row r="1951" spans="2:7" x14ac:dyDescent="0.2">
      <c r="B1951" s="30"/>
      <c r="C1951" s="31"/>
      <c r="D1951" s="32" t="str">
        <f>IF(C1951="","",IFERROR(INDEX(Clienți!$C$5:$C$504,MATCH(C1951,Clienți!$B$5:$B$504,0)),""))</f>
        <v/>
      </c>
      <c r="E1951" s="31"/>
      <c r="F1951" s="33"/>
      <c r="G1951" s="34" t="str">
        <f t="shared" si="30"/>
        <v/>
      </c>
    </row>
    <row r="1952" spans="2:7" x14ac:dyDescent="0.2">
      <c r="B1952" s="30"/>
      <c r="C1952" s="31"/>
      <c r="D1952" s="32" t="str">
        <f>IF(C1952="","",IFERROR(INDEX(Clienți!$C$5:$C$504,MATCH(C1952,Clienți!$B$5:$B$504,0)),""))</f>
        <v/>
      </c>
      <c r="E1952" s="31"/>
      <c r="F1952" s="33"/>
      <c r="G1952" s="34" t="str">
        <f t="shared" si="30"/>
        <v/>
      </c>
    </row>
    <row r="1953" spans="2:7" x14ac:dyDescent="0.2">
      <c r="B1953" s="30"/>
      <c r="C1953" s="31"/>
      <c r="D1953" s="32" t="str">
        <f>IF(C1953="","",IFERROR(INDEX(Clienți!$C$5:$C$504,MATCH(C1953,Clienți!$B$5:$B$504,0)),""))</f>
        <v/>
      </c>
      <c r="E1953" s="31"/>
      <c r="F1953" s="33"/>
      <c r="G1953" s="34" t="str">
        <f t="shared" si="30"/>
        <v/>
      </c>
    </row>
    <row r="1954" spans="2:7" x14ac:dyDescent="0.2">
      <c r="B1954" s="30"/>
      <c r="C1954" s="31"/>
      <c r="D1954" s="32" t="str">
        <f>IF(C1954="","",IFERROR(INDEX(Clienți!$C$5:$C$504,MATCH(C1954,Clienți!$B$5:$B$504,0)),""))</f>
        <v/>
      </c>
      <c r="E1954" s="31"/>
      <c r="F1954" s="33"/>
      <c r="G1954" s="34" t="str">
        <f t="shared" si="30"/>
        <v/>
      </c>
    </row>
    <row r="1955" spans="2:7" x14ac:dyDescent="0.2">
      <c r="B1955" s="30"/>
      <c r="C1955" s="31"/>
      <c r="D1955" s="32" t="str">
        <f>IF(C1955="","",IFERROR(INDEX(Clienți!$C$5:$C$504,MATCH(C1955,Clienți!$B$5:$B$504,0)),""))</f>
        <v/>
      </c>
      <c r="E1955" s="31"/>
      <c r="F1955" s="33"/>
      <c r="G1955" s="34" t="str">
        <f t="shared" si="30"/>
        <v/>
      </c>
    </row>
    <row r="1956" spans="2:7" x14ac:dyDescent="0.2">
      <c r="B1956" s="30"/>
      <c r="C1956" s="31"/>
      <c r="D1956" s="32" t="str">
        <f>IF(C1956="","",IFERROR(INDEX(Clienți!$C$5:$C$504,MATCH(C1956,Clienți!$B$5:$B$504,0)),""))</f>
        <v/>
      </c>
      <c r="E1956" s="31"/>
      <c r="F1956" s="33"/>
      <c r="G1956" s="34" t="str">
        <f t="shared" si="30"/>
        <v/>
      </c>
    </row>
    <row r="1957" spans="2:7" x14ac:dyDescent="0.2">
      <c r="B1957" s="30"/>
      <c r="C1957" s="31"/>
      <c r="D1957" s="32" t="str">
        <f>IF(C1957="","",IFERROR(INDEX(Clienți!$C$5:$C$504,MATCH(C1957,Clienți!$B$5:$B$504,0)),""))</f>
        <v/>
      </c>
      <c r="E1957" s="31"/>
      <c r="F1957" s="33"/>
      <c r="G1957" s="34" t="str">
        <f t="shared" si="30"/>
        <v/>
      </c>
    </row>
    <row r="1958" spans="2:7" x14ac:dyDescent="0.2">
      <c r="B1958" s="30"/>
      <c r="C1958" s="31"/>
      <c r="D1958" s="32" t="str">
        <f>IF(C1958="","",IFERROR(INDEX(Clienți!$C$5:$C$504,MATCH(C1958,Clienți!$B$5:$B$504,0)),""))</f>
        <v/>
      </c>
      <c r="E1958" s="31"/>
      <c r="F1958" s="33"/>
      <c r="G1958" s="34" t="str">
        <f t="shared" si="30"/>
        <v/>
      </c>
    </row>
    <row r="1959" spans="2:7" x14ac:dyDescent="0.2">
      <c r="B1959" s="30"/>
      <c r="C1959" s="31"/>
      <c r="D1959" s="32" t="str">
        <f>IF(C1959="","",IFERROR(INDEX(Clienți!$C$5:$C$504,MATCH(C1959,Clienți!$B$5:$B$504,0)),""))</f>
        <v/>
      </c>
      <c r="E1959" s="31"/>
      <c r="F1959" s="33"/>
      <c r="G1959" s="34" t="str">
        <f t="shared" si="30"/>
        <v/>
      </c>
    </row>
    <row r="1960" spans="2:7" x14ac:dyDescent="0.2">
      <c r="B1960" s="30"/>
      <c r="C1960" s="31"/>
      <c r="D1960" s="32" t="str">
        <f>IF(C1960="","",IFERROR(INDEX(Clienți!$C$5:$C$504,MATCH(C1960,Clienți!$B$5:$B$504,0)),""))</f>
        <v/>
      </c>
      <c r="E1960" s="31"/>
      <c r="F1960" s="33"/>
      <c r="G1960" s="34" t="str">
        <f t="shared" si="30"/>
        <v/>
      </c>
    </row>
    <row r="1961" spans="2:7" x14ac:dyDescent="0.2">
      <c r="B1961" s="30"/>
      <c r="C1961" s="31"/>
      <c r="D1961" s="32" t="str">
        <f>IF(C1961="","",IFERROR(INDEX(Clienți!$C$5:$C$504,MATCH(C1961,Clienți!$B$5:$B$504,0)),""))</f>
        <v/>
      </c>
      <c r="E1961" s="31"/>
      <c r="F1961" s="33"/>
      <c r="G1961" s="34" t="str">
        <f t="shared" si="30"/>
        <v/>
      </c>
    </row>
    <row r="1962" spans="2:7" x14ac:dyDescent="0.2">
      <c r="B1962" s="30"/>
      <c r="C1962" s="31"/>
      <c r="D1962" s="32" t="str">
        <f>IF(C1962="","",IFERROR(INDEX(Clienți!$C$5:$C$504,MATCH(C1962,Clienți!$B$5:$B$504,0)),""))</f>
        <v/>
      </c>
      <c r="E1962" s="31"/>
      <c r="F1962" s="33"/>
      <c r="G1962" s="34" t="str">
        <f t="shared" si="30"/>
        <v/>
      </c>
    </row>
    <row r="1963" spans="2:7" x14ac:dyDescent="0.2">
      <c r="B1963" s="30"/>
      <c r="C1963" s="31"/>
      <c r="D1963" s="32" t="str">
        <f>IF(C1963="","",IFERROR(INDEX(Clienți!$C$5:$C$504,MATCH(C1963,Clienți!$B$5:$B$504,0)),""))</f>
        <v/>
      </c>
      <c r="E1963" s="31"/>
      <c r="F1963" s="33"/>
      <c r="G1963" s="34" t="str">
        <f t="shared" si="30"/>
        <v/>
      </c>
    </row>
    <row r="1964" spans="2:7" x14ac:dyDescent="0.2">
      <c r="B1964" s="30"/>
      <c r="C1964" s="31"/>
      <c r="D1964" s="32" t="str">
        <f>IF(C1964="","",IFERROR(INDEX(Clienți!$C$5:$C$504,MATCH(C1964,Clienți!$B$5:$B$504,0)),""))</f>
        <v/>
      </c>
      <c r="E1964" s="31"/>
      <c r="F1964" s="33"/>
      <c r="G1964" s="34" t="str">
        <f t="shared" si="30"/>
        <v/>
      </c>
    </row>
    <row r="1965" spans="2:7" x14ac:dyDescent="0.2">
      <c r="B1965" s="30"/>
      <c r="C1965" s="31"/>
      <c r="D1965" s="32" t="str">
        <f>IF(C1965="","",IFERROR(INDEX(Clienți!$C$5:$C$504,MATCH(C1965,Clienți!$B$5:$B$504,0)),""))</f>
        <v/>
      </c>
      <c r="E1965" s="31"/>
      <c r="F1965" s="33"/>
      <c r="G1965" s="34" t="str">
        <f t="shared" si="30"/>
        <v/>
      </c>
    </row>
    <row r="1966" spans="2:7" x14ac:dyDescent="0.2">
      <c r="B1966" s="30"/>
      <c r="C1966" s="31"/>
      <c r="D1966" s="32" t="str">
        <f>IF(C1966="","",IFERROR(INDEX(Clienți!$C$5:$C$504,MATCH(C1966,Clienți!$B$5:$B$504,0)),""))</f>
        <v/>
      </c>
      <c r="E1966" s="31"/>
      <c r="F1966" s="33"/>
      <c r="G1966" s="34" t="str">
        <f t="shared" si="30"/>
        <v/>
      </c>
    </row>
    <row r="1967" spans="2:7" x14ac:dyDescent="0.2">
      <c r="B1967" s="30"/>
      <c r="C1967" s="31"/>
      <c r="D1967" s="32" t="str">
        <f>IF(C1967="","",IFERROR(INDEX(Clienți!$C$5:$C$504,MATCH(C1967,Clienți!$B$5:$B$504,0)),""))</f>
        <v/>
      </c>
      <c r="E1967" s="31"/>
      <c r="F1967" s="33"/>
      <c r="G1967" s="34" t="str">
        <f t="shared" si="30"/>
        <v/>
      </c>
    </row>
    <row r="1968" spans="2:7" x14ac:dyDescent="0.2">
      <c r="B1968" s="30"/>
      <c r="C1968" s="31"/>
      <c r="D1968" s="32" t="str">
        <f>IF(C1968="","",IFERROR(INDEX(Clienți!$C$5:$C$504,MATCH(C1968,Clienți!$B$5:$B$504,0)),""))</f>
        <v/>
      </c>
      <c r="E1968" s="31"/>
      <c r="F1968" s="33"/>
      <c r="G1968" s="34" t="str">
        <f t="shared" si="30"/>
        <v/>
      </c>
    </row>
    <row r="1969" spans="2:7" x14ac:dyDescent="0.2">
      <c r="B1969" s="30"/>
      <c r="C1969" s="31"/>
      <c r="D1969" s="32" t="str">
        <f>IF(C1969="","",IFERROR(INDEX(Clienți!$C$5:$C$504,MATCH(C1969,Clienți!$B$5:$B$504,0)),""))</f>
        <v/>
      </c>
      <c r="E1969" s="31"/>
      <c r="F1969" s="33"/>
      <c r="G1969" s="34" t="str">
        <f t="shared" si="30"/>
        <v/>
      </c>
    </row>
    <row r="1970" spans="2:7" x14ac:dyDescent="0.2">
      <c r="B1970" s="30"/>
      <c r="C1970" s="31"/>
      <c r="D1970" s="32" t="str">
        <f>IF(C1970="","",IFERROR(INDEX(Clienți!$C$5:$C$504,MATCH(C1970,Clienți!$B$5:$B$504,0)),""))</f>
        <v/>
      </c>
      <c r="E1970" s="31"/>
      <c r="F1970" s="33"/>
      <c r="G1970" s="34" t="str">
        <f t="shared" si="30"/>
        <v/>
      </c>
    </row>
    <row r="1971" spans="2:7" x14ac:dyDescent="0.2">
      <c r="B1971" s="30"/>
      <c r="C1971" s="31"/>
      <c r="D1971" s="32" t="str">
        <f>IF(C1971="","",IFERROR(INDEX(Clienți!$C$5:$C$504,MATCH(C1971,Clienți!$B$5:$B$504,0)),""))</f>
        <v/>
      </c>
      <c r="E1971" s="31"/>
      <c r="F1971" s="33"/>
      <c r="G1971" s="34" t="str">
        <f t="shared" si="30"/>
        <v/>
      </c>
    </row>
    <row r="1972" spans="2:7" x14ac:dyDescent="0.2">
      <c r="B1972" s="30"/>
      <c r="C1972" s="31"/>
      <c r="D1972" s="32" t="str">
        <f>IF(C1972="","",IFERROR(INDEX(Clienți!$C$5:$C$504,MATCH(C1972,Clienți!$B$5:$B$504,0)),""))</f>
        <v/>
      </c>
      <c r="E1972" s="31"/>
      <c r="F1972" s="33"/>
      <c r="G1972" s="34" t="str">
        <f t="shared" si="30"/>
        <v/>
      </c>
    </row>
    <row r="1973" spans="2:7" x14ac:dyDescent="0.2">
      <c r="B1973" s="30"/>
      <c r="C1973" s="31"/>
      <c r="D1973" s="32" t="str">
        <f>IF(C1973="","",IFERROR(INDEX(Clienți!$C$5:$C$504,MATCH(C1973,Clienți!$B$5:$B$504,0)),""))</f>
        <v/>
      </c>
      <c r="E1973" s="31"/>
      <c r="F1973" s="33"/>
      <c r="G1973" s="34" t="str">
        <f t="shared" si="30"/>
        <v/>
      </c>
    </row>
    <row r="1974" spans="2:7" x14ac:dyDescent="0.2">
      <c r="B1974" s="30"/>
      <c r="C1974" s="31"/>
      <c r="D1974" s="32" t="str">
        <f>IF(C1974="","",IFERROR(INDEX(Clienți!$C$5:$C$504,MATCH(C1974,Clienți!$B$5:$B$504,0)),""))</f>
        <v/>
      </c>
      <c r="E1974" s="31"/>
      <c r="F1974" s="33"/>
      <c r="G1974" s="34" t="str">
        <f t="shared" si="30"/>
        <v/>
      </c>
    </row>
    <row r="1975" spans="2:7" x14ac:dyDescent="0.2">
      <c r="B1975" s="30"/>
      <c r="C1975" s="31"/>
      <c r="D1975" s="32" t="str">
        <f>IF(C1975="","",IFERROR(INDEX(Clienți!$C$5:$C$504,MATCH(C1975,Clienți!$B$5:$B$504,0)),""))</f>
        <v/>
      </c>
      <c r="E1975" s="31"/>
      <c r="F1975" s="33"/>
      <c r="G1975" s="34" t="str">
        <f t="shared" si="30"/>
        <v/>
      </c>
    </row>
    <row r="1976" spans="2:7" x14ac:dyDescent="0.2">
      <c r="B1976" s="30"/>
      <c r="C1976" s="31"/>
      <c r="D1976" s="32" t="str">
        <f>IF(C1976="","",IFERROR(INDEX(Clienți!$C$5:$C$504,MATCH(C1976,Clienți!$B$5:$B$504,0)),""))</f>
        <v/>
      </c>
      <c r="E1976" s="31"/>
      <c r="F1976" s="33"/>
      <c r="G1976" s="34" t="str">
        <f t="shared" si="30"/>
        <v/>
      </c>
    </row>
    <row r="1977" spans="2:7" x14ac:dyDescent="0.2">
      <c r="B1977" s="30"/>
      <c r="C1977" s="31"/>
      <c r="D1977" s="32" t="str">
        <f>IF(C1977="","",IFERROR(INDEX(Clienți!$C$5:$C$504,MATCH(C1977,Clienți!$B$5:$B$504,0)),""))</f>
        <v/>
      </c>
      <c r="E1977" s="31"/>
      <c r="F1977" s="33"/>
      <c r="G1977" s="34" t="str">
        <f t="shared" si="30"/>
        <v/>
      </c>
    </row>
    <row r="1978" spans="2:7" x14ac:dyDescent="0.2">
      <c r="B1978" s="30"/>
      <c r="C1978" s="31"/>
      <c r="D1978" s="32" t="str">
        <f>IF(C1978="","",IFERROR(INDEX(Clienți!$C$5:$C$504,MATCH(C1978,Clienți!$B$5:$B$504,0)),""))</f>
        <v/>
      </c>
      <c r="E1978" s="31"/>
      <c r="F1978" s="33"/>
      <c r="G1978" s="34" t="str">
        <f t="shared" si="30"/>
        <v/>
      </c>
    </row>
    <row r="1979" spans="2:7" x14ac:dyDescent="0.2">
      <c r="B1979" s="30"/>
      <c r="C1979" s="31"/>
      <c r="D1979" s="32" t="str">
        <f>IF(C1979="","",IFERROR(INDEX(Clienți!$C$5:$C$504,MATCH(C1979,Clienți!$B$5:$B$504,0)),""))</f>
        <v/>
      </c>
      <c r="E1979" s="31"/>
      <c r="F1979" s="33"/>
      <c r="G1979" s="34" t="str">
        <f t="shared" si="30"/>
        <v/>
      </c>
    </row>
    <row r="1980" spans="2:7" x14ac:dyDescent="0.2">
      <c r="B1980" s="30"/>
      <c r="C1980" s="31"/>
      <c r="D1980" s="32" t="str">
        <f>IF(C1980="","",IFERROR(INDEX(Clienți!$C$5:$C$504,MATCH(C1980,Clienți!$B$5:$B$504,0)),""))</f>
        <v/>
      </c>
      <c r="E1980" s="31"/>
      <c r="F1980" s="33"/>
      <c r="G1980" s="34" t="str">
        <f t="shared" si="30"/>
        <v/>
      </c>
    </row>
    <row r="1981" spans="2:7" x14ac:dyDescent="0.2">
      <c r="B1981" s="30"/>
      <c r="C1981" s="31"/>
      <c r="D1981" s="32" t="str">
        <f>IF(C1981="","",IFERROR(INDEX(Clienți!$C$5:$C$504,MATCH(C1981,Clienți!$B$5:$B$504,0)),""))</f>
        <v/>
      </c>
      <c r="E1981" s="31"/>
      <c r="F1981" s="33"/>
      <c r="G1981" s="34" t="str">
        <f t="shared" si="30"/>
        <v/>
      </c>
    </row>
    <row r="1982" spans="2:7" x14ac:dyDescent="0.2">
      <c r="B1982" s="30"/>
      <c r="C1982" s="31"/>
      <c r="D1982" s="32" t="str">
        <f>IF(C1982="","",IFERROR(INDEX(Clienți!$C$5:$C$504,MATCH(C1982,Clienți!$B$5:$B$504,0)),""))</f>
        <v/>
      </c>
      <c r="E1982" s="31"/>
      <c r="F1982" s="33"/>
      <c r="G1982" s="34" t="str">
        <f t="shared" si="30"/>
        <v/>
      </c>
    </row>
    <row r="1983" spans="2:7" x14ac:dyDescent="0.2">
      <c r="B1983" s="30"/>
      <c r="C1983" s="31"/>
      <c r="D1983" s="32" t="str">
        <f>IF(C1983="","",IFERROR(INDEX(Clienți!$C$5:$C$504,MATCH(C1983,Clienți!$B$5:$B$504,0)),""))</f>
        <v/>
      </c>
      <c r="E1983" s="31"/>
      <c r="F1983" s="33"/>
      <c r="G1983" s="34" t="str">
        <f t="shared" si="30"/>
        <v/>
      </c>
    </row>
    <row r="1984" spans="2:7" x14ac:dyDescent="0.2">
      <c r="B1984" s="30"/>
      <c r="C1984" s="31"/>
      <c r="D1984" s="32" t="str">
        <f>IF(C1984="","",IFERROR(INDEX(Clienți!$C$5:$C$504,MATCH(C1984,Clienți!$B$5:$B$504,0)),""))</f>
        <v/>
      </c>
      <c r="E1984" s="31"/>
      <c r="F1984" s="33"/>
      <c r="G1984" s="34" t="str">
        <f t="shared" si="30"/>
        <v/>
      </c>
    </row>
    <row r="1985" spans="2:7" x14ac:dyDescent="0.2">
      <c r="B1985" s="30"/>
      <c r="C1985" s="31"/>
      <c r="D1985" s="32" t="str">
        <f>IF(C1985="","",IFERROR(INDEX(Clienți!$C$5:$C$504,MATCH(C1985,Clienți!$B$5:$B$504,0)),""))</f>
        <v/>
      </c>
      <c r="E1985" s="31"/>
      <c r="F1985" s="33"/>
      <c r="G1985" s="34" t="str">
        <f t="shared" si="30"/>
        <v/>
      </c>
    </row>
    <row r="1986" spans="2:7" x14ac:dyDescent="0.2">
      <c r="B1986" s="30"/>
      <c r="C1986" s="31"/>
      <c r="D1986" s="32" t="str">
        <f>IF(C1986="","",IFERROR(INDEX(Clienți!$C$5:$C$504,MATCH(C1986,Clienți!$B$5:$B$504,0)),""))</f>
        <v/>
      </c>
      <c r="E1986" s="31"/>
      <c r="F1986" s="33"/>
      <c r="G1986" s="34" t="str">
        <f t="shared" si="30"/>
        <v/>
      </c>
    </row>
    <row r="1987" spans="2:7" x14ac:dyDescent="0.2">
      <c r="B1987" s="30"/>
      <c r="C1987" s="31"/>
      <c r="D1987" s="32" t="str">
        <f>IF(C1987="","",IFERROR(INDEX(Clienți!$C$5:$C$504,MATCH(C1987,Clienți!$B$5:$B$504,0)),""))</f>
        <v/>
      </c>
      <c r="E1987" s="31"/>
      <c r="F1987" s="33"/>
      <c r="G1987" s="34" t="str">
        <f t="shared" si="30"/>
        <v/>
      </c>
    </row>
    <row r="1988" spans="2:7" x14ac:dyDescent="0.2">
      <c r="B1988" s="30"/>
      <c r="C1988" s="31"/>
      <c r="D1988" s="32" t="str">
        <f>IF(C1988="","",IFERROR(INDEX(Clienți!$C$5:$C$504,MATCH(C1988,Clienți!$B$5:$B$504,0)),""))</f>
        <v/>
      </c>
      <c r="E1988" s="31"/>
      <c r="F1988" s="33"/>
      <c r="G1988" s="34" t="str">
        <f t="shared" si="30"/>
        <v/>
      </c>
    </row>
    <row r="1989" spans="2:7" x14ac:dyDescent="0.2">
      <c r="B1989" s="30"/>
      <c r="C1989" s="31"/>
      <c r="D1989" s="32" t="str">
        <f>IF(C1989="","",IFERROR(INDEX(Clienți!$C$5:$C$504,MATCH(C1989,Clienți!$B$5:$B$504,0)),""))</f>
        <v/>
      </c>
      <c r="E1989" s="31"/>
      <c r="F1989" s="33"/>
      <c r="G1989" s="34" t="str">
        <f t="shared" ref="G1989:G2004" si="31">IF(C1989="","",TRIM(IF(D1989="","Cod de client inexistent. ","")&amp;IF(COUNTIF($E$5:$E$2004,E1989)&gt;1,"Factură dublată. ","")))</f>
        <v/>
      </c>
    </row>
    <row r="1990" spans="2:7" x14ac:dyDescent="0.2">
      <c r="B1990" s="30"/>
      <c r="C1990" s="31"/>
      <c r="D1990" s="32" t="str">
        <f>IF(C1990="","",IFERROR(INDEX(Clienți!$C$5:$C$504,MATCH(C1990,Clienți!$B$5:$B$504,0)),""))</f>
        <v/>
      </c>
      <c r="E1990" s="31"/>
      <c r="F1990" s="33"/>
      <c r="G1990" s="34" t="str">
        <f t="shared" si="31"/>
        <v/>
      </c>
    </row>
    <row r="1991" spans="2:7" x14ac:dyDescent="0.2">
      <c r="B1991" s="30"/>
      <c r="C1991" s="31"/>
      <c r="D1991" s="32" t="str">
        <f>IF(C1991="","",IFERROR(INDEX(Clienți!$C$5:$C$504,MATCH(C1991,Clienți!$B$5:$B$504,0)),""))</f>
        <v/>
      </c>
      <c r="E1991" s="31"/>
      <c r="F1991" s="33"/>
      <c r="G1991" s="34" t="str">
        <f t="shared" si="31"/>
        <v/>
      </c>
    </row>
    <row r="1992" spans="2:7" x14ac:dyDescent="0.2">
      <c r="B1992" s="30"/>
      <c r="C1992" s="31"/>
      <c r="D1992" s="32" t="str">
        <f>IF(C1992="","",IFERROR(INDEX(Clienți!$C$5:$C$504,MATCH(C1992,Clienți!$B$5:$B$504,0)),""))</f>
        <v/>
      </c>
      <c r="E1992" s="31"/>
      <c r="F1992" s="33"/>
      <c r="G1992" s="34" t="str">
        <f t="shared" si="31"/>
        <v/>
      </c>
    </row>
    <row r="1993" spans="2:7" x14ac:dyDescent="0.2">
      <c r="B1993" s="30"/>
      <c r="C1993" s="31"/>
      <c r="D1993" s="32" t="str">
        <f>IF(C1993="","",IFERROR(INDEX(Clienți!$C$5:$C$504,MATCH(C1993,Clienți!$B$5:$B$504,0)),""))</f>
        <v/>
      </c>
      <c r="E1993" s="31"/>
      <c r="F1993" s="33"/>
      <c r="G1993" s="34" t="str">
        <f t="shared" si="31"/>
        <v/>
      </c>
    </row>
    <row r="1994" spans="2:7" x14ac:dyDescent="0.2">
      <c r="B1994" s="30"/>
      <c r="C1994" s="31"/>
      <c r="D1994" s="32" t="str">
        <f>IF(C1994="","",IFERROR(INDEX(Clienți!$C$5:$C$504,MATCH(C1994,Clienți!$B$5:$B$504,0)),""))</f>
        <v/>
      </c>
      <c r="E1994" s="31"/>
      <c r="F1994" s="33"/>
      <c r="G1994" s="34" t="str">
        <f t="shared" si="31"/>
        <v/>
      </c>
    </row>
    <row r="1995" spans="2:7" x14ac:dyDescent="0.2">
      <c r="B1995" s="30"/>
      <c r="C1995" s="31"/>
      <c r="D1995" s="32" t="str">
        <f>IF(C1995="","",IFERROR(INDEX(Clienți!$C$5:$C$504,MATCH(C1995,Clienți!$B$5:$B$504,0)),""))</f>
        <v/>
      </c>
      <c r="E1995" s="31"/>
      <c r="F1995" s="33"/>
      <c r="G1995" s="34" t="str">
        <f t="shared" si="31"/>
        <v/>
      </c>
    </row>
    <row r="1996" spans="2:7" x14ac:dyDescent="0.2">
      <c r="B1996" s="30"/>
      <c r="C1996" s="31"/>
      <c r="D1996" s="32" t="str">
        <f>IF(C1996="","",IFERROR(INDEX(Clienți!$C$5:$C$504,MATCH(C1996,Clienți!$B$5:$B$504,0)),""))</f>
        <v/>
      </c>
      <c r="E1996" s="31"/>
      <c r="F1996" s="33"/>
      <c r="G1996" s="34" t="str">
        <f t="shared" si="31"/>
        <v/>
      </c>
    </row>
    <row r="1997" spans="2:7" x14ac:dyDescent="0.2">
      <c r="B1997" s="30"/>
      <c r="C1997" s="31"/>
      <c r="D1997" s="32" t="str">
        <f>IF(C1997="","",IFERROR(INDEX(Clienți!$C$5:$C$504,MATCH(C1997,Clienți!$B$5:$B$504,0)),""))</f>
        <v/>
      </c>
      <c r="E1997" s="31"/>
      <c r="F1997" s="33"/>
      <c r="G1997" s="34" t="str">
        <f t="shared" si="31"/>
        <v/>
      </c>
    </row>
    <row r="1998" spans="2:7" x14ac:dyDescent="0.2">
      <c r="B1998" s="30"/>
      <c r="C1998" s="31"/>
      <c r="D1998" s="32" t="str">
        <f>IF(C1998="","",IFERROR(INDEX(Clienți!$C$5:$C$504,MATCH(C1998,Clienți!$B$5:$B$504,0)),""))</f>
        <v/>
      </c>
      <c r="E1998" s="31"/>
      <c r="F1998" s="33"/>
      <c r="G1998" s="34" t="str">
        <f t="shared" si="31"/>
        <v/>
      </c>
    </row>
    <row r="1999" spans="2:7" x14ac:dyDescent="0.2">
      <c r="B1999" s="30"/>
      <c r="C1999" s="31"/>
      <c r="D1999" s="32" t="str">
        <f>IF(C1999="","",IFERROR(INDEX(Clienți!$C$5:$C$504,MATCH(C1999,Clienți!$B$5:$B$504,0)),""))</f>
        <v/>
      </c>
      <c r="E1999" s="31"/>
      <c r="F1999" s="33"/>
      <c r="G1999" s="34" t="str">
        <f t="shared" si="31"/>
        <v/>
      </c>
    </row>
    <row r="2000" spans="2:7" x14ac:dyDescent="0.2">
      <c r="B2000" s="30"/>
      <c r="C2000" s="31"/>
      <c r="D2000" s="32" t="str">
        <f>IF(C2000="","",IFERROR(INDEX(Clienți!$C$5:$C$504,MATCH(C2000,Clienți!$B$5:$B$504,0)),""))</f>
        <v/>
      </c>
      <c r="E2000" s="31"/>
      <c r="F2000" s="33"/>
      <c r="G2000" s="34" t="str">
        <f t="shared" si="31"/>
        <v/>
      </c>
    </row>
    <row r="2001" spans="2:7" x14ac:dyDescent="0.2">
      <c r="B2001" s="30"/>
      <c r="C2001" s="31"/>
      <c r="D2001" s="32" t="str">
        <f>IF(C2001="","",IFERROR(INDEX(Clienți!$C$5:$C$504,MATCH(C2001,Clienți!$B$5:$B$504,0)),""))</f>
        <v/>
      </c>
      <c r="E2001" s="31"/>
      <c r="F2001" s="33"/>
      <c r="G2001" s="34" t="str">
        <f t="shared" si="31"/>
        <v/>
      </c>
    </row>
    <row r="2002" spans="2:7" x14ac:dyDescent="0.2">
      <c r="B2002" s="30"/>
      <c r="C2002" s="31"/>
      <c r="D2002" s="32" t="str">
        <f>IF(C2002="","",IFERROR(INDEX(Clienți!$C$5:$C$504,MATCH(C2002,Clienți!$B$5:$B$504,0)),""))</f>
        <v/>
      </c>
      <c r="E2002" s="31"/>
      <c r="F2002" s="33"/>
      <c r="G2002" s="34" t="str">
        <f t="shared" si="31"/>
        <v/>
      </c>
    </row>
    <row r="2003" spans="2:7" x14ac:dyDescent="0.2">
      <c r="B2003" s="30"/>
      <c r="C2003" s="31"/>
      <c r="D2003" s="32" t="str">
        <f>IF(C2003="","",IFERROR(INDEX(Clienți!$C$5:$C$504,MATCH(C2003,Clienți!$B$5:$B$504,0)),""))</f>
        <v/>
      </c>
      <c r="E2003" s="31"/>
      <c r="F2003" s="33"/>
      <c r="G2003" s="34" t="str">
        <f t="shared" si="31"/>
        <v/>
      </c>
    </row>
    <row r="2004" spans="2:7" x14ac:dyDescent="0.2">
      <c r="B2004" s="30"/>
      <c r="C2004" s="31"/>
      <c r="D2004" s="32" t="str">
        <f>IF(C2004="","",IFERROR(INDEX(Clienți!$C$5:$C$504,MATCH(C2004,Clienți!$B$5:$B$504,0)),""))</f>
        <v/>
      </c>
      <c r="E2004" s="31"/>
      <c r="F2004" s="33"/>
      <c r="G2004" s="34" t="str">
        <f t="shared" si="31"/>
        <v/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01EFC2DC-CBD6-4048-8B38-6B0A95A6B5FE}">
          <x14:formula1>
            <xm:f>Clienți!$B$5:$B$504</xm:f>
          </x14:formula1>
          <xm:sqref>C5:C2004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EF0FA-DE35-4DF4-9911-515F33948CA8}">
  <sheetPr>
    <pageSetUpPr fitToPage="1"/>
  </sheetPr>
  <dimension ref="B1:N34"/>
  <sheetViews>
    <sheetView showGridLines="0" workbookViewId="0"/>
  </sheetViews>
  <sheetFormatPr baseColWidth="10" defaultRowHeight="12.75" x14ac:dyDescent="0.2"/>
  <cols>
    <col min="1" max="1" width="2.7109375" style="1" customWidth="1"/>
    <col min="2" max="3" width="10.7109375" style="1" customWidth="1"/>
    <col min="4" max="5" width="16.7109375" style="1" customWidth="1"/>
    <col min="6" max="6" width="15.7109375" style="1" customWidth="1"/>
    <col min="7" max="7" width="14.7109375" style="1" customWidth="1"/>
    <col min="8" max="9" width="11.7109375" style="1" customWidth="1"/>
    <col min="10" max="16384" width="11.42578125" style="1"/>
  </cols>
  <sheetData>
    <row r="1" spans="2:14" ht="15.75" x14ac:dyDescent="0.25">
      <c r="B1" s="4" t="s">
        <v>211</v>
      </c>
      <c r="D1" s="35" t="s">
        <v>63</v>
      </c>
      <c r="E1" s="3" t="s">
        <v>212</v>
      </c>
      <c r="N1" s="36">
        <f>IFERROR(MATCH(D1,Clienți!$B$5:$B$504,0),0)</f>
        <v>1</v>
      </c>
    </row>
    <row r="3" spans="2:14" ht="21" x14ac:dyDescent="0.2">
      <c r="B3" s="84" t="s">
        <v>213</v>
      </c>
      <c r="C3" s="85"/>
      <c r="D3" s="85"/>
      <c r="E3" s="85"/>
      <c r="F3" s="85"/>
      <c r="G3" s="85"/>
      <c r="H3" s="85"/>
      <c r="I3" s="86"/>
    </row>
    <row r="4" spans="2:14" ht="15.75" x14ac:dyDescent="0.2">
      <c r="B4" s="87" t="str">
        <f>IF(RandK=0,"Codul nu există în baza de date.",IF(RandK=0,"",INDEX(Clienți!$C$5:$C$504,RandK)&amp;"")&amp;"   ·   "&amp;IF(RandK=0,"",INDEX(Clienți!$L$5:$L$504,RandK)&amp;""))</f>
        <v>Exemplu Construct SRL   ·   Activ</v>
      </c>
      <c r="C4" s="88"/>
      <c r="D4" s="88"/>
      <c r="E4" s="88"/>
      <c r="F4" s="88"/>
      <c r="G4" s="88"/>
      <c r="H4" s="88"/>
      <c r="I4" s="89"/>
    </row>
    <row r="5" spans="2:14" x14ac:dyDescent="0.2">
      <c r="B5" s="43"/>
      <c r="I5" s="44"/>
    </row>
    <row r="6" spans="2:14" x14ac:dyDescent="0.2">
      <c r="B6" s="79" t="s">
        <v>214</v>
      </c>
      <c r="C6" s="80"/>
      <c r="D6" s="81" t="str">
        <f>IF(RandK=0,"",INDEX(Clienți!$D$5:$D$504,RandK)&amp;"")</f>
        <v>RO23456789</v>
      </c>
      <c r="E6" s="81"/>
      <c r="F6" s="81"/>
      <c r="G6" s="81"/>
      <c r="H6" s="81"/>
      <c r="I6" s="82"/>
    </row>
    <row r="7" spans="2:14" x14ac:dyDescent="0.2">
      <c r="B7" s="79" t="s">
        <v>215</v>
      </c>
      <c r="C7" s="80"/>
      <c r="D7" s="81" t="str">
        <f>IF(RandK=0,"",IF(RandK=0,"",INDEX(Clienți!$E$5:$E$504,RandK)&amp;"")&amp;IF(IF(RandK=0,"",INDEX(Clienți!$F$5:$F$504,RandK)&amp;"")="",""," ("&amp;IF(RandK=0,"",INDEX(Clienți!$F$5:$F$504,RandK)&amp;"")&amp;")"))</f>
        <v>Dan Ilie (Director tehnic)</v>
      </c>
      <c r="E7" s="81"/>
      <c r="F7" s="81"/>
      <c r="G7" s="81"/>
      <c r="H7" s="81"/>
      <c r="I7" s="82"/>
    </row>
    <row r="8" spans="2:14" x14ac:dyDescent="0.2">
      <c r="B8" s="79" t="s">
        <v>216</v>
      </c>
      <c r="C8" s="80"/>
      <c r="D8" s="81" t="str">
        <f>IF(RandK=0,"",IF(RandK=0,"",INDEX(Clienți!$G$5:$G$504,RandK)&amp;"")&amp;"   "&amp;IF(RandK=0,"",INDEX(Clienți!$H$5:$H$504,RandK)&amp;""))</f>
        <v>0722 111 222   office@exemplu-construct.ro</v>
      </c>
      <c r="E8" s="81"/>
      <c r="F8" s="81"/>
      <c r="G8" s="81"/>
      <c r="H8" s="81"/>
      <c r="I8" s="82"/>
    </row>
    <row r="9" spans="2:14" x14ac:dyDescent="0.2">
      <c r="B9" s="79" t="s">
        <v>217</v>
      </c>
      <c r="C9" s="80"/>
      <c r="D9" s="81" t="str">
        <f>IF(RandK=0,"",IF(RandK=0,"",INDEX(Clienți!$I$5:$I$504,RandK)&amp;"")&amp;" · "&amp;IF(RandK=0,"",INDEX(Clienți!$J$5:$J$504,RandK)&amp;""))</f>
        <v>Câmpina · Recomandare</v>
      </c>
      <c r="E9" s="81"/>
      <c r="F9" s="81"/>
      <c r="G9" s="81"/>
      <c r="H9" s="81"/>
      <c r="I9" s="82"/>
    </row>
    <row r="10" spans="2:14" x14ac:dyDescent="0.2">
      <c r="B10" s="79" t="s">
        <v>218</v>
      </c>
      <c r="C10" s="80"/>
      <c r="D10" s="81" t="str">
        <f>IF(RandK=0,"",INDEX(Clienți!$K$5:$K$504,RandK)&amp;"")</f>
        <v>Maria Stoica</v>
      </c>
      <c r="E10" s="81"/>
      <c r="F10" s="81"/>
      <c r="G10" s="81"/>
      <c r="H10" s="81"/>
      <c r="I10" s="82"/>
    </row>
    <row r="11" spans="2:14" x14ac:dyDescent="0.2">
      <c r="B11" s="79" t="s">
        <v>219</v>
      </c>
      <c r="C11" s="80"/>
      <c r="D11" s="81" t="str">
        <f>IF(RandK=0,"",INDEX(Clienți!$M$5:$M$504,RandK)&amp;"")</f>
        <v>OP la 15 zile</v>
      </c>
      <c r="E11" s="81"/>
      <c r="F11" s="81"/>
      <c r="G11" s="81"/>
      <c r="H11" s="81"/>
      <c r="I11" s="82"/>
    </row>
    <row r="12" spans="2:14" x14ac:dyDescent="0.2">
      <c r="B12" s="79" t="s">
        <v>220</v>
      </c>
      <c r="C12" s="80"/>
      <c r="D12" s="81" t="str">
        <f>IF(RandK=0,"",RIGHT("0"&amp;DAY(INDEX(Clienți!$O$5:$O$504,RandK)),2)&amp;"."&amp;RIGHT("0"&amp;MONTH(INDEX(Clienți!$O$5:$O$504,RandK)),2)&amp;"."&amp;YEAR(INDEX(Clienți!$O$5:$O$504,RandK)))</f>
        <v>12.03.2024</v>
      </c>
      <c r="E12" s="81"/>
      <c r="F12" s="81"/>
      <c r="G12" s="81"/>
      <c r="H12" s="81"/>
      <c r="I12" s="82"/>
    </row>
    <row r="13" spans="2:14" x14ac:dyDescent="0.2">
      <c r="B13" s="43"/>
      <c r="I13" s="44"/>
    </row>
    <row r="14" spans="2:14" x14ac:dyDescent="0.2">
      <c r="B14" s="72" t="s">
        <v>221</v>
      </c>
      <c r="C14" s="73"/>
      <c r="D14" s="72" t="s">
        <v>59</v>
      </c>
      <c r="E14" s="73"/>
      <c r="F14" s="72" t="s">
        <v>55</v>
      </c>
      <c r="G14" s="73"/>
      <c r="H14" s="72" t="s">
        <v>57</v>
      </c>
      <c r="I14" s="73"/>
    </row>
    <row r="15" spans="2:14" ht="17.25" x14ac:dyDescent="0.3">
      <c r="B15" s="83">
        <f>IF(RandK=0,0,INDEX(Clienți!$S$5:$S$504,RandK))</f>
        <v>21747</v>
      </c>
      <c r="C15" s="75"/>
      <c r="D15" s="74" t="str">
        <f>IF(RandK=0,"",IF(ISNUMBER(INDEX(Clienți!$T$5:$T$504,RandK)),RIGHT("0"&amp;DAY(INDEX(Clienți!$T$5:$T$504,RandK)),2)&amp;"."&amp;RIGHT("0"&amp;MONTH(INDEX(Clienți!$T$5:$T$504,RandK)),2)&amp;"."&amp;YEAR(INDEX(Clienți!$T$5:$T$504,RandK)),"–"))</f>
        <v>12.10.2026</v>
      </c>
      <c r="E15" s="75"/>
      <c r="F15" s="74" t="str">
        <f>IF(RandK=0,"",IF(ISNUMBER(INDEX(Clienți!$P$5:$P$504,RandK)),RIGHT("0"&amp;DAY(INDEX(Clienți!$P$5:$P$504,RandK)),2)&amp;"."&amp;RIGHT("0"&amp;MONTH(INDEX(Clienți!$P$5:$P$504,RandK)),2)&amp;"."&amp;YEAR(INDEX(Clienți!$P$5:$P$504,RandK)),"–"))</f>
        <v>12.10.2026</v>
      </c>
      <c r="G15" s="75"/>
      <c r="H15" s="74" t="str">
        <f>IF(RandK=0,"",IF(ISNUMBER(INDEX(Clienți!$R$5:$R$504,RandK)),RIGHT("0"&amp;DAY(INDEX(Clienți!$R$5:$R$504,RandK)),2)&amp;"."&amp;RIGHT("0"&amp;MONTH(INDEX(Clienți!$R$5:$R$504,RandK)),2)&amp;"."&amp;YEAR(INDEX(Clienți!$R$5:$R$504,RandK)),"–"))</f>
        <v>16.10.2026</v>
      </c>
      <c r="I15" s="75"/>
    </row>
    <row r="16" spans="2:14" ht="27.95" customHeight="1" x14ac:dyDescent="0.2">
      <c r="B16" s="76" t="str">
        <f ca="1">IF(RandK=0,"",IF(IF(RandK=0,"",INDEX(Clienți!$W$5:$W$504,RandK)&amp;"")="","","Atenție: "&amp;IF(RandK=0,"",INDEX(Clienți!$W$5:$W$504,RandK)&amp;"")))</f>
        <v/>
      </c>
      <c r="C16" s="77"/>
      <c r="D16" s="77"/>
      <c r="E16" s="77"/>
      <c r="F16" s="77"/>
      <c r="G16" s="77"/>
      <c r="H16" s="77"/>
      <c r="I16" s="78"/>
    </row>
    <row r="17" spans="2:14" x14ac:dyDescent="0.2">
      <c r="B17" s="43"/>
      <c r="I17" s="44"/>
    </row>
    <row r="18" spans="2:14" x14ac:dyDescent="0.2">
      <c r="B18" s="45" t="s">
        <v>222</v>
      </c>
      <c r="I18" s="44"/>
    </row>
    <row r="19" spans="2:14" x14ac:dyDescent="0.2">
      <c r="B19" s="46" t="s">
        <v>129</v>
      </c>
      <c r="C19" s="8" t="s">
        <v>132</v>
      </c>
      <c r="D19" s="59" t="s">
        <v>133</v>
      </c>
      <c r="E19" s="59"/>
      <c r="F19" s="59" t="s">
        <v>135</v>
      </c>
      <c r="G19" s="59"/>
      <c r="H19" s="8" t="s">
        <v>223</v>
      </c>
      <c r="I19" s="47" t="s">
        <v>138</v>
      </c>
    </row>
    <row r="20" spans="2:14" ht="27" customHeight="1" x14ac:dyDescent="0.2">
      <c r="B20" s="48">
        <f>IF($N20=0,"",IF(INDEX(Activități!$B$5:$B$1504,$N20)="","",INDEX(Activități!$B$5:$B$1504,$N20)))</f>
        <v>46307</v>
      </c>
      <c r="C20" s="39" t="str">
        <f>IF($N20=0,"",IF(INDEX(Activități!$E$5:$E$1504,$N20)="","",INDEX(Activități!$E$5:$E$1504,$N20)))</f>
        <v>E-mail</v>
      </c>
      <c r="D20" s="69" t="str">
        <f>IF($N20=0,"",IF(INDEX(Activități!$F$5:$F$1504,$N20)="","",INDEX(Activități!$F$5:$F$1504,$N20)))</f>
        <v>Trimisă factura storno EXF 1213 și explicația</v>
      </c>
      <c r="E20" s="69"/>
      <c r="F20" s="69" t="str">
        <f>IF($N20=0,"",IF(INDEX(Activități!$H$5:$H$1504,$N20)="","",INDEX(Activități!$H$5:$H$1504,$N20)))</f>
        <v>Sună pentru confirmare</v>
      </c>
      <c r="G20" s="69"/>
      <c r="H20" s="38">
        <f>IF($N20=0,"",IF(INDEX(Activități!$I$5:$I$1504,$N20)="","",INDEX(Activități!$I$5:$I$1504,$N20)))</f>
        <v>46311</v>
      </c>
      <c r="I20" s="49" t="str">
        <f ca="1">IF($N20=0,"",IF(INDEX(Activități!$L$5:$L$1504,$N20)="","",INDEX(Activități!$L$5:$L$1504,$N20)))</f>
        <v>Planificat</v>
      </c>
      <c r="N20" s="36">
        <f>IFERROR(_xlfn.AGGREGATE(14,6,(ROW(Activități!$C$5:$C$1504)-4)/(Activități!$C$5:$C$1504=$D$1),1),0)</f>
        <v>10</v>
      </c>
    </row>
    <row r="21" spans="2:14" ht="27" customHeight="1" x14ac:dyDescent="0.2">
      <c r="B21" s="48">
        <f>IF($N21=0,"",IF(INDEX(Activități!$B$5:$B$1504,$N21)="","",INDEX(Activități!$B$5:$B$1504,$N21)))</f>
        <v>46302</v>
      </c>
      <c r="C21" s="39" t="str">
        <f>IF($N21=0,"",IF(INDEX(Activități!$E$5:$E$1504,$N21)="","",INDEX(Activități!$E$5:$E$1504,$N21)))</f>
        <v>Apel</v>
      </c>
      <c r="D21" s="69" t="str">
        <f>IF($N21=0,"",IF(INDEX(Activități!$F$5:$F$1504,$N21)="","",INDEX(Activități!$F$5:$F$1504,$N21)))</f>
        <v>Nemulțumire la prețul manoperei din factura EXF 1201</v>
      </c>
      <c r="E21" s="69"/>
      <c r="F21" s="69" t="str">
        <f>IF($N21=0,"",IF(INDEX(Activități!$H$5:$H$1504,$N21)="","",INDEX(Activități!$H$5:$H$1504,$N21)))</f>
        <v>Emite factura storno pentru manoperă</v>
      </c>
      <c r="G21" s="69"/>
      <c r="H21" s="38">
        <f>IF($N21=0,"",IF(INDEX(Activități!$I$5:$I$1504,$N21)="","",INDEX(Activități!$I$5:$I$1504,$N21)))</f>
        <v>46307</v>
      </c>
      <c r="I21" s="49" t="str">
        <f>IF($N21=0,"",IF(INDEX(Activități!$L$5:$L$1504,$N21)="","",INDEX(Activități!$L$5:$L$1504,$N21)))</f>
        <v>Realizat</v>
      </c>
      <c r="N21" s="36">
        <f>IFERROR(_xlfn.AGGREGATE(14,6,(ROW(Activități!$C$5:$C$1504)-4)/(Activități!$C$5:$C$1504=$D$1),2),0)</f>
        <v>9</v>
      </c>
    </row>
    <row r="22" spans="2:14" ht="27" customHeight="1" x14ac:dyDescent="0.2">
      <c r="B22" s="48">
        <f>IF($N22=0,"",IF(INDEX(Activități!$B$5:$B$1504,$N22)="","",INDEX(Activități!$B$5:$B$1504,$N22)))</f>
        <v>46294</v>
      </c>
      <c r="C22" s="39" t="str">
        <f>IF($N22=0,"",IF(INDEX(Activități!$E$5:$E$1504,$N22)="","",INDEX(Activități!$E$5:$E$1504,$N22)))</f>
        <v>Comandă</v>
      </c>
      <c r="D22" s="69" t="str">
        <f>IF($N22=0,"",IF(INDEX(Activități!$F$5:$F$1504,$N22)="","",INDEX(Activități!$F$5:$F$1504,$N22)))</f>
        <v>Comanda 315 pentru materiale electrice</v>
      </c>
      <c r="E22" s="69"/>
      <c r="F22" s="69" t="str">
        <f>IF($N22=0,"",IF(INDEX(Activități!$H$5:$H$1504,$N22)="","",INDEX(Activități!$H$5:$H$1504,$N22)))</f>
        <v>Confirmă livrarea și emite factura</v>
      </c>
      <c r="G22" s="69"/>
      <c r="H22" s="38">
        <f>IF($N22=0,"",IF(INDEX(Activități!$I$5:$I$1504,$N22)="","",INDEX(Activități!$I$5:$I$1504,$N22)))</f>
        <v>46296</v>
      </c>
      <c r="I22" s="49" t="str">
        <f>IF($N22=0,"",IF(INDEX(Activități!$L$5:$L$1504,$N22)="","",INDEX(Activități!$L$5:$L$1504,$N22)))</f>
        <v>Realizat</v>
      </c>
      <c r="N22" s="36">
        <f>IFERROR(_xlfn.AGGREGATE(14,6,(ROW(Activități!$C$5:$C$1504)-4)/(Activități!$C$5:$C$1504=$D$1),3),0)</f>
        <v>5</v>
      </c>
    </row>
    <row r="23" spans="2:14" ht="27" customHeight="1" x14ac:dyDescent="0.2">
      <c r="B23" s="48" t="str">
        <f>IF($N23=0,"",IF(INDEX(Activități!$B$5:$B$1504,$N23)="","",INDEX(Activități!$B$5:$B$1504,$N23)))</f>
        <v/>
      </c>
      <c r="C23" s="39" t="str">
        <f>IF($N23=0,"",IF(INDEX(Activități!$E$5:$E$1504,$N23)="","",INDEX(Activități!$E$5:$E$1504,$N23)))</f>
        <v/>
      </c>
      <c r="D23" s="69" t="str">
        <f>IF($N23=0,"",IF(INDEX(Activități!$F$5:$F$1504,$N23)="","",INDEX(Activități!$F$5:$F$1504,$N23)))</f>
        <v/>
      </c>
      <c r="E23" s="69"/>
      <c r="F23" s="69" t="str">
        <f>IF($N23=0,"",IF(INDEX(Activități!$H$5:$H$1504,$N23)="","",INDEX(Activități!$H$5:$H$1504,$N23)))</f>
        <v/>
      </c>
      <c r="G23" s="69"/>
      <c r="H23" s="38" t="str">
        <f>IF($N23=0,"",IF(INDEX(Activități!$I$5:$I$1504,$N23)="","",INDEX(Activități!$I$5:$I$1504,$N23)))</f>
        <v/>
      </c>
      <c r="I23" s="49" t="str">
        <f>IF($N23=0,"",IF(INDEX(Activități!$L$5:$L$1504,$N23)="","",INDEX(Activități!$L$5:$L$1504,$N23)))</f>
        <v/>
      </c>
      <c r="N23" s="36">
        <f>IFERROR(_xlfn.AGGREGATE(14,6,(ROW(Activități!$C$5:$C$1504)-4)/(Activități!$C$5:$C$1504=$D$1),4),0)</f>
        <v>0</v>
      </c>
    </row>
    <row r="24" spans="2:14" ht="27" customHeight="1" x14ac:dyDescent="0.2">
      <c r="B24" s="48" t="str">
        <f>IF($N24=0,"",IF(INDEX(Activități!$B$5:$B$1504,$N24)="","",INDEX(Activități!$B$5:$B$1504,$N24)))</f>
        <v/>
      </c>
      <c r="C24" s="39" t="str">
        <f>IF($N24=0,"",IF(INDEX(Activități!$E$5:$E$1504,$N24)="","",INDEX(Activități!$E$5:$E$1504,$N24)))</f>
        <v/>
      </c>
      <c r="D24" s="69" t="str">
        <f>IF($N24=0,"",IF(INDEX(Activități!$F$5:$F$1504,$N24)="","",INDEX(Activități!$F$5:$F$1504,$N24)))</f>
        <v/>
      </c>
      <c r="E24" s="69"/>
      <c r="F24" s="69" t="str">
        <f>IF($N24=0,"",IF(INDEX(Activități!$H$5:$H$1504,$N24)="","",INDEX(Activități!$H$5:$H$1504,$N24)))</f>
        <v/>
      </c>
      <c r="G24" s="69"/>
      <c r="H24" s="38" t="str">
        <f>IF($N24=0,"",IF(INDEX(Activități!$I$5:$I$1504,$N24)="","",INDEX(Activități!$I$5:$I$1504,$N24)))</f>
        <v/>
      </c>
      <c r="I24" s="49" t="str">
        <f>IF($N24=0,"",IF(INDEX(Activități!$L$5:$L$1504,$N24)="","",INDEX(Activități!$L$5:$L$1504,$N24)))</f>
        <v/>
      </c>
      <c r="N24" s="36">
        <f>IFERROR(_xlfn.AGGREGATE(14,6,(ROW(Activități!$C$5:$C$1504)-4)/(Activități!$C$5:$C$1504=$D$1),5),0)</f>
        <v>0</v>
      </c>
    </row>
    <row r="25" spans="2:14" ht="27" customHeight="1" x14ac:dyDescent="0.2">
      <c r="B25" s="48" t="str">
        <f>IF($N25=0,"",IF(INDEX(Activități!$B$5:$B$1504,$N25)="","",INDEX(Activități!$B$5:$B$1504,$N25)))</f>
        <v/>
      </c>
      <c r="C25" s="39" t="str">
        <f>IF($N25=0,"",IF(INDEX(Activități!$E$5:$E$1504,$N25)="","",INDEX(Activități!$E$5:$E$1504,$N25)))</f>
        <v/>
      </c>
      <c r="D25" s="69" t="str">
        <f>IF($N25=0,"",IF(INDEX(Activități!$F$5:$F$1504,$N25)="","",INDEX(Activități!$F$5:$F$1504,$N25)))</f>
        <v/>
      </c>
      <c r="E25" s="69"/>
      <c r="F25" s="69" t="str">
        <f>IF($N25=0,"",IF(INDEX(Activități!$H$5:$H$1504,$N25)="","",INDEX(Activități!$H$5:$H$1504,$N25)))</f>
        <v/>
      </c>
      <c r="G25" s="69"/>
      <c r="H25" s="38" t="str">
        <f>IF($N25=0,"",IF(INDEX(Activități!$I$5:$I$1504,$N25)="","",INDEX(Activități!$I$5:$I$1504,$N25)))</f>
        <v/>
      </c>
      <c r="I25" s="49" t="str">
        <f>IF($N25=0,"",IF(INDEX(Activități!$L$5:$L$1504,$N25)="","",INDEX(Activități!$L$5:$L$1504,$N25)))</f>
        <v/>
      </c>
      <c r="N25" s="36">
        <f>IFERROR(_xlfn.AGGREGATE(14,6,(ROW(Activități!$C$5:$C$1504)-4)/(Activități!$C$5:$C$1504=$D$1),6),0)</f>
        <v>0</v>
      </c>
    </row>
    <row r="26" spans="2:14" ht="27" customHeight="1" x14ac:dyDescent="0.2">
      <c r="B26" s="48" t="str">
        <f>IF($N26=0,"",IF(INDEX(Activități!$B$5:$B$1504,$N26)="","",INDEX(Activități!$B$5:$B$1504,$N26)))</f>
        <v/>
      </c>
      <c r="C26" s="39" t="str">
        <f>IF($N26=0,"",IF(INDEX(Activități!$E$5:$E$1504,$N26)="","",INDEX(Activități!$E$5:$E$1504,$N26)))</f>
        <v/>
      </c>
      <c r="D26" s="69" t="str">
        <f>IF($N26=0,"",IF(INDEX(Activități!$F$5:$F$1504,$N26)="","",INDEX(Activități!$F$5:$F$1504,$N26)))</f>
        <v/>
      </c>
      <c r="E26" s="69"/>
      <c r="F26" s="69" t="str">
        <f>IF($N26=0,"",IF(INDEX(Activități!$H$5:$H$1504,$N26)="","",INDEX(Activități!$H$5:$H$1504,$N26)))</f>
        <v/>
      </c>
      <c r="G26" s="69"/>
      <c r="H26" s="38" t="str">
        <f>IF($N26=0,"",IF(INDEX(Activități!$I$5:$I$1504,$N26)="","",INDEX(Activități!$I$5:$I$1504,$N26)))</f>
        <v/>
      </c>
      <c r="I26" s="49" t="str">
        <f>IF($N26=0,"",IF(INDEX(Activități!$L$5:$L$1504,$N26)="","",INDEX(Activități!$L$5:$L$1504,$N26)))</f>
        <v/>
      </c>
      <c r="N26" s="36">
        <f>IFERROR(_xlfn.AGGREGATE(14,6,(ROW(Activități!$C$5:$C$1504)-4)/(Activități!$C$5:$C$1504=$D$1),7),0)</f>
        <v>0</v>
      </c>
    </row>
    <row r="27" spans="2:14" ht="27" customHeight="1" x14ac:dyDescent="0.2">
      <c r="B27" s="48" t="str">
        <f>IF($N27=0,"",IF(INDEX(Activități!$B$5:$B$1504,$N27)="","",INDEX(Activități!$B$5:$B$1504,$N27)))</f>
        <v/>
      </c>
      <c r="C27" s="39" t="str">
        <f>IF($N27=0,"",IF(INDEX(Activități!$E$5:$E$1504,$N27)="","",INDEX(Activități!$E$5:$E$1504,$N27)))</f>
        <v/>
      </c>
      <c r="D27" s="69" t="str">
        <f>IF($N27=0,"",IF(INDEX(Activități!$F$5:$F$1504,$N27)="","",INDEX(Activități!$F$5:$F$1504,$N27)))</f>
        <v/>
      </c>
      <c r="E27" s="69"/>
      <c r="F27" s="69" t="str">
        <f>IF($N27=0,"",IF(INDEX(Activități!$H$5:$H$1504,$N27)="","",INDEX(Activități!$H$5:$H$1504,$N27)))</f>
        <v/>
      </c>
      <c r="G27" s="69"/>
      <c r="H27" s="38" t="str">
        <f>IF($N27=0,"",IF(INDEX(Activități!$I$5:$I$1504,$N27)="","",INDEX(Activități!$I$5:$I$1504,$N27)))</f>
        <v/>
      </c>
      <c r="I27" s="49" t="str">
        <f>IF($N27=0,"",IF(INDEX(Activități!$L$5:$L$1504,$N27)="","",INDEX(Activități!$L$5:$L$1504,$N27)))</f>
        <v/>
      </c>
      <c r="N27" s="36">
        <f>IFERROR(_xlfn.AGGREGATE(14,6,(ROW(Activități!$C$5:$C$1504)-4)/(Activități!$C$5:$C$1504=$D$1),8),0)</f>
        <v>0</v>
      </c>
    </row>
    <row r="28" spans="2:14" x14ac:dyDescent="0.2">
      <c r="B28" s="43"/>
      <c r="I28" s="44"/>
    </row>
    <row r="29" spans="2:14" x14ac:dyDescent="0.2">
      <c r="B29" s="45" t="s">
        <v>224</v>
      </c>
      <c r="I29" s="44"/>
    </row>
    <row r="30" spans="2:14" x14ac:dyDescent="0.2">
      <c r="B30" s="70" t="s">
        <v>175</v>
      </c>
      <c r="C30" s="59"/>
      <c r="D30" s="59"/>
      <c r="E30" s="59"/>
      <c r="F30" s="8" t="s">
        <v>177</v>
      </c>
      <c r="G30" s="8" t="s">
        <v>225</v>
      </c>
      <c r="H30" s="8" t="s">
        <v>226</v>
      </c>
      <c r="I30" s="47" t="s">
        <v>227</v>
      </c>
    </row>
    <row r="31" spans="2:14" x14ac:dyDescent="0.2">
      <c r="B31" s="71" t="str">
        <f>IF($N31=0,"",IF(INDEX(Oportunități!$E$5:$E$304,$N31)="","",INDEX(Oportunități!$E$5:$E$304,$N31)))</f>
        <v>Mentenanță anuală instalații</v>
      </c>
      <c r="C31" s="58"/>
      <c r="D31" s="58"/>
      <c r="E31" s="58"/>
      <c r="F31" s="40" t="str">
        <f>IF($N31=0,"",IF(INDEX(Oportunități!$G$5:$G$304,$N31)="","",INDEX(Oportunități!$G$5:$G$304,$N31)))</f>
        <v>Negociere</v>
      </c>
      <c r="G31" s="41">
        <f>IF($N31=0,"",IF(INDEX(Oportunități!$F$5:$F$304,$N31)="","",INDEX(Oportunități!$F$5:$F$304,$N31)))</f>
        <v>24000</v>
      </c>
      <c r="H31" s="42">
        <f>IF($N31=0,"",IF(INDEX(Oportunități!$J$5:$J$304,$N31)="","",INDEX(Oportunități!$J$5:$J$304,$N31)))</f>
        <v>46305</v>
      </c>
      <c r="I31" s="50" t="str">
        <f>IF($N31=0,"",IF(INDEX(Oportunități!$K$5:$K$304,$N31)="","",INDEX(Oportunități!$K$5:$K$304,$N31)))</f>
        <v>OF-058</v>
      </c>
      <c r="N31" s="36">
        <f>IFERROR(_xlfn.AGGREGATE(15,6,(ROW(Oportunități!$C$5:$C$304)-4)/((Oportunități!$C$5:$C$304=$D$1)*(Oportunități!$G$5:$G$304&lt;&gt;"Câștigată")*(Oportunități!$G$5:$G$304&lt;&gt;"Pierdută")),1),0)</f>
        <v>7</v>
      </c>
    </row>
    <row r="32" spans="2:14" x14ac:dyDescent="0.2">
      <c r="B32" s="71" t="str">
        <f>IF($N32=0,"",IF(INDEX(Oportunități!$E$5:$E$304,$N32)="","",INDEX(Oportunități!$E$5:$E$304,$N32)))</f>
        <v/>
      </c>
      <c r="C32" s="58"/>
      <c r="D32" s="58"/>
      <c r="E32" s="58"/>
      <c r="F32" s="40" t="str">
        <f>IF($N32=0,"",IF(INDEX(Oportunități!$G$5:$G$304,$N32)="","",INDEX(Oportunități!$G$5:$G$304,$N32)))</f>
        <v/>
      </c>
      <c r="G32" s="41" t="str">
        <f>IF($N32=0,"",IF(INDEX(Oportunități!$F$5:$F$304,$N32)="","",INDEX(Oportunități!$F$5:$F$304,$N32)))</f>
        <v/>
      </c>
      <c r="H32" s="42" t="str">
        <f>IF($N32=0,"",IF(INDEX(Oportunități!$J$5:$J$304,$N32)="","",INDEX(Oportunități!$J$5:$J$304,$N32)))</f>
        <v/>
      </c>
      <c r="I32" s="50" t="str">
        <f>IF($N32=0,"",IF(INDEX(Oportunități!$K$5:$K$304,$N32)="","",INDEX(Oportunități!$K$5:$K$304,$N32)))</f>
        <v/>
      </c>
      <c r="N32" s="36">
        <f>IFERROR(_xlfn.AGGREGATE(15,6,(ROW(Oportunități!$C$5:$C$304)-4)/((Oportunități!$C$5:$C$304=$D$1)*(Oportunități!$G$5:$G$304&lt;&gt;"Câștigată")*(Oportunități!$G$5:$G$304&lt;&gt;"Pierdută")),2),0)</f>
        <v>0</v>
      </c>
    </row>
    <row r="33" spans="2:14" x14ac:dyDescent="0.2">
      <c r="B33" s="71" t="str">
        <f>IF($N33=0,"",IF(INDEX(Oportunități!$E$5:$E$304,$N33)="","",INDEX(Oportunități!$E$5:$E$304,$N33)))</f>
        <v/>
      </c>
      <c r="C33" s="58"/>
      <c r="D33" s="58"/>
      <c r="E33" s="58"/>
      <c r="F33" s="40" t="str">
        <f>IF($N33=0,"",IF(INDEX(Oportunități!$G$5:$G$304,$N33)="","",INDEX(Oportunități!$G$5:$G$304,$N33)))</f>
        <v/>
      </c>
      <c r="G33" s="41" t="str">
        <f>IF($N33=0,"",IF(INDEX(Oportunități!$F$5:$F$304,$N33)="","",INDEX(Oportunități!$F$5:$F$304,$N33)))</f>
        <v/>
      </c>
      <c r="H33" s="42" t="str">
        <f>IF($N33=0,"",IF(INDEX(Oportunități!$J$5:$J$304,$N33)="","",INDEX(Oportunități!$J$5:$J$304,$N33)))</f>
        <v/>
      </c>
      <c r="I33" s="50" t="str">
        <f>IF($N33=0,"",IF(INDEX(Oportunități!$K$5:$K$304,$N33)="","",INDEX(Oportunități!$K$5:$K$304,$N33)))</f>
        <v/>
      </c>
      <c r="N33" s="36">
        <f>IFERROR(_xlfn.AGGREGATE(15,6,(ROW(Oportunități!$C$5:$C$304)-4)/((Oportunități!$C$5:$C$304=$D$1)*(Oportunități!$G$5:$G$304&lt;&gt;"Câștigată")*(Oportunități!$G$5:$G$304&lt;&gt;"Pierdută")),3),0)</f>
        <v>0</v>
      </c>
    </row>
    <row r="34" spans="2:14" x14ac:dyDescent="0.2">
      <c r="B34" s="67" t="str">
        <f>IF($N34=0,"",IF(INDEX(Oportunități!$E$5:$E$304,$N34)="","",INDEX(Oportunități!$E$5:$E$304,$N34)))</f>
        <v/>
      </c>
      <c r="C34" s="68"/>
      <c r="D34" s="68"/>
      <c r="E34" s="68"/>
      <c r="F34" s="51" t="str">
        <f>IF($N34=0,"",IF(INDEX(Oportunități!$G$5:$G$304,$N34)="","",INDEX(Oportunități!$G$5:$G$304,$N34)))</f>
        <v/>
      </c>
      <c r="G34" s="52" t="str">
        <f>IF($N34=0,"",IF(INDEX(Oportunități!$F$5:$F$304,$N34)="","",INDEX(Oportunități!$F$5:$F$304,$N34)))</f>
        <v/>
      </c>
      <c r="H34" s="53" t="str">
        <f>IF($N34=0,"",IF(INDEX(Oportunități!$J$5:$J$304,$N34)="","",INDEX(Oportunități!$J$5:$J$304,$N34)))</f>
        <v/>
      </c>
      <c r="I34" s="54" t="str">
        <f>IF($N34=0,"",IF(INDEX(Oportunități!$K$5:$K$304,$N34)="","",INDEX(Oportunități!$K$5:$K$304,$N34)))</f>
        <v/>
      </c>
      <c r="N34" s="36">
        <f>IFERROR(_xlfn.AGGREGATE(15,6,(ROW(Oportunități!$C$5:$C$304)-4)/((Oportunități!$C$5:$C$304=$D$1)*(Oportunități!$G$5:$G$304&lt;&gt;"Câștigată")*(Oportunități!$G$5:$G$304&lt;&gt;"Pierdută")),4),0)</f>
        <v>0</v>
      </c>
    </row>
  </sheetData>
  <mergeCells count="48">
    <mergeCell ref="B3:I3"/>
    <mergeCell ref="B4:I4"/>
    <mergeCell ref="B6:C6"/>
    <mergeCell ref="D6:I6"/>
    <mergeCell ref="B7:C7"/>
    <mergeCell ref="D7:I7"/>
    <mergeCell ref="B8:C8"/>
    <mergeCell ref="D8:I8"/>
    <mergeCell ref="B9:C9"/>
    <mergeCell ref="D9:I9"/>
    <mergeCell ref="B10:C10"/>
    <mergeCell ref="D10:I10"/>
    <mergeCell ref="D20:E20"/>
    <mergeCell ref="F20:G20"/>
    <mergeCell ref="B11:C11"/>
    <mergeCell ref="D11:I11"/>
    <mergeCell ref="B12:C12"/>
    <mergeCell ref="D12:I12"/>
    <mergeCell ref="B14:C14"/>
    <mergeCell ref="B15:C15"/>
    <mergeCell ref="D14:E14"/>
    <mergeCell ref="D15:E15"/>
    <mergeCell ref="F14:G14"/>
    <mergeCell ref="F15:G15"/>
    <mergeCell ref="H14:I14"/>
    <mergeCell ref="H15:I15"/>
    <mergeCell ref="B16:I16"/>
    <mergeCell ref="D19:E19"/>
    <mergeCell ref="F19:G19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B34:E34"/>
    <mergeCell ref="D27:E27"/>
    <mergeCell ref="F27:G27"/>
    <mergeCell ref="B30:E30"/>
    <mergeCell ref="B31:E31"/>
    <mergeCell ref="B32:E32"/>
    <mergeCell ref="B33:E33"/>
  </mergeCells>
  <conditionalFormatting sqref="I20:I27">
    <cfRule type="cellIs" dxfId="0" priority="1" stopIfTrue="1" operator="equal">
      <formula>"Întârziat"</formula>
    </cfRule>
  </conditionalFormatting>
  <printOptions horizontalCentered="1"/>
  <pageMargins left="0.7" right="0.7" top="0.75" bottom="0.75" header="0.3" footer="0.3"/>
  <pageSetup scale="81" orientation="portrait" r:id="rId1"/>
  <headerFooter>
    <oddFooter>&amp;Cmodelexcel.ro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FEB42-A855-4464-B89E-328F203977D7}">
  <dimension ref="B1:K18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0.7109375" style="1" customWidth="1"/>
    <col min="3" max="3" width="24.7109375" style="1" customWidth="1"/>
    <col min="4" max="4" width="3.7109375" style="1" customWidth="1"/>
    <col min="5" max="5" width="12.7109375" style="1" customWidth="1"/>
    <col min="6" max="6" width="16.7109375" style="1" customWidth="1"/>
    <col min="7" max="7" width="15.7109375" style="1" customWidth="1"/>
    <col min="8" max="8" width="14.7109375" style="1" customWidth="1"/>
    <col min="9" max="9" width="18.7109375" style="1" customWidth="1"/>
    <col min="10" max="10" width="11.7109375" style="1" customWidth="1"/>
    <col min="11" max="11" width="8.7109375" style="1" customWidth="1"/>
    <col min="12" max="16384" width="11.42578125" style="1"/>
  </cols>
  <sheetData>
    <row r="1" spans="2:11" ht="21" x14ac:dyDescent="0.35">
      <c r="B1" s="2" t="s">
        <v>0</v>
      </c>
    </row>
    <row r="2" spans="2:11" x14ac:dyDescent="0.2">
      <c r="B2" s="3" t="s">
        <v>1</v>
      </c>
    </row>
    <row r="4" spans="2:11" x14ac:dyDescent="0.2">
      <c r="B4" s="5" t="s">
        <v>2</v>
      </c>
      <c r="C4" s="6" t="s">
        <v>3</v>
      </c>
      <c r="E4" s="8" t="s">
        <v>8</v>
      </c>
      <c r="F4" s="8" t="s">
        <v>13</v>
      </c>
      <c r="G4" s="8" t="s">
        <v>20</v>
      </c>
      <c r="H4" s="8" t="s">
        <v>28</v>
      </c>
      <c r="I4" s="8" t="s">
        <v>35</v>
      </c>
      <c r="J4" s="8" t="s">
        <v>36</v>
      </c>
      <c r="K4" s="8" t="s">
        <v>32</v>
      </c>
    </row>
    <row r="5" spans="2:11" x14ac:dyDescent="0.2">
      <c r="B5" s="5" t="s">
        <v>4</v>
      </c>
      <c r="C5" s="6">
        <v>2026</v>
      </c>
      <c r="E5" s="9" t="s">
        <v>9</v>
      </c>
      <c r="F5" s="9" t="s">
        <v>14</v>
      </c>
      <c r="G5" s="9" t="s">
        <v>21</v>
      </c>
      <c r="H5" s="9" t="s">
        <v>29</v>
      </c>
      <c r="I5" s="9" t="s">
        <v>37</v>
      </c>
      <c r="J5" s="10">
        <v>0.1</v>
      </c>
      <c r="K5" s="9" t="s">
        <v>33</v>
      </c>
    </row>
    <row r="6" spans="2:11" x14ac:dyDescent="0.2">
      <c r="B6" s="5" t="s">
        <v>5</v>
      </c>
      <c r="C6" s="6">
        <v>30</v>
      </c>
      <c r="E6" s="9" t="s">
        <v>10</v>
      </c>
      <c r="F6" s="9" t="s">
        <v>15</v>
      </c>
      <c r="G6" s="9" t="s">
        <v>22</v>
      </c>
      <c r="H6" s="9" t="s">
        <v>30</v>
      </c>
      <c r="I6" s="9" t="s">
        <v>38</v>
      </c>
      <c r="J6" s="10">
        <v>0.25</v>
      </c>
      <c r="K6" s="9" t="s">
        <v>34</v>
      </c>
    </row>
    <row r="7" spans="2:11" x14ac:dyDescent="0.2">
      <c r="B7" s="5" t="s">
        <v>6</v>
      </c>
      <c r="C7" s="6">
        <v>90</v>
      </c>
      <c r="E7" s="9" t="s">
        <v>11</v>
      </c>
      <c r="F7" s="9" t="s">
        <v>16</v>
      </c>
      <c r="G7" s="9" t="s">
        <v>23</v>
      </c>
      <c r="H7" s="9" t="s">
        <v>31</v>
      </c>
      <c r="I7" s="9" t="s">
        <v>24</v>
      </c>
      <c r="J7" s="10">
        <v>0.5</v>
      </c>
      <c r="K7" s="9"/>
    </row>
    <row r="8" spans="2:11" x14ac:dyDescent="0.2">
      <c r="B8" s="5" t="s">
        <v>7</v>
      </c>
      <c r="C8" s="7">
        <f ca="1">TODAY()</f>
        <v>46309</v>
      </c>
      <c r="E8" s="9" t="s">
        <v>12</v>
      </c>
      <c r="F8" s="9" t="s">
        <v>17</v>
      </c>
      <c r="G8" s="9" t="s">
        <v>24</v>
      </c>
      <c r="H8" s="9"/>
      <c r="I8" s="9" t="s">
        <v>39</v>
      </c>
      <c r="J8" s="10">
        <v>0.75</v>
      </c>
      <c r="K8" s="9"/>
    </row>
    <row r="9" spans="2:11" x14ac:dyDescent="0.2">
      <c r="E9" s="9"/>
      <c r="F9" s="9" t="s">
        <v>18</v>
      </c>
      <c r="G9" s="9" t="s">
        <v>25</v>
      </c>
      <c r="H9" s="9"/>
      <c r="I9" s="9" t="s">
        <v>40</v>
      </c>
      <c r="J9" s="10">
        <v>1</v>
      </c>
      <c r="K9" s="9"/>
    </row>
    <row r="10" spans="2:11" x14ac:dyDescent="0.2">
      <c r="B10" s="3" t="s">
        <v>42</v>
      </c>
      <c r="E10" s="9"/>
      <c r="F10" s="9" t="s">
        <v>19</v>
      </c>
      <c r="G10" s="9" t="s">
        <v>26</v>
      </c>
      <c r="H10" s="9"/>
      <c r="I10" s="9" t="s">
        <v>41</v>
      </c>
      <c r="J10" s="10">
        <v>0</v>
      </c>
      <c r="K10" s="9"/>
    </row>
    <row r="11" spans="2:11" x14ac:dyDescent="0.2">
      <c r="E11" s="9"/>
      <c r="F11" s="9"/>
      <c r="G11" s="9" t="s">
        <v>27</v>
      </c>
      <c r="H11" s="9"/>
      <c r="K11" s="9"/>
    </row>
    <row r="12" spans="2:11" x14ac:dyDescent="0.2">
      <c r="E12" s="9"/>
      <c r="F12" s="9"/>
      <c r="G12" s="9"/>
      <c r="H12" s="9"/>
      <c r="K12" s="9"/>
    </row>
    <row r="13" spans="2:11" x14ac:dyDescent="0.2">
      <c r="E13" s="9"/>
      <c r="F13" s="9"/>
      <c r="G13" s="9"/>
      <c r="H13" s="9"/>
      <c r="K13" s="9"/>
    </row>
    <row r="14" spans="2:11" x14ac:dyDescent="0.2">
      <c r="E14" s="9"/>
      <c r="F14" s="9"/>
      <c r="G14" s="9"/>
      <c r="H14" s="9"/>
      <c r="K14" s="9"/>
    </row>
    <row r="16" spans="2:11" x14ac:dyDescent="0.2">
      <c r="B16" s="90" t="s">
        <v>241</v>
      </c>
    </row>
    <row r="17" spans="2:2" x14ac:dyDescent="0.2">
      <c r="B17" s="91" t="s">
        <v>242</v>
      </c>
    </row>
    <row r="18" spans="2:2" x14ac:dyDescent="0.2">
      <c r="B18" s="92" t="s">
        <v>243</v>
      </c>
    </row>
  </sheetData>
  <hyperlinks>
    <hyperlink ref="B18" r:id="rId1" tooltip="Instrucțiuni și alte modele gratuite" xr:uid="{FF9CED51-BD65-481C-9267-45CCFAB0DF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14</vt:i4>
      </vt:variant>
    </vt:vector>
  </HeadingPairs>
  <TitlesOfParts>
    <vt:vector size="21" baseType="lpstr">
      <vt:lpstr>Panou</vt:lpstr>
      <vt:lpstr>Clienți</vt:lpstr>
      <vt:lpstr>Activități</vt:lpstr>
      <vt:lpstr>Oportunități</vt:lpstr>
      <vt:lpstr>Vânzări</vt:lpstr>
      <vt:lpstr>Fișă client</vt:lpstr>
      <vt:lpstr>Setări</vt:lpstr>
      <vt:lpstr>AnV</vt:lpstr>
      <vt:lpstr>'Fișă client'!Área_de_impresión</vt:lpstr>
      <vt:lpstr>AziC</vt:lpstr>
      <vt:lpstr>Firma</vt:lpstr>
      <vt:lpstr>ListaAct</vt:lpstr>
      <vt:lpstr>ListaDaNu</vt:lpstr>
      <vt:lpstr>ListaEtape</vt:lpstr>
      <vt:lpstr>ListaResp</vt:lpstr>
      <vt:lpstr>ListaSursa</vt:lpstr>
      <vt:lpstr>ListaTipC</vt:lpstr>
      <vt:lpstr>RandK</vt:lpstr>
      <vt:lpstr>TabelEtape</vt:lpstr>
      <vt:lpstr>ZileFaraContact</vt:lpstr>
      <vt:lpstr>ZileFaraVanzari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Bază de date clienți Excel (CRM simplu)</dc:title>
  <dc:subject>Model Excel gratuit în limba română</dc:subject>
  <dc:creator>Ray Moreno · modelexcel.ro</dc:creator>
  <cp:keywords>modelexcel.ro, model Excel, Bază de date clienți Excel (CRM simplu)</cp:keywords>
  <dc:description>© 2026 Ray Moreno – modelexcel.ro. Model gratuit: îl poți folosi și adapta în activitatea ta. Nu este permisă revânzarea lui sau publicarea pe alte site-uri. https://modelexcel.ro/baza-de-date-clienti-excel/</dc:description>
  <cp:lastModifiedBy>Ray Moreno · modelexcel.ro</cp:lastModifiedBy>
  <dcterms:created xsi:type="dcterms:W3CDTF">2026-10-13T21:12:46Z</dcterms:created>
  <dcterms:modified xsi:type="dcterms:W3CDTF">2026-10-13T21:13:05Z</dcterms:modified>
  <cp:category>Model Excel</cp:category>
</cp:coreProperties>
</file>