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219FCA8B-9075-4D7E-A429-86C7D3CDD70B}" xr6:coauthVersionLast="47" xr6:coauthVersionMax="47" xr10:uidLastSave="{00000000-0000-0000-0000-000000000000}"/>
  <bookViews>
    <workbookView xWindow="-28920" yWindow="-120" windowWidth="29040" windowHeight="15720" xr2:uid="{A48A880A-9A06-4DBD-8D4A-1D5C92F1F9A4}"/>
  </bookViews>
  <sheets>
    <sheet name="Cash flow" sheetId="1" r:id="rId1"/>
    <sheet name="Previziune" sheetId="2" r:id="rId2"/>
    <sheet name="Încasări și plăți" sheetId="3" r:id="rId3"/>
    <sheet name="Realizat lunar" sheetId="4" r:id="rId4"/>
    <sheet name="Realizat vs previziune" sheetId="5" r:id="rId5"/>
    <sheet name="Setări" sheetId="6" r:id="rId6"/>
  </sheets>
  <definedNames>
    <definedName name="An">Setări!$C$5</definedName>
    <definedName name="Categorii">Setări!$E$5:$E$19</definedName>
    <definedName name="Firma">Setări!$C$4</definedName>
    <definedName name="SoldInitial">Setări!$C$6</definedName>
    <definedName name="SoldMinim">Setări!$C$7</definedName>
    <definedName name="TipCat">Setări!$F$5:$F$19</definedName>
    <definedName name="UltimaLuna">Setări!$C$8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20" i="5" l="1"/>
  <c r="N20" i="5"/>
  <c r="M20" i="5"/>
  <c r="L20" i="5"/>
  <c r="O19" i="5"/>
  <c r="N19" i="5"/>
  <c r="M19" i="5"/>
  <c r="L19" i="5"/>
  <c r="O18" i="5"/>
  <c r="N18" i="5"/>
  <c r="M18" i="5"/>
  <c r="L18" i="5"/>
  <c r="O17" i="5"/>
  <c r="N17" i="5"/>
  <c r="M17" i="5"/>
  <c r="L17" i="5"/>
  <c r="O16" i="5"/>
  <c r="N16" i="5"/>
  <c r="M16" i="5"/>
  <c r="L16" i="5"/>
  <c r="O15" i="5"/>
  <c r="N15" i="5"/>
  <c r="M15" i="5"/>
  <c r="L15" i="5"/>
  <c r="O14" i="5"/>
  <c r="N14" i="5"/>
  <c r="M14" i="5"/>
  <c r="L14" i="5"/>
  <c r="O13" i="5"/>
  <c r="N13" i="5"/>
  <c r="M13" i="5"/>
  <c r="L13" i="5"/>
  <c r="O12" i="5"/>
  <c r="N12" i="5"/>
  <c r="M12" i="5"/>
  <c r="L12" i="5"/>
  <c r="O11" i="5"/>
  <c r="N11" i="5"/>
  <c r="M11" i="5"/>
  <c r="L11" i="5"/>
  <c r="O10" i="5"/>
  <c r="N10" i="5"/>
  <c r="M10" i="5"/>
  <c r="L10" i="5"/>
  <c r="O9" i="5"/>
  <c r="N9" i="5"/>
  <c r="M9" i="5"/>
  <c r="L9" i="5"/>
  <c r="O8" i="5"/>
  <c r="N8" i="5"/>
  <c r="M8" i="5"/>
  <c r="L8" i="5"/>
  <c r="O7" i="5"/>
  <c r="N7" i="5"/>
  <c r="M7" i="5"/>
  <c r="L7" i="5"/>
  <c r="O6" i="5"/>
  <c r="N6" i="5"/>
  <c r="M6" i="5"/>
  <c r="L6" i="5"/>
  <c r="H17" i="5"/>
  <c r="E17" i="5"/>
  <c r="J17" i="5"/>
  <c r="I17" i="5"/>
  <c r="G17" i="5"/>
  <c r="F17" i="5"/>
  <c r="D17" i="5"/>
  <c r="C17" i="5"/>
  <c r="J16" i="5"/>
  <c r="I16" i="5"/>
  <c r="H16" i="5"/>
  <c r="G16" i="5"/>
  <c r="F16" i="5"/>
  <c r="E16" i="5"/>
  <c r="D16" i="5"/>
  <c r="C16" i="5"/>
  <c r="J15" i="5"/>
  <c r="I15" i="5"/>
  <c r="H15" i="5"/>
  <c r="G15" i="5"/>
  <c r="F15" i="5"/>
  <c r="E15" i="5"/>
  <c r="D15" i="5"/>
  <c r="C15" i="5"/>
  <c r="J14" i="5"/>
  <c r="I14" i="5"/>
  <c r="H14" i="5"/>
  <c r="G14" i="5"/>
  <c r="F14" i="5"/>
  <c r="E14" i="5"/>
  <c r="D14" i="5"/>
  <c r="C14" i="5"/>
  <c r="J13" i="5"/>
  <c r="I13" i="5"/>
  <c r="H13" i="5"/>
  <c r="G13" i="5"/>
  <c r="F13" i="5"/>
  <c r="E13" i="5"/>
  <c r="D13" i="5"/>
  <c r="C13" i="5"/>
  <c r="J12" i="5"/>
  <c r="I12" i="5"/>
  <c r="H12" i="5"/>
  <c r="G12" i="5"/>
  <c r="F12" i="5"/>
  <c r="E12" i="5"/>
  <c r="D12" i="5"/>
  <c r="C12" i="5"/>
  <c r="J11" i="5"/>
  <c r="I11" i="5"/>
  <c r="H11" i="5"/>
  <c r="G11" i="5"/>
  <c r="F11" i="5"/>
  <c r="E11" i="5"/>
  <c r="D11" i="5"/>
  <c r="C11" i="5"/>
  <c r="J10" i="5"/>
  <c r="I10" i="5"/>
  <c r="H10" i="5"/>
  <c r="G10" i="5"/>
  <c r="F10" i="5"/>
  <c r="E10" i="5"/>
  <c r="D10" i="5"/>
  <c r="C10" i="5"/>
  <c r="J9" i="5"/>
  <c r="I9" i="5"/>
  <c r="H9" i="5"/>
  <c r="G9" i="5"/>
  <c r="F9" i="5"/>
  <c r="E9" i="5"/>
  <c r="D9" i="5"/>
  <c r="C9" i="5"/>
  <c r="J8" i="5"/>
  <c r="I8" i="5"/>
  <c r="H8" i="5"/>
  <c r="G8" i="5"/>
  <c r="F8" i="5"/>
  <c r="E8" i="5"/>
  <c r="D8" i="5"/>
  <c r="C8" i="5"/>
  <c r="J7" i="5"/>
  <c r="I7" i="5"/>
  <c r="H7" i="5"/>
  <c r="G7" i="5"/>
  <c r="F7" i="5"/>
  <c r="E7" i="5"/>
  <c r="D7" i="5"/>
  <c r="C7" i="5"/>
  <c r="J6" i="5"/>
  <c r="I6" i="5"/>
  <c r="H6" i="5"/>
  <c r="G6" i="5"/>
  <c r="F6" i="5"/>
  <c r="E6" i="5"/>
  <c r="D6" i="5"/>
  <c r="C6" i="5"/>
  <c r="J5" i="5"/>
  <c r="I5" i="5"/>
  <c r="H5" i="5"/>
  <c r="G5" i="5"/>
  <c r="F5" i="5"/>
  <c r="E5" i="5"/>
  <c r="D5" i="5"/>
  <c r="C5" i="5"/>
  <c r="B32" i="1"/>
  <c r="C30" i="1"/>
  <c r="D30" i="1"/>
  <c r="E30" i="1"/>
  <c r="F30" i="1"/>
  <c r="G30" i="1"/>
  <c r="H30" i="1"/>
  <c r="I30" i="1"/>
  <c r="J30" i="1"/>
  <c r="K30" i="1"/>
  <c r="L30" i="1"/>
  <c r="M30" i="1"/>
  <c r="N30" i="1"/>
  <c r="C29" i="1"/>
  <c r="D29" i="1"/>
  <c r="E29" i="1"/>
  <c r="F29" i="1"/>
  <c r="G29" i="1"/>
  <c r="H29" i="1"/>
  <c r="I29" i="1"/>
  <c r="J29" i="1"/>
  <c r="K29" i="1"/>
  <c r="L29" i="1"/>
  <c r="M29" i="1"/>
  <c r="N29" i="1"/>
  <c r="O28" i="1"/>
  <c r="C28" i="1"/>
  <c r="D27" i="1"/>
  <c r="D28" i="1" s="1"/>
  <c r="E27" i="1" s="1"/>
  <c r="E28" i="1" s="1"/>
  <c r="F27" i="1" s="1"/>
  <c r="F28" i="1" s="1"/>
  <c r="G27" i="1" s="1"/>
  <c r="G28" i="1" s="1"/>
  <c r="H27" i="1" s="1"/>
  <c r="H28" i="1" s="1"/>
  <c r="I27" i="1" s="1"/>
  <c r="I28" i="1" s="1"/>
  <c r="J27" i="1" s="1"/>
  <c r="J28" i="1" s="1"/>
  <c r="K27" i="1" s="1"/>
  <c r="K28" i="1" s="1"/>
  <c r="L27" i="1" s="1"/>
  <c r="L28" i="1" s="1"/>
  <c r="M27" i="1" s="1"/>
  <c r="M28" i="1" s="1"/>
  <c r="N27" i="1" s="1"/>
  <c r="N28" i="1" s="1"/>
  <c r="C27" i="1"/>
  <c r="O26" i="1"/>
  <c r="C26" i="1"/>
  <c r="D26" i="1"/>
  <c r="E26" i="1"/>
  <c r="F26" i="1"/>
  <c r="G26" i="1"/>
  <c r="H26" i="1"/>
  <c r="I26" i="1"/>
  <c r="J26" i="1"/>
  <c r="K26" i="1"/>
  <c r="L26" i="1"/>
  <c r="M26" i="1"/>
  <c r="N26" i="1"/>
  <c r="C23" i="1"/>
  <c r="D23" i="1"/>
  <c r="E23" i="1"/>
  <c r="F23" i="1"/>
  <c r="G23" i="1"/>
  <c r="H23" i="1"/>
  <c r="I23" i="1"/>
  <c r="J23" i="1"/>
  <c r="K23" i="1"/>
  <c r="L23" i="1"/>
  <c r="M23" i="1"/>
  <c r="N23" i="1"/>
  <c r="C22" i="1"/>
  <c r="D22" i="1"/>
  <c r="E22" i="1"/>
  <c r="F22" i="1"/>
  <c r="G22" i="1"/>
  <c r="H22" i="1"/>
  <c r="I22" i="1"/>
  <c r="J22" i="1"/>
  <c r="K22" i="1"/>
  <c r="O22" i="1" s="1"/>
  <c r="L22" i="1"/>
  <c r="M22" i="1"/>
  <c r="N22" i="1"/>
  <c r="C21" i="1"/>
  <c r="D21" i="1"/>
  <c r="E21" i="1"/>
  <c r="F21" i="1"/>
  <c r="G21" i="1"/>
  <c r="H21" i="1"/>
  <c r="I21" i="1"/>
  <c r="J21" i="1"/>
  <c r="O21" i="1" s="1"/>
  <c r="K21" i="1"/>
  <c r="L21" i="1"/>
  <c r="M21" i="1"/>
  <c r="N21" i="1"/>
  <c r="C20" i="1"/>
  <c r="D20" i="1"/>
  <c r="E20" i="1"/>
  <c r="F20" i="1"/>
  <c r="G20" i="1"/>
  <c r="H20" i="1"/>
  <c r="I20" i="1"/>
  <c r="J20" i="1"/>
  <c r="O20" i="1" s="1"/>
  <c r="K20" i="1"/>
  <c r="L20" i="1"/>
  <c r="M20" i="1"/>
  <c r="M24" i="1" s="1"/>
  <c r="N20" i="1"/>
  <c r="C19" i="1"/>
  <c r="D19" i="1"/>
  <c r="E19" i="1"/>
  <c r="F19" i="1"/>
  <c r="G19" i="1"/>
  <c r="H19" i="1"/>
  <c r="I19" i="1"/>
  <c r="J19" i="1"/>
  <c r="K19" i="1"/>
  <c r="L19" i="1"/>
  <c r="O19" i="1" s="1"/>
  <c r="M19" i="1"/>
  <c r="N19" i="1"/>
  <c r="C18" i="1"/>
  <c r="D18" i="1"/>
  <c r="E18" i="1"/>
  <c r="F18" i="1"/>
  <c r="G18" i="1"/>
  <c r="H18" i="1"/>
  <c r="I18" i="1"/>
  <c r="J18" i="1"/>
  <c r="K18" i="1"/>
  <c r="O18" i="1" s="1"/>
  <c r="L18" i="1"/>
  <c r="M18" i="1"/>
  <c r="N18" i="1"/>
  <c r="C17" i="1"/>
  <c r="D17" i="1"/>
  <c r="E17" i="1"/>
  <c r="F17" i="1"/>
  <c r="G17" i="1"/>
  <c r="H17" i="1"/>
  <c r="I17" i="1"/>
  <c r="J17" i="1"/>
  <c r="K17" i="1"/>
  <c r="L17" i="1"/>
  <c r="M17" i="1"/>
  <c r="N17" i="1"/>
  <c r="C16" i="1"/>
  <c r="D16" i="1"/>
  <c r="E16" i="1"/>
  <c r="F16" i="1"/>
  <c r="G16" i="1"/>
  <c r="H16" i="1"/>
  <c r="I16" i="1"/>
  <c r="O16" i="1" s="1"/>
  <c r="J16" i="1"/>
  <c r="K16" i="1"/>
  <c r="L16" i="1"/>
  <c r="M16" i="1"/>
  <c r="N16" i="1"/>
  <c r="C15" i="1"/>
  <c r="D15" i="1"/>
  <c r="E15" i="1"/>
  <c r="F15" i="1"/>
  <c r="G15" i="1"/>
  <c r="H15" i="1"/>
  <c r="I15" i="1"/>
  <c r="J15" i="1"/>
  <c r="K15" i="1"/>
  <c r="L15" i="1"/>
  <c r="M15" i="1"/>
  <c r="N15" i="1"/>
  <c r="C14" i="1"/>
  <c r="D14" i="1"/>
  <c r="E14" i="1"/>
  <c r="F14" i="1"/>
  <c r="G14" i="1"/>
  <c r="H14" i="1"/>
  <c r="I14" i="1"/>
  <c r="J14" i="1"/>
  <c r="K14" i="1"/>
  <c r="L14" i="1"/>
  <c r="M14" i="1"/>
  <c r="N14" i="1"/>
  <c r="C10" i="1"/>
  <c r="D10" i="1"/>
  <c r="E10" i="1"/>
  <c r="F10" i="1"/>
  <c r="G10" i="1"/>
  <c r="H10" i="1"/>
  <c r="I10" i="1"/>
  <c r="J10" i="1"/>
  <c r="K10" i="1"/>
  <c r="L10" i="1"/>
  <c r="M10" i="1"/>
  <c r="N10" i="1"/>
  <c r="C9" i="1"/>
  <c r="D9" i="1"/>
  <c r="E9" i="1"/>
  <c r="F9" i="1"/>
  <c r="G9" i="1"/>
  <c r="H9" i="1"/>
  <c r="O9" i="1" s="1"/>
  <c r="I9" i="1"/>
  <c r="J9" i="1"/>
  <c r="K9" i="1"/>
  <c r="L9" i="1"/>
  <c r="M9" i="1"/>
  <c r="N9" i="1"/>
  <c r="C8" i="1"/>
  <c r="D8" i="1"/>
  <c r="E8" i="1"/>
  <c r="F8" i="1"/>
  <c r="G8" i="1"/>
  <c r="H8" i="1"/>
  <c r="I8" i="1"/>
  <c r="J8" i="1"/>
  <c r="K8" i="1"/>
  <c r="L8" i="1"/>
  <c r="M8" i="1"/>
  <c r="N8" i="1"/>
  <c r="C7" i="1"/>
  <c r="D7" i="1"/>
  <c r="E7" i="1"/>
  <c r="F7" i="1"/>
  <c r="G7" i="1"/>
  <c r="H7" i="1"/>
  <c r="I7" i="1"/>
  <c r="J7" i="1"/>
  <c r="K7" i="1"/>
  <c r="L7" i="1"/>
  <c r="M7" i="1"/>
  <c r="N7" i="1"/>
  <c r="C6" i="1"/>
  <c r="D6" i="1"/>
  <c r="E6" i="1"/>
  <c r="F6" i="1"/>
  <c r="G6" i="1"/>
  <c r="H6" i="1"/>
  <c r="I6" i="1"/>
  <c r="J6" i="1"/>
  <c r="K6" i="1"/>
  <c r="L6" i="1"/>
  <c r="M6" i="1"/>
  <c r="N6" i="1"/>
  <c r="N5" i="1"/>
  <c r="M5" i="1"/>
  <c r="L5" i="1"/>
  <c r="K5" i="1"/>
  <c r="J5" i="1"/>
  <c r="I5" i="1"/>
  <c r="H5" i="1"/>
  <c r="G5" i="1"/>
  <c r="F5" i="1"/>
  <c r="E5" i="1"/>
  <c r="D5" i="1"/>
  <c r="C5" i="1"/>
  <c r="O14" i="1"/>
  <c r="O15" i="1"/>
  <c r="O17" i="1"/>
  <c r="O6" i="1"/>
  <c r="O7" i="1"/>
  <c r="O10" i="1"/>
  <c r="C24" i="1"/>
  <c r="D24" i="1"/>
  <c r="E24" i="1"/>
  <c r="F24" i="1"/>
  <c r="G24" i="1"/>
  <c r="H24" i="1"/>
  <c r="I24" i="1"/>
  <c r="J24" i="1"/>
  <c r="K24" i="1"/>
  <c r="C11" i="1"/>
  <c r="D11" i="1"/>
  <c r="E11" i="1"/>
  <c r="F11" i="1"/>
  <c r="G11" i="1"/>
  <c r="H11" i="1"/>
  <c r="I11" i="1"/>
  <c r="J11" i="1"/>
  <c r="K11" i="1"/>
  <c r="L11" i="1"/>
  <c r="M11" i="1"/>
  <c r="B23" i="1"/>
  <c r="B22" i="1"/>
  <c r="B21" i="1"/>
  <c r="B20" i="1"/>
  <c r="B19" i="1"/>
  <c r="B18" i="1"/>
  <c r="B17" i="1"/>
  <c r="B16" i="1"/>
  <c r="B15" i="1"/>
  <c r="B14" i="1"/>
  <c r="B10" i="1"/>
  <c r="B9" i="1"/>
  <c r="B8" i="1"/>
  <c r="B7" i="1"/>
  <c r="B6" i="1"/>
  <c r="B3" i="1"/>
  <c r="C23" i="4"/>
  <c r="O23" i="4" s="1"/>
  <c r="D23" i="4"/>
  <c r="D24" i="4" s="1"/>
  <c r="E23" i="4"/>
  <c r="F23" i="4"/>
  <c r="G23" i="4"/>
  <c r="H23" i="4"/>
  <c r="I23" i="4"/>
  <c r="J23" i="4"/>
  <c r="K23" i="4"/>
  <c r="L23" i="4"/>
  <c r="M23" i="4"/>
  <c r="N23" i="4"/>
  <c r="C22" i="4"/>
  <c r="D22" i="4"/>
  <c r="E22" i="4"/>
  <c r="F22" i="4"/>
  <c r="G22" i="4"/>
  <c r="H22" i="4"/>
  <c r="O22" i="4" s="1"/>
  <c r="I22" i="4"/>
  <c r="J22" i="4"/>
  <c r="K22" i="4"/>
  <c r="L22" i="4"/>
  <c r="M22" i="4"/>
  <c r="N22" i="4"/>
  <c r="C21" i="4"/>
  <c r="D21" i="4"/>
  <c r="E21" i="4"/>
  <c r="F21" i="4"/>
  <c r="G21" i="4"/>
  <c r="H21" i="4"/>
  <c r="I21" i="4"/>
  <c r="J21" i="4"/>
  <c r="K21" i="4"/>
  <c r="L21" i="4"/>
  <c r="M21" i="4"/>
  <c r="N21" i="4"/>
  <c r="C20" i="4"/>
  <c r="D20" i="4"/>
  <c r="E20" i="4"/>
  <c r="F20" i="4"/>
  <c r="O20" i="4" s="1"/>
  <c r="G20" i="4"/>
  <c r="H20" i="4"/>
  <c r="I20" i="4"/>
  <c r="J20" i="4"/>
  <c r="K20" i="4"/>
  <c r="L20" i="4"/>
  <c r="M20" i="4"/>
  <c r="N20" i="4"/>
  <c r="C19" i="4"/>
  <c r="D19" i="4"/>
  <c r="E19" i="4"/>
  <c r="F19" i="4"/>
  <c r="G19" i="4"/>
  <c r="H19" i="4"/>
  <c r="I19" i="4"/>
  <c r="J19" i="4"/>
  <c r="K19" i="4"/>
  <c r="O19" i="4" s="1"/>
  <c r="L19" i="4"/>
  <c r="M19" i="4"/>
  <c r="N19" i="4"/>
  <c r="C18" i="4"/>
  <c r="D18" i="4"/>
  <c r="E18" i="4"/>
  <c r="F18" i="4"/>
  <c r="G18" i="4"/>
  <c r="H18" i="4"/>
  <c r="I18" i="4"/>
  <c r="J18" i="4"/>
  <c r="K18" i="4"/>
  <c r="O18" i="4" s="1"/>
  <c r="L18" i="4"/>
  <c r="M18" i="4"/>
  <c r="N18" i="4"/>
  <c r="C17" i="4"/>
  <c r="D17" i="4"/>
  <c r="E17" i="4"/>
  <c r="F17" i="4"/>
  <c r="G17" i="4"/>
  <c r="H17" i="4"/>
  <c r="I17" i="4"/>
  <c r="J17" i="4"/>
  <c r="K17" i="4"/>
  <c r="L17" i="4"/>
  <c r="M17" i="4"/>
  <c r="N17" i="4"/>
  <c r="C16" i="4"/>
  <c r="D16" i="4"/>
  <c r="E16" i="4"/>
  <c r="F16" i="4"/>
  <c r="G16" i="4"/>
  <c r="H16" i="4"/>
  <c r="I16" i="4"/>
  <c r="J16" i="4"/>
  <c r="K16" i="4"/>
  <c r="L16" i="4"/>
  <c r="O16" i="4" s="1"/>
  <c r="M16" i="4"/>
  <c r="N16" i="4"/>
  <c r="C15" i="4"/>
  <c r="D15" i="4"/>
  <c r="E15" i="4"/>
  <c r="F15" i="4"/>
  <c r="G15" i="4"/>
  <c r="H15" i="4"/>
  <c r="I15" i="4"/>
  <c r="J15" i="4"/>
  <c r="K15" i="4"/>
  <c r="L15" i="4"/>
  <c r="M15" i="4"/>
  <c r="N15" i="4"/>
  <c r="C14" i="4"/>
  <c r="D14" i="4"/>
  <c r="E14" i="4"/>
  <c r="F14" i="4"/>
  <c r="G14" i="4"/>
  <c r="H14" i="4"/>
  <c r="I14" i="4"/>
  <c r="J14" i="4"/>
  <c r="K14" i="4"/>
  <c r="L14" i="4"/>
  <c r="M14" i="4"/>
  <c r="N14" i="4"/>
  <c r="C10" i="4"/>
  <c r="D10" i="4"/>
  <c r="E10" i="4"/>
  <c r="F10" i="4"/>
  <c r="G10" i="4"/>
  <c r="H10" i="4"/>
  <c r="I10" i="4"/>
  <c r="J10" i="4"/>
  <c r="O10" i="4" s="1"/>
  <c r="K10" i="4"/>
  <c r="L10" i="4"/>
  <c r="M10" i="4"/>
  <c r="N10" i="4"/>
  <c r="C9" i="4"/>
  <c r="D9" i="4"/>
  <c r="E9" i="4"/>
  <c r="F9" i="4"/>
  <c r="F11" i="4" s="1"/>
  <c r="G9" i="4"/>
  <c r="G11" i="4" s="1"/>
  <c r="H9" i="4"/>
  <c r="I9" i="4"/>
  <c r="J9" i="4"/>
  <c r="K9" i="4"/>
  <c r="L9" i="4"/>
  <c r="M9" i="4"/>
  <c r="N9" i="4"/>
  <c r="C8" i="4"/>
  <c r="D8" i="4"/>
  <c r="E8" i="4"/>
  <c r="F8" i="4"/>
  <c r="G8" i="4"/>
  <c r="H8" i="4"/>
  <c r="I8" i="4"/>
  <c r="J8" i="4"/>
  <c r="K8" i="4"/>
  <c r="O8" i="4" s="1"/>
  <c r="L8" i="4"/>
  <c r="M8" i="4"/>
  <c r="N8" i="4"/>
  <c r="C7" i="4"/>
  <c r="D7" i="4"/>
  <c r="E7" i="4"/>
  <c r="F7" i="4"/>
  <c r="G7" i="4"/>
  <c r="H7" i="4"/>
  <c r="I7" i="4"/>
  <c r="J7" i="4"/>
  <c r="K7" i="4"/>
  <c r="O7" i="4" s="1"/>
  <c r="L7" i="4"/>
  <c r="M7" i="4"/>
  <c r="N7" i="4"/>
  <c r="C6" i="4"/>
  <c r="D6" i="4"/>
  <c r="E6" i="4"/>
  <c r="F6" i="4"/>
  <c r="G6" i="4"/>
  <c r="H6" i="4"/>
  <c r="I6" i="4"/>
  <c r="J6" i="4"/>
  <c r="K6" i="4"/>
  <c r="L6" i="4"/>
  <c r="M6" i="4"/>
  <c r="N6" i="4"/>
  <c r="E24" i="4"/>
  <c r="G24" i="4"/>
  <c r="I24" i="4"/>
  <c r="C11" i="4"/>
  <c r="D11" i="4"/>
  <c r="I11" i="4"/>
  <c r="B23" i="4"/>
  <c r="B22" i="4"/>
  <c r="B21" i="4"/>
  <c r="B20" i="4"/>
  <c r="B19" i="4"/>
  <c r="B18" i="4"/>
  <c r="B17" i="4"/>
  <c r="B16" i="4"/>
  <c r="B15" i="4"/>
  <c r="B14" i="4"/>
  <c r="B10" i="4"/>
  <c r="B9" i="4"/>
  <c r="B8" i="4"/>
  <c r="B7" i="4"/>
  <c r="B6" i="4"/>
  <c r="B119" i="3"/>
  <c r="G119" i="3" s="1"/>
  <c r="B118" i="3"/>
  <c r="G118" i="3" s="1"/>
  <c r="B117" i="3"/>
  <c r="B116" i="3"/>
  <c r="G116" i="3" s="1"/>
  <c r="B115" i="3"/>
  <c r="G115" i="3" s="1"/>
  <c r="B114" i="3"/>
  <c r="B113" i="3"/>
  <c r="G113" i="3" s="1"/>
  <c r="B112" i="3"/>
  <c r="G112" i="3" s="1"/>
  <c r="B111" i="3"/>
  <c r="B110" i="3"/>
  <c r="G110" i="3" s="1"/>
  <c r="B109" i="3"/>
  <c r="G109" i="3" s="1"/>
  <c r="B108" i="3"/>
  <c r="G108" i="3" s="1"/>
  <c r="B107" i="3"/>
  <c r="G107" i="3" s="1"/>
  <c r="B106" i="3"/>
  <c r="G106" i="3" s="1"/>
  <c r="B105" i="3"/>
  <c r="B104" i="3"/>
  <c r="G104" i="3" s="1"/>
  <c r="B103" i="3"/>
  <c r="G103" i="3" s="1"/>
  <c r="B102" i="3"/>
  <c r="G102" i="3" s="1"/>
  <c r="B101" i="3"/>
  <c r="G101" i="3" s="1"/>
  <c r="B100" i="3"/>
  <c r="B99" i="3"/>
  <c r="G99" i="3" s="1"/>
  <c r="B98" i="3"/>
  <c r="G98" i="3" s="1"/>
  <c r="B97" i="3"/>
  <c r="G97" i="3" s="1"/>
  <c r="B96" i="3"/>
  <c r="G96" i="3" s="1"/>
  <c r="B95" i="3"/>
  <c r="G95" i="3" s="1"/>
  <c r="B94" i="3"/>
  <c r="G94" i="3" s="1"/>
  <c r="B93" i="3"/>
  <c r="G93" i="3" s="1"/>
  <c r="B92" i="3"/>
  <c r="B91" i="3"/>
  <c r="G91" i="3" s="1"/>
  <c r="B90" i="3"/>
  <c r="B89" i="3"/>
  <c r="B88" i="3"/>
  <c r="G88" i="3" s="1"/>
  <c r="B87" i="3"/>
  <c r="G87" i="3" s="1"/>
  <c r="B86" i="3"/>
  <c r="B85" i="3"/>
  <c r="G85" i="3" s="1"/>
  <c r="B84" i="3"/>
  <c r="G84" i="3" s="1"/>
  <c r="B83" i="3"/>
  <c r="G83" i="3" s="1"/>
  <c r="B82" i="3"/>
  <c r="G82" i="3" s="1"/>
  <c r="B81" i="3"/>
  <c r="G81" i="3" s="1"/>
  <c r="B80" i="3"/>
  <c r="G80" i="3" s="1"/>
  <c r="B79" i="3"/>
  <c r="B78" i="3"/>
  <c r="G78" i="3" s="1"/>
  <c r="B77" i="3"/>
  <c r="G77" i="3" s="1"/>
  <c r="B76" i="3"/>
  <c r="G76" i="3" s="1"/>
  <c r="B75" i="3"/>
  <c r="B74" i="3"/>
  <c r="B73" i="3"/>
  <c r="G73" i="3" s="1"/>
  <c r="B72" i="3"/>
  <c r="B71" i="3"/>
  <c r="G71" i="3" s="1"/>
  <c r="B70" i="3"/>
  <c r="G70" i="3" s="1"/>
  <c r="B69" i="3"/>
  <c r="G69" i="3" s="1"/>
  <c r="H69" i="3" s="1"/>
  <c r="B68" i="3"/>
  <c r="G68" i="3" s="1"/>
  <c r="B67" i="3"/>
  <c r="G67" i="3" s="1"/>
  <c r="B66" i="3"/>
  <c r="G66" i="3" s="1"/>
  <c r="B65" i="3"/>
  <c r="G65" i="3" s="1"/>
  <c r="B64" i="3"/>
  <c r="G64" i="3" s="1"/>
  <c r="B63" i="3"/>
  <c r="G63" i="3" s="1"/>
  <c r="B62" i="3"/>
  <c r="G62" i="3" s="1"/>
  <c r="B61" i="3"/>
  <c r="G61" i="3" s="1"/>
  <c r="B60" i="3"/>
  <c r="G60" i="3" s="1"/>
  <c r="B59" i="3"/>
  <c r="G59" i="3" s="1"/>
  <c r="B58" i="3"/>
  <c r="G58" i="3" s="1"/>
  <c r="B57" i="3"/>
  <c r="G57" i="3" s="1"/>
  <c r="B56" i="3"/>
  <c r="G56" i="3" s="1"/>
  <c r="B55" i="3"/>
  <c r="B54" i="3"/>
  <c r="G54" i="3" s="1"/>
  <c r="B53" i="3"/>
  <c r="G53" i="3" s="1"/>
  <c r="B52" i="3"/>
  <c r="G52" i="3" s="1"/>
  <c r="B51" i="3"/>
  <c r="G51" i="3" s="1"/>
  <c r="B50" i="3"/>
  <c r="G50" i="3" s="1"/>
  <c r="B49" i="3"/>
  <c r="G49" i="3" s="1"/>
  <c r="B48" i="3"/>
  <c r="G48" i="3" s="1"/>
  <c r="B47" i="3"/>
  <c r="G47" i="3" s="1"/>
  <c r="B46" i="3"/>
  <c r="G46" i="3" s="1"/>
  <c r="B45" i="3"/>
  <c r="B44" i="3"/>
  <c r="B43" i="3"/>
  <c r="G43" i="3" s="1"/>
  <c r="B42" i="3"/>
  <c r="B41" i="3"/>
  <c r="G41" i="3" s="1"/>
  <c r="B40" i="3"/>
  <c r="G40" i="3" s="1"/>
  <c r="B39" i="3"/>
  <c r="G39" i="3" s="1"/>
  <c r="B38" i="3"/>
  <c r="G38" i="3" s="1"/>
  <c r="B37" i="3"/>
  <c r="B36" i="3"/>
  <c r="G36" i="3" s="1"/>
  <c r="B35" i="3"/>
  <c r="B34" i="3"/>
  <c r="G34" i="3" s="1"/>
  <c r="B33" i="3"/>
  <c r="G33" i="3" s="1"/>
  <c r="B32" i="3"/>
  <c r="B31" i="3"/>
  <c r="G31" i="3" s="1"/>
  <c r="B30" i="3"/>
  <c r="G30" i="3" s="1"/>
  <c r="B29" i="3"/>
  <c r="G29" i="3" s="1"/>
  <c r="B28" i="3"/>
  <c r="G28" i="3" s="1"/>
  <c r="B27" i="3"/>
  <c r="G27" i="3" s="1"/>
  <c r="B26" i="3"/>
  <c r="G26" i="3" s="1"/>
  <c r="B25" i="3"/>
  <c r="G25" i="3" s="1"/>
  <c r="B24" i="3"/>
  <c r="B23" i="3"/>
  <c r="G23" i="3" s="1"/>
  <c r="B22" i="3"/>
  <c r="G22" i="3" s="1"/>
  <c r="B21" i="3"/>
  <c r="B20" i="3"/>
  <c r="G20" i="3" s="1"/>
  <c r="B19" i="3"/>
  <c r="G19" i="3" s="1"/>
  <c r="B18" i="3"/>
  <c r="G18" i="3" s="1"/>
  <c r="B17" i="3"/>
  <c r="G17" i="3" s="1"/>
  <c r="B16" i="3"/>
  <c r="G16" i="3" s="1"/>
  <c r="B15" i="3"/>
  <c r="G15" i="3" s="1"/>
  <c r="B14" i="3"/>
  <c r="G14" i="3" s="1"/>
  <c r="B13" i="3"/>
  <c r="G13" i="3" s="1"/>
  <c r="B12" i="3"/>
  <c r="G12" i="3" s="1"/>
  <c r="B11" i="3"/>
  <c r="G11" i="3" s="1"/>
  <c r="B10" i="3"/>
  <c r="G10" i="3" s="1"/>
  <c r="B9" i="3"/>
  <c r="G9" i="3" s="1"/>
  <c r="B8" i="3"/>
  <c r="G8" i="3" s="1"/>
  <c r="B7" i="3"/>
  <c r="G7" i="3" s="1"/>
  <c r="B6" i="3"/>
  <c r="B5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205" i="3"/>
  <c r="H206" i="3"/>
  <c r="H207" i="3"/>
  <c r="H208" i="3"/>
  <c r="H209" i="3"/>
  <c r="H210" i="3"/>
  <c r="H211" i="3"/>
  <c r="H212" i="3"/>
  <c r="H213" i="3"/>
  <c r="H214" i="3"/>
  <c r="H215" i="3"/>
  <c r="H216" i="3"/>
  <c r="H217" i="3"/>
  <c r="H218" i="3"/>
  <c r="H219" i="3"/>
  <c r="H220" i="3"/>
  <c r="H221" i="3"/>
  <c r="H222" i="3"/>
  <c r="H223" i="3"/>
  <c r="H224" i="3"/>
  <c r="H225" i="3"/>
  <c r="H226" i="3"/>
  <c r="H227" i="3"/>
  <c r="H228" i="3"/>
  <c r="H229" i="3"/>
  <c r="H230" i="3"/>
  <c r="H231" i="3"/>
  <c r="H232" i="3"/>
  <c r="H233" i="3"/>
  <c r="H234" i="3"/>
  <c r="H235" i="3"/>
  <c r="H236" i="3"/>
  <c r="H237" i="3"/>
  <c r="H238" i="3"/>
  <c r="H239" i="3"/>
  <c r="H240" i="3"/>
  <c r="H241" i="3"/>
  <c r="H242" i="3"/>
  <c r="H243" i="3"/>
  <c r="H244" i="3"/>
  <c r="H245" i="3"/>
  <c r="H246" i="3"/>
  <c r="H247" i="3"/>
  <c r="H248" i="3"/>
  <c r="H249" i="3"/>
  <c r="H250" i="3"/>
  <c r="H251" i="3"/>
  <c r="H252" i="3"/>
  <c r="H253" i="3"/>
  <c r="H254" i="3"/>
  <c r="H255" i="3"/>
  <c r="H256" i="3"/>
  <c r="H257" i="3"/>
  <c r="H258" i="3"/>
  <c r="H259" i="3"/>
  <c r="H260" i="3"/>
  <c r="H261" i="3"/>
  <c r="H262" i="3"/>
  <c r="H263" i="3"/>
  <c r="H264" i="3"/>
  <c r="H265" i="3"/>
  <c r="H266" i="3"/>
  <c r="H267" i="3"/>
  <c r="H268" i="3"/>
  <c r="H269" i="3"/>
  <c r="H270" i="3"/>
  <c r="H271" i="3"/>
  <c r="H272" i="3"/>
  <c r="H273" i="3"/>
  <c r="H274" i="3"/>
  <c r="H275" i="3"/>
  <c r="H276" i="3"/>
  <c r="H277" i="3"/>
  <c r="H278" i="3"/>
  <c r="H279" i="3"/>
  <c r="H280" i="3"/>
  <c r="H281" i="3"/>
  <c r="H282" i="3"/>
  <c r="H283" i="3"/>
  <c r="H284" i="3"/>
  <c r="H285" i="3"/>
  <c r="H286" i="3"/>
  <c r="H287" i="3"/>
  <c r="H288" i="3"/>
  <c r="H289" i="3"/>
  <c r="H290" i="3"/>
  <c r="H291" i="3"/>
  <c r="H292" i="3"/>
  <c r="H293" i="3"/>
  <c r="H294" i="3"/>
  <c r="H295" i="3"/>
  <c r="H296" i="3"/>
  <c r="H297" i="3"/>
  <c r="H298" i="3"/>
  <c r="H299" i="3"/>
  <c r="H300" i="3"/>
  <c r="H301" i="3"/>
  <c r="H302" i="3"/>
  <c r="H303" i="3"/>
  <c r="H304" i="3"/>
  <c r="H305" i="3"/>
  <c r="H306" i="3"/>
  <c r="H307" i="3"/>
  <c r="H308" i="3"/>
  <c r="H309" i="3"/>
  <c r="H310" i="3"/>
  <c r="H311" i="3"/>
  <c r="H312" i="3"/>
  <c r="H313" i="3"/>
  <c r="H314" i="3"/>
  <c r="H315" i="3"/>
  <c r="H316" i="3"/>
  <c r="H317" i="3"/>
  <c r="H318" i="3"/>
  <c r="H319" i="3"/>
  <c r="H320" i="3"/>
  <c r="H321" i="3"/>
  <c r="H322" i="3"/>
  <c r="H323" i="3"/>
  <c r="H324" i="3"/>
  <c r="H325" i="3"/>
  <c r="H326" i="3"/>
  <c r="H327" i="3"/>
  <c r="H328" i="3"/>
  <c r="H329" i="3"/>
  <c r="H330" i="3"/>
  <c r="H331" i="3"/>
  <c r="H332" i="3"/>
  <c r="H333" i="3"/>
  <c r="H334" i="3"/>
  <c r="H335" i="3"/>
  <c r="H336" i="3"/>
  <c r="H337" i="3"/>
  <c r="H338" i="3"/>
  <c r="H339" i="3"/>
  <c r="H340" i="3"/>
  <c r="H341" i="3"/>
  <c r="H342" i="3"/>
  <c r="H343" i="3"/>
  <c r="H344" i="3"/>
  <c r="H345" i="3"/>
  <c r="H346" i="3"/>
  <c r="H347" i="3"/>
  <c r="H348" i="3"/>
  <c r="H349" i="3"/>
  <c r="H350" i="3"/>
  <c r="H351" i="3"/>
  <c r="H352" i="3"/>
  <c r="H353" i="3"/>
  <c r="H354" i="3"/>
  <c r="H355" i="3"/>
  <c r="H356" i="3"/>
  <c r="H357" i="3"/>
  <c r="H358" i="3"/>
  <c r="H359" i="3"/>
  <c r="H360" i="3"/>
  <c r="H361" i="3"/>
  <c r="H362" i="3"/>
  <c r="H363" i="3"/>
  <c r="H364" i="3"/>
  <c r="H365" i="3"/>
  <c r="H366" i="3"/>
  <c r="H367" i="3"/>
  <c r="H368" i="3"/>
  <c r="H369" i="3"/>
  <c r="H370" i="3"/>
  <c r="H371" i="3"/>
  <c r="H372" i="3"/>
  <c r="H373" i="3"/>
  <c r="H374" i="3"/>
  <c r="H375" i="3"/>
  <c r="H376" i="3"/>
  <c r="H377" i="3"/>
  <c r="H378" i="3"/>
  <c r="H379" i="3"/>
  <c r="H380" i="3"/>
  <c r="H381" i="3"/>
  <c r="H382" i="3"/>
  <c r="H383" i="3"/>
  <c r="H384" i="3"/>
  <c r="H385" i="3"/>
  <c r="H386" i="3"/>
  <c r="H387" i="3"/>
  <c r="H388" i="3"/>
  <c r="H389" i="3"/>
  <c r="H390" i="3"/>
  <c r="H391" i="3"/>
  <c r="H392" i="3"/>
  <c r="H393" i="3"/>
  <c r="H394" i="3"/>
  <c r="H395" i="3"/>
  <c r="H396" i="3"/>
  <c r="H397" i="3"/>
  <c r="H398" i="3"/>
  <c r="H399" i="3"/>
  <c r="H400" i="3"/>
  <c r="H401" i="3"/>
  <c r="H402" i="3"/>
  <c r="H403" i="3"/>
  <c r="H404" i="3"/>
  <c r="H405" i="3"/>
  <c r="H406" i="3"/>
  <c r="H407" i="3"/>
  <c r="H408" i="3"/>
  <c r="H409" i="3"/>
  <c r="H410" i="3"/>
  <c r="H411" i="3"/>
  <c r="H412" i="3"/>
  <c r="H413" i="3"/>
  <c r="H414" i="3"/>
  <c r="H415" i="3"/>
  <c r="H416" i="3"/>
  <c r="H417" i="3"/>
  <c r="H418" i="3"/>
  <c r="H419" i="3"/>
  <c r="H420" i="3"/>
  <c r="H421" i="3"/>
  <c r="H422" i="3"/>
  <c r="H423" i="3"/>
  <c r="H424" i="3"/>
  <c r="H425" i="3"/>
  <c r="H426" i="3"/>
  <c r="H427" i="3"/>
  <c r="H428" i="3"/>
  <c r="H429" i="3"/>
  <c r="H430" i="3"/>
  <c r="H431" i="3"/>
  <c r="H432" i="3"/>
  <c r="H433" i="3"/>
  <c r="H434" i="3"/>
  <c r="H435" i="3"/>
  <c r="H436" i="3"/>
  <c r="H437" i="3"/>
  <c r="H438" i="3"/>
  <c r="H439" i="3"/>
  <c r="H440" i="3"/>
  <c r="H441" i="3"/>
  <c r="H442" i="3"/>
  <c r="H443" i="3"/>
  <c r="H444" i="3"/>
  <c r="H445" i="3"/>
  <c r="H446" i="3"/>
  <c r="H447" i="3"/>
  <c r="H448" i="3"/>
  <c r="H449" i="3"/>
  <c r="H450" i="3"/>
  <c r="H451" i="3"/>
  <c r="H452" i="3"/>
  <c r="H453" i="3"/>
  <c r="H454" i="3"/>
  <c r="H455" i="3"/>
  <c r="H456" i="3"/>
  <c r="H457" i="3"/>
  <c r="H458" i="3"/>
  <c r="H459" i="3"/>
  <c r="H460" i="3"/>
  <c r="H461" i="3"/>
  <c r="H462" i="3"/>
  <c r="H463" i="3"/>
  <c r="H464" i="3"/>
  <c r="H465" i="3"/>
  <c r="H466" i="3"/>
  <c r="H467" i="3"/>
  <c r="H468" i="3"/>
  <c r="H469" i="3"/>
  <c r="H470" i="3"/>
  <c r="H471" i="3"/>
  <c r="H472" i="3"/>
  <c r="H473" i="3"/>
  <c r="H474" i="3"/>
  <c r="H475" i="3"/>
  <c r="H476" i="3"/>
  <c r="H477" i="3"/>
  <c r="H478" i="3"/>
  <c r="H479" i="3"/>
  <c r="H480" i="3"/>
  <c r="H481" i="3"/>
  <c r="H482" i="3"/>
  <c r="H483" i="3"/>
  <c r="H484" i="3"/>
  <c r="H485" i="3"/>
  <c r="H486" i="3"/>
  <c r="H487" i="3"/>
  <c r="H488" i="3"/>
  <c r="H489" i="3"/>
  <c r="H490" i="3"/>
  <c r="H491" i="3"/>
  <c r="H492" i="3"/>
  <c r="H493" i="3"/>
  <c r="H494" i="3"/>
  <c r="H495" i="3"/>
  <c r="H496" i="3"/>
  <c r="H497" i="3"/>
  <c r="H498" i="3"/>
  <c r="H499" i="3"/>
  <c r="H500" i="3"/>
  <c r="H501" i="3"/>
  <c r="H502" i="3"/>
  <c r="H503" i="3"/>
  <c r="H504" i="3"/>
  <c r="H505" i="3"/>
  <c r="H506" i="3"/>
  <c r="H507" i="3"/>
  <c r="H508" i="3"/>
  <c r="H509" i="3"/>
  <c r="H510" i="3"/>
  <c r="H511" i="3"/>
  <c r="H512" i="3"/>
  <c r="H513" i="3"/>
  <c r="H514" i="3"/>
  <c r="H515" i="3"/>
  <c r="H516" i="3"/>
  <c r="H517" i="3"/>
  <c r="H518" i="3"/>
  <c r="H519" i="3"/>
  <c r="H520" i="3"/>
  <c r="H521" i="3"/>
  <c r="H522" i="3"/>
  <c r="H523" i="3"/>
  <c r="H524" i="3"/>
  <c r="H525" i="3"/>
  <c r="H526" i="3"/>
  <c r="H527" i="3"/>
  <c r="H528" i="3"/>
  <c r="H529" i="3"/>
  <c r="H530" i="3"/>
  <c r="H531" i="3"/>
  <c r="H532" i="3"/>
  <c r="H533" i="3"/>
  <c r="H534" i="3"/>
  <c r="H535" i="3"/>
  <c r="H536" i="3"/>
  <c r="H537" i="3"/>
  <c r="H538" i="3"/>
  <c r="H539" i="3"/>
  <c r="H540" i="3"/>
  <c r="H541" i="3"/>
  <c r="H542" i="3"/>
  <c r="H543" i="3"/>
  <c r="H544" i="3"/>
  <c r="H545" i="3"/>
  <c r="H546" i="3"/>
  <c r="H547" i="3"/>
  <c r="H548" i="3"/>
  <c r="H549" i="3"/>
  <c r="H550" i="3"/>
  <c r="H551" i="3"/>
  <c r="H552" i="3"/>
  <c r="H553" i="3"/>
  <c r="H554" i="3"/>
  <c r="H555" i="3"/>
  <c r="H556" i="3"/>
  <c r="H557" i="3"/>
  <c r="H558" i="3"/>
  <c r="H559" i="3"/>
  <c r="H560" i="3"/>
  <c r="H561" i="3"/>
  <c r="H562" i="3"/>
  <c r="H563" i="3"/>
  <c r="H564" i="3"/>
  <c r="H565" i="3"/>
  <c r="H566" i="3"/>
  <c r="H567" i="3"/>
  <c r="H568" i="3"/>
  <c r="H569" i="3"/>
  <c r="H570" i="3"/>
  <c r="H571" i="3"/>
  <c r="H572" i="3"/>
  <c r="H573" i="3"/>
  <c r="H574" i="3"/>
  <c r="H575" i="3"/>
  <c r="H576" i="3"/>
  <c r="H577" i="3"/>
  <c r="H578" i="3"/>
  <c r="H579" i="3"/>
  <c r="H580" i="3"/>
  <c r="H581" i="3"/>
  <c r="H582" i="3"/>
  <c r="H583" i="3"/>
  <c r="H584" i="3"/>
  <c r="H585" i="3"/>
  <c r="H586" i="3"/>
  <c r="H587" i="3"/>
  <c r="H588" i="3"/>
  <c r="H589" i="3"/>
  <c r="H590" i="3"/>
  <c r="H591" i="3"/>
  <c r="H592" i="3"/>
  <c r="H593" i="3"/>
  <c r="H594" i="3"/>
  <c r="H595" i="3"/>
  <c r="H596" i="3"/>
  <c r="H597" i="3"/>
  <c r="H598" i="3"/>
  <c r="H599" i="3"/>
  <c r="H600" i="3"/>
  <c r="H601" i="3"/>
  <c r="H602" i="3"/>
  <c r="H603" i="3"/>
  <c r="H604" i="3"/>
  <c r="H605" i="3"/>
  <c r="H606" i="3"/>
  <c r="H607" i="3"/>
  <c r="H608" i="3"/>
  <c r="H609" i="3"/>
  <c r="H610" i="3"/>
  <c r="H611" i="3"/>
  <c r="H612" i="3"/>
  <c r="H613" i="3"/>
  <c r="H614" i="3"/>
  <c r="H615" i="3"/>
  <c r="H616" i="3"/>
  <c r="H617" i="3"/>
  <c r="H618" i="3"/>
  <c r="H619" i="3"/>
  <c r="H620" i="3"/>
  <c r="H621" i="3"/>
  <c r="H622" i="3"/>
  <c r="H623" i="3"/>
  <c r="H624" i="3"/>
  <c r="H625" i="3"/>
  <c r="H626" i="3"/>
  <c r="H627" i="3"/>
  <c r="H628" i="3"/>
  <c r="H629" i="3"/>
  <c r="H630" i="3"/>
  <c r="H631" i="3"/>
  <c r="H632" i="3"/>
  <c r="H633" i="3"/>
  <c r="H634" i="3"/>
  <c r="H635" i="3"/>
  <c r="H636" i="3"/>
  <c r="H637" i="3"/>
  <c r="H638" i="3"/>
  <c r="H639" i="3"/>
  <c r="H640" i="3"/>
  <c r="H641" i="3"/>
  <c r="H642" i="3"/>
  <c r="H643" i="3"/>
  <c r="H644" i="3"/>
  <c r="H645" i="3"/>
  <c r="H646" i="3"/>
  <c r="H647" i="3"/>
  <c r="H648" i="3"/>
  <c r="H649" i="3"/>
  <c r="H650" i="3"/>
  <c r="H651" i="3"/>
  <c r="H652" i="3"/>
  <c r="H653" i="3"/>
  <c r="H654" i="3"/>
  <c r="H655" i="3"/>
  <c r="H656" i="3"/>
  <c r="H657" i="3"/>
  <c r="H658" i="3"/>
  <c r="H659" i="3"/>
  <c r="H660" i="3"/>
  <c r="H661" i="3"/>
  <c r="H662" i="3"/>
  <c r="H663" i="3"/>
  <c r="H664" i="3"/>
  <c r="H665" i="3"/>
  <c r="H666" i="3"/>
  <c r="H667" i="3"/>
  <c r="H668" i="3"/>
  <c r="H669" i="3"/>
  <c r="H670" i="3"/>
  <c r="H671" i="3"/>
  <c r="H672" i="3"/>
  <c r="H673" i="3"/>
  <c r="H674" i="3"/>
  <c r="H675" i="3"/>
  <c r="H676" i="3"/>
  <c r="H677" i="3"/>
  <c r="H678" i="3"/>
  <c r="H679" i="3"/>
  <c r="H680" i="3"/>
  <c r="H681" i="3"/>
  <c r="H682" i="3"/>
  <c r="H683" i="3"/>
  <c r="H684" i="3"/>
  <c r="H685" i="3"/>
  <c r="H686" i="3"/>
  <c r="H687" i="3"/>
  <c r="H688" i="3"/>
  <c r="H689" i="3"/>
  <c r="H690" i="3"/>
  <c r="H691" i="3"/>
  <c r="H692" i="3"/>
  <c r="H693" i="3"/>
  <c r="H694" i="3"/>
  <c r="H695" i="3"/>
  <c r="H696" i="3"/>
  <c r="H697" i="3"/>
  <c r="H698" i="3"/>
  <c r="H699" i="3"/>
  <c r="H700" i="3"/>
  <c r="H701" i="3"/>
  <c r="H702" i="3"/>
  <c r="H703" i="3"/>
  <c r="H704" i="3"/>
  <c r="H705" i="3"/>
  <c r="H706" i="3"/>
  <c r="H707" i="3"/>
  <c r="H708" i="3"/>
  <c r="H709" i="3"/>
  <c r="H710" i="3"/>
  <c r="H711" i="3"/>
  <c r="H712" i="3"/>
  <c r="H713" i="3"/>
  <c r="H714" i="3"/>
  <c r="H715" i="3"/>
  <c r="H716" i="3"/>
  <c r="H717" i="3"/>
  <c r="H718" i="3"/>
  <c r="H719" i="3"/>
  <c r="H720" i="3"/>
  <c r="H721" i="3"/>
  <c r="H722" i="3"/>
  <c r="H723" i="3"/>
  <c r="H724" i="3"/>
  <c r="H725" i="3"/>
  <c r="H726" i="3"/>
  <c r="H727" i="3"/>
  <c r="H728" i="3"/>
  <c r="H729" i="3"/>
  <c r="H730" i="3"/>
  <c r="H731" i="3"/>
  <c r="H732" i="3"/>
  <c r="H733" i="3"/>
  <c r="H734" i="3"/>
  <c r="H735" i="3"/>
  <c r="H736" i="3"/>
  <c r="H737" i="3"/>
  <c r="H738" i="3"/>
  <c r="H739" i="3"/>
  <c r="H740" i="3"/>
  <c r="H741" i="3"/>
  <c r="H742" i="3"/>
  <c r="H743" i="3"/>
  <c r="H744" i="3"/>
  <c r="H745" i="3"/>
  <c r="H746" i="3"/>
  <c r="H747" i="3"/>
  <c r="H748" i="3"/>
  <c r="H749" i="3"/>
  <c r="H750" i="3"/>
  <c r="H751" i="3"/>
  <c r="H752" i="3"/>
  <c r="H753" i="3"/>
  <c r="H754" i="3"/>
  <c r="H755" i="3"/>
  <c r="H756" i="3"/>
  <c r="H757" i="3"/>
  <c r="H758" i="3"/>
  <c r="H759" i="3"/>
  <c r="H760" i="3"/>
  <c r="H761" i="3"/>
  <c r="H762" i="3"/>
  <c r="H763" i="3"/>
  <c r="H764" i="3"/>
  <c r="H765" i="3"/>
  <c r="H766" i="3"/>
  <c r="H767" i="3"/>
  <c r="H768" i="3"/>
  <c r="H769" i="3"/>
  <c r="H770" i="3"/>
  <c r="H771" i="3"/>
  <c r="H772" i="3"/>
  <c r="H773" i="3"/>
  <c r="H774" i="3"/>
  <c r="H775" i="3"/>
  <c r="H776" i="3"/>
  <c r="H777" i="3"/>
  <c r="H778" i="3"/>
  <c r="H779" i="3"/>
  <c r="H780" i="3"/>
  <c r="H781" i="3"/>
  <c r="H782" i="3"/>
  <c r="H783" i="3"/>
  <c r="H784" i="3"/>
  <c r="H785" i="3"/>
  <c r="H786" i="3"/>
  <c r="H787" i="3"/>
  <c r="H788" i="3"/>
  <c r="H789" i="3"/>
  <c r="H790" i="3"/>
  <c r="H791" i="3"/>
  <c r="H792" i="3"/>
  <c r="H793" i="3"/>
  <c r="H794" i="3"/>
  <c r="H795" i="3"/>
  <c r="H796" i="3"/>
  <c r="H797" i="3"/>
  <c r="H798" i="3"/>
  <c r="H799" i="3"/>
  <c r="H800" i="3"/>
  <c r="H801" i="3"/>
  <c r="H802" i="3"/>
  <c r="H803" i="3"/>
  <c r="H804" i="3"/>
  <c r="G37" i="3"/>
  <c r="G55" i="3"/>
  <c r="G75" i="3"/>
  <c r="G86" i="3"/>
  <c r="G90" i="3"/>
  <c r="G105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G244" i="3"/>
  <c r="G245" i="3"/>
  <c r="G246" i="3"/>
  <c r="G247" i="3"/>
  <c r="G248" i="3"/>
  <c r="G249" i="3"/>
  <c r="G250" i="3"/>
  <c r="G251" i="3"/>
  <c r="G252" i="3"/>
  <c r="G253" i="3"/>
  <c r="G254" i="3"/>
  <c r="G255" i="3"/>
  <c r="G256" i="3"/>
  <c r="G257" i="3"/>
  <c r="G258" i="3"/>
  <c r="G259" i="3"/>
  <c r="G260" i="3"/>
  <c r="G261" i="3"/>
  <c r="G262" i="3"/>
  <c r="G263" i="3"/>
  <c r="G264" i="3"/>
  <c r="G265" i="3"/>
  <c r="G266" i="3"/>
  <c r="G267" i="3"/>
  <c r="G268" i="3"/>
  <c r="G269" i="3"/>
  <c r="G270" i="3"/>
  <c r="G271" i="3"/>
  <c r="G272" i="3"/>
  <c r="G273" i="3"/>
  <c r="G274" i="3"/>
  <c r="G275" i="3"/>
  <c r="G276" i="3"/>
  <c r="G277" i="3"/>
  <c r="G278" i="3"/>
  <c r="G279" i="3"/>
  <c r="G280" i="3"/>
  <c r="G281" i="3"/>
  <c r="G282" i="3"/>
  <c r="G283" i="3"/>
  <c r="G284" i="3"/>
  <c r="G285" i="3"/>
  <c r="G286" i="3"/>
  <c r="G287" i="3"/>
  <c r="G288" i="3"/>
  <c r="G289" i="3"/>
  <c r="G290" i="3"/>
  <c r="G291" i="3"/>
  <c r="G292" i="3"/>
  <c r="G293" i="3"/>
  <c r="G294" i="3"/>
  <c r="G295" i="3"/>
  <c r="G296" i="3"/>
  <c r="G297" i="3"/>
  <c r="G298" i="3"/>
  <c r="G299" i="3"/>
  <c r="G300" i="3"/>
  <c r="G301" i="3"/>
  <c r="G302" i="3"/>
  <c r="G303" i="3"/>
  <c r="G304" i="3"/>
  <c r="G305" i="3"/>
  <c r="G306" i="3"/>
  <c r="G307" i="3"/>
  <c r="G308" i="3"/>
  <c r="G309" i="3"/>
  <c r="G310" i="3"/>
  <c r="G311" i="3"/>
  <c r="G312" i="3"/>
  <c r="G313" i="3"/>
  <c r="G314" i="3"/>
  <c r="G315" i="3"/>
  <c r="G316" i="3"/>
  <c r="G317" i="3"/>
  <c r="G318" i="3"/>
  <c r="G319" i="3"/>
  <c r="G320" i="3"/>
  <c r="G321" i="3"/>
  <c r="G322" i="3"/>
  <c r="G323" i="3"/>
  <c r="G324" i="3"/>
  <c r="G325" i="3"/>
  <c r="G326" i="3"/>
  <c r="G327" i="3"/>
  <c r="G328" i="3"/>
  <c r="G329" i="3"/>
  <c r="G330" i="3"/>
  <c r="G331" i="3"/>
  <c r="G332" i="3"/>
  <c r="G333" i="3"/>
  <c r="G334" i="3"/>
  <c r="G335" i="3"/>
  <c r="G336" i="3"/>
  <c r="G337" i="3"/>
  <c r="G338" i="3"/>
  <c r="G339" i="3"/>
  <c r="G340" i="3"/>
  <c r="G341" i="3"/>
  <c r="G342" i="3"/>
  <c r="G343" i="3"/>
  <c r="G344" i="3"/>
  <c r="G345" i="3"/>
  <c r="G346" i="3"/>
  <c r="G347" i="3"/>
  <c r="G348" i="3"/>
  <c r="G349" i="3"/>
  <c r="G350" i="3"/>
  <c r="G351" i="3"/>
  <c r="G352" i="3"/>
  <c r="G353" i="3"/>
  <c r="G354" i="3"/>
  <c r="G355" i="3"/>
  <c r="G356" i="3"/>
  <c r="G357" i="3"/>
  <c r="G358" i="3"/>
  <c r="G359" i="3"/>
  <c r="G360" i="3"/>
  <c r="G361" i="3"/>
  <c r="G362" i="3"/>
  <c r="G363" i="3"/>
  <c r="G364" i="3"/>
  <c r="G365" i="3"/>
  <c r="G366" i="3"/>
  <c r="G367" i="3"/>
  <c r="G368" i="3"/>
  <c r="G369" i="3"/>
  <c r="G370" i="3"/>
  <c r="G371" i="3"/>
  <c r="G372" i="3"/>
  <c r="G373" i="3"/>
  <c r="G374" i="3"/>
  <c r="G375" i="3"/>
  <c r="G376" i="3"/>
  <c r="G377" i="3"/>
  <c r="G378" i="3"/>
  <c r="G379" i="3"/>
  <c r="G380" i="3"/>
  <c r="G381" i="3"/>
  <c r="G382" i="3"/>
  <c r="G383" i="3"/>
  <c r="G384" i="3"/>
  <c r="G385" i="3"/>
  <c r="G386" i="3"/>
  <c r="G387" i="3"/>
  <c r="G388" i="3"/>
  <c r="G389" i="3"/>
  <c r="G390" i="3"/>
  <c r="G391" i="3"/>
  <c r="G392" i="3"/>
  <c r="G393" i="3"/>
  <c r="G394" i="3"/>
  <c r="G395" i="3"/>
  <c r="G396" i="3"/>
  <c r="G397" i="3"/>
  <c r="G398" i="3"/>
  <c r="G399" i="3"/>
  <c r="G400" i="3"/>
  <c r="G401" i="3"/>
  <c r="G402" i="3"/>
  <c r="G403" i="3"/>
  <c r="G404" i="3"/>
  <c r="G405" i="3"/>
  <c r="G406" i="3"/>
  <c r="G407" i="3"/>
  <c r="G408" i="3"/>
  <c r="G409" i="3"/>
  <c r="G410" i="3"/>
  <c r="G411" i="3"/>
  <c r="G412" i="3"/>
  <c r="G413" i="3"/>
  <c r="G414" i="3"/>
  <c r="G415" i="3"/>
  <c r="G416" i="3"/>
  <c r="G417" i="3"/>
  <c r="G418" i="3"/>
  <c r="G419" i="3"/>
  <c r="G420" i="3"/>
  <c r="G421" i="3"/>
  <c r="G422" i="3"/>
  <c r="G423" i="3"/>
  <c r="G424" i="3"/>
  <c r="G425" i="3"/>
  <c r="G426" i="3"/>
  <c r="G427" i="3"/>
  <c r="G428" i="3"/>
  <c r="G429" i="3"/>
  <c r="G430" i="3"/>
  <c r="G431" i="3"/>
  <c r="G432" i="3"/>
  <c r="G433" i="3"/>
  <c r="G434" i="3"/>
  <c r="G435" i="3"/>
  <c r="G436" i="3"/>
  <c r="G437" i="3"/>
  <c r="G438" i="3"/>
  <c r="G439" i="3"/>
  <c r="G440" i="3"/>
  <c r="G441" i="3"/>
  <c r="G442" i="3"/>
  <c r="G443" i="3"/>
  <c r="G444" i="3"/>
  <c r="G445" i="3"/>
  <c r="G446" i="3"/>
  <c r="G447" i="3"/>
  <c r="G448" i="3"/>
  <c r="G449" i="3"/>
  <c r="G450" i="3"/>
  <c r="G451" i="3"/>
  <c r="G452" i="3"/>
  <c r="G453" i="3"/>
  <c r="G454" i="3"/>
  <c r="G455" i="3"/>
  <c r="G456" i="3"/>
  <c r="G457" i="3"/>
  <c r="G458" i="3"/>
  <c r="G459" i="3"/>
  <c r="G460" i="3"/>
  <c r="G461" i="3"/>
  <c r="G462" i="3"/>
  <c r="G463" i="3"/>
  <c r="G464" i="3"/>
  <c r="G465" i="3"/>
  <c r="G466" i="3"/>
  <c r="G467" i="3"/>
  <c r="G468" i="3"/>
  <c r="G469" i="3"/>
  <c r="G470" i="3"/>
  <c r="G471" i="3"/>
  <c r="G472" i="3"/>
  <c r="G473" i="3"/>
  <c r="G474" i="3"/>
  <c r="G475" i="3"/>
  <c r="G476" i="3"/>
  <c r="G477" i="3"/>
  <c r="G478" i="3"/>
  <c r="G479" i="3"/>
  <c r="G480" i="3"/>
  <c r="G481" i="3"/>
  <c r="G482" i="3"/>
  <c r="G483" i="3"/>
  <c r="G484" i="3"/>
  <c r="G485" i="3"/>
  <c r="G486" i="3"/>
  <c r="G487" i="3"/>
  <c r="G488" i="3"/>
  <c r="G489" i="3"/>
  <c r="G490" i="3"/>
  <c r="G491" i="3"/>
  <c r="G492" i="3"/>
  <c r="G493" i="3"/>
  <c r="G494" i="3"/>
  <c r="G495" i="3"/>
  <c r="G496" i="3"/>
  <c r="G497" i="3"/>
  <c r="G498" i="3"/>
  <c r="G499" i="3"/>
  <c r="G500" i="3"/>
  <c r="G501" i="3"/>
  <c r="G502" i="3"/>
  <c r="G503" i="3"/>
  <c r="G504" i="3"/>
  <c r="G505" i="3"/>
  <c r="G506" i="3"/>
  <c r="G507" i="3"/>
  <c r="G508" i="3"/>
  <c r="G509" i="3"/>
  <c r="G510" i="3"/>
  <c r="G511" i="3"/>
  <c r="G512" i="3"/>
  <c r="G513" i="3"/>
  <c r="G514" i="3"/>
  <c r="G515" i="3"/>
  <c r="G516" i="3"/>
  <c r="G517" i="3"/>
  <c r="G518" i="3"/>
  <c r="G519" i="3"/>
  <c r="G520" i="3"/>
  <c r="G521" i="3"/>
  <c r="G522" i="3"/>
  <c r="G523" i="3"/>
  <c r="G524" i="3"/>
  <c r="G525" i="3"/>
  <c r="G526" i="3"/>
  <c r="G527" i="3"/>
  <c r="G528" i="3"/>
  <c r="G529" i="3"/>
  <c r="G530" i="3"/>
  <c r="G531" i="3"/>
  <c r="G532" i="3"/>
  <c r="G533" i="3"/>
  <c r="G534" i="3"/>
  <c r="G535" i="3"/>
  <c r="G536" i="3"/>
  <c r="G537" i="3"/>
  <c r="G538" i="3"/>
  <c r="G539" i="3"/>
  <c r="G540" i="3"/>
  <c r="G541" i="3"/>
  <c r="G542" i="3"/>
  <c r="G543" i="3"/>
  <c r="G544" i="3"/>
  <c r="G545" i="3"/>
  <c r="G546" i="3"/>
  <c r="G547" i="3"/>
  <c r="G548" i="3"/>
  <c r="G549" i="3"/>
  <c r="G550" i="3"/>
  <c r="G551" i="3"/>
  <c r="G552" i="3"/>
  <c r="G553" i="3"/>
  <c r="G554" i="3"/>
  <c r="G555" i="3"/>
  <c r="G556" i="3"/>
  <c r="G557" i="3"/>
  <c r="G558" i="3"/>
  <c r="G559" i="3"/>
  <c r="G560" i="3"/>
  <c r="G561" i="3"/>
  <c r="G562" i="3"/>
  <c r="G563" i="3"/>
  <c r="G564" i="3"/>
  <c r="G565" i="3"/>
  <c r="G566" i="3"/>
  <c r="G567" i="3"/>
  <c r="G568" i="3"/>
  <c r="G569" i="3"/>
  <c r="G570" i="3"/>
  <c r="G571" i="3"/>
  <c r="G572" i="3"/>
  <c r="G573" i="3"/>
  <c r="G574" i="3"/>
  <c r="G575" i="3"/>
  <c r="G576" i="3"/>
  <c r="G577" i="3"/>
  <c r="G578" i="3"/>
  <c r="G579" i="3"/>
  <c r="G580" i="3"/>
  <c r="G581" i="3"/>
  <c r="G582" i="3"/>
  <c r="G583" i="3"/>
  <c r="G584" i="3"/>
  <c r="G585" i="3"/>
  <c r="G586" i="3"/>
  <c r="G587" i="3"/>
  <c r="G588" i="3"/>
  <c r="G589" i="3"/>
  <c r="G590" i="3"/>
  <c r="G591" i="3"/>
  <c r="G592" i="3"/>
  <c r="G593" i="3"/>
  <c r="G594" i="3"/>
  <c r="G595" i="3"/>
  <c r="G596" i="3"/>
  <c r="G597" i="3"/>
  <c r="G598" i="3"/>
  <c r="G599" i="3"/>
  <c r="G600" i="3"/>
  <c r="G601" i="3"/>
  <c r="G602" i="3"/>
  <c r="G603" i="3"/>
  <c r="G604" i="3"/>
  <c r="G605" i="3"/>
  <c r="G606" i="3"/>
  <c r="G607" i="3"/>
  <c r="G608" i="3"/>
  <c r="G609" i="3"/>
  <c r="G610" i="3"/>
  <c r="G611" i="3"/>
  <c r="G612" i="3"/>
  <c r="G613" i="3"/>
  <c r="G614" i="3"/>
  <c r="G615" i="3"/>
  <c r="G616" i="3"/>
  <c r="G617" i="3"/>
  <c r="G618" i="3"/>
  <c r="G619" i="3"/>
  <c r="G620" i="3"/>
  <c r="G621" i="3"/>
  <c r="G622" i="3"/>
  <c r="G623" i="3"/>
  <c r="G624" i="3"/>
  <c r="G625" i="3"/>
  <c r="G626" i="3"/>
  <c r="G627" i="3"/>
  <c r="G628" i="3"/>
  <c r="G629" i="3"/>
  <c r="G630" i="3"/>
  <c r="G631" i="3"/>
  <c r="G632" i="3"/>
  <c r="G633" i="3"/>
  <c r="G634" i="3"/>
  <c r="G635" i="3"/>
  <c r="G636" i="3"/>
  <c r="G637" i="3"/>
  <c r="G638" i="3"/>
  <c r="G639" i="3"/>
  <c r="G640" i="3"/>
  <c r="G641" i="3"/>
  <c r="G642" i="3"/>
  <c r="G643" i="3"/>
  <c r="G644" i="3"/>
  <c r="G645" i="3"/>
  <c r="G646" i="3"/>
  <c r="G647" i="3"/>
  <c r="G648" i="3"/>
  <c r="G649" i="3"/>
  <c r="G650" i="3"/>
  <c r="G651" i="3"/>
  <c r="G652" i="3"/>
  <c r="G653" i="3"/>
  <c r="G654" i="3"/>
  <c r="G655" i="3"/>
  <c r="G656" i="3"/>
  <c r="G657" i="3"/>
  <c r="G658" i="3"/>
  <c r="G659" i="3"/>
  <c r="G660" i="3"/>
  <c r="G661" i="3"/>
  <c r="G662" i="3"/>
  <c r="G663" i="3"/>
  <c r="G664" i="3"/>
  <c r="G665" i="3"/>
  <c r="G666" i="3"/>
  <c r="G667" i="3"/>
  <c r="G668" i="3"/>
  <c r="G669" i="3"/>
  <c r="G670" i="3"/>
  <c r="G671" i="3"/>
  <c r="G672" i="3"/>
  <c r="G673" i="3"/>
  <c r="G674" i="3"/>
  <c r="G675" i="3"/>
  <c r="G676" i="3"/>
  <c r="G677" i="3"/>
  <c r="G678" i="3"/>
  <c r="G679" i="3"/>
  <c r="G680" i="3"/>
  <c r="G681" i="3"/>
  <c r="G682" i="3"/>
  <c r="G683" i="3"/>
  <c r="G684" i="3"/>
  <c r="G685" i="3"/>
  <c r="G686" i="3"/>
  <c r="G687" i="3"/>
  <c r="G688" i="3"/>
  <c r="G689" i="3"/>
  <c r="G690" i="3"/>
  <c r="G691" i="3"/>
  <c r="G692" i="3"/>
  <c r="G693" i="3"/>
  <c r="G694" i="3"/>
  <c r="G695" i="3"/>
  <c r="G696" i="3"/>
  <c r="G697" i="3"/>
  <c r="G698" i="3"/>
  <c r="G699" i="3"/>
  <c r="G700" i="3"/>
  <c r="G701" i="3"/>
  <c r="G702" i="3"/>
  <c r="G703" i="3"/>
  <c r="G704" i="3"/>
  <c r="G705" i="3"/>
  <c r="G706" i="3"/>
  <c r="G707" i="3"/>
  <c r="G708" i="3"/>
  <c r="G709" i="3"/>
  <c r="G710" i="3"/>
  <c r="G711" i="3"/>
  <c r="G712" i="3"/>
  <c r="G713" i="3"/>
  <c r="G714" i="3"/>
  <c r="G715" i="3"/>
  <c r="G716" i="3"/>
  <c r="G717" i="3"/>
  <c r="G718" i="3"/>
  <c r="G719" i="3"/>
  <c r="G720" i="3"/>
  <c r="G721" i="3"/>
  <c r="G722" i="3"/>
  <c r="G723" i="3"/>
  <c r="G724" i="3"/>
  <c r="G725" i="3"/>
  <c r="G726" i="3"/>
  <c r="G727" i="3"/>
  <c r="G728" i="3"/>
  <c r="G729" i="3"/>
  <c r="G730" i="3"/>
  <c r="G731" i="3"/>
  <c r="G732" i="3"/>
  <c r="G733" i="3"/>
  <c r="G734" i="3"/>
  <c r="G735" i="3"/>
  <c r="G736" i="3"/>
  <c r="G737" i="3"/>
  <c r="G738" i="3"/>
  <c r="G739" i="3"/>
  <c r="G740" i="3"/>
  <c r="G741" i="3"/>
  <c r="G742" i="3"/>
  <c r="G743" i="3"/>
  <c r="G744" i="3"/>
  <c r="G745" i="3"/>
  <c r="G746" i="3"/>
  <c r="G747" i="3"/>
  <c r="G748" i="3"/>
  <c r="G749" i="3"/>
  <c r="G750" i="3"/>
  <c r="G751" i="3"/>
  <c r="G752" i="3"/>
  <c r="G753" i="3"/>
  <c r="G754" i="3"/>
  <c r="G755" i="3"/>
  <c r="G756" i="3"/>
  <c r="G757" i="3"/>
  <c r="G758" i="3"/>
  <c r="G759" i="3"/>
  <c r="G760" i="3"/>
  <c r="G761" i="3"/>
  <c r="G762" i="3"/>
  <c r="G763" i="3"/>
  <c r="G764" i="3"/>
  <c r="G765" i="3"/>
  <c r="G766" i="3"/>
  <c r="G767" i="3"/>
  <c r="G768" i="3"/>
  <c r="G769" i="3"/>
  <c r="G770" i="3"/>
  <c r="G771" i="3"/>
  <c r="G772" i="3"/>
  <c r="G773" i="3"/>
  <c r="G774" i="3"/>
  <c r="G775" i="3"/>
  <c r="G776" i="3"/>
  <c r="G777" i="3"/>
  <c r="G778" i="3"/>
  <c r="G779" i="3"/>
  <c r="G780" i="3"/>
  <c r="G781" i="3"/>
  <c r="G782" i="3"/>
  <c r="G783" i="3"/>
  <c r="G784" i="3"/>
  <c r="G785" i="3"/>
  <c r="G786" i="3"/>
  <c r="G787" i="3"/>
  <c r="G788" i="3"/>
  <c r="G789" i="3"/>
  <c r="G790" i="3"/>
  <c r="G791" i="3"/>
  <c r="G792" i="3"/>
  <c r="G793" i="3"/>
  <c r="G794" i="3"/>
  <c r="G795" i="3"/>
  <c r="G796" i="3"/>
  <c r="G797" i="3"/>
  <c r="G798" i="3"/>
  <c r="G799" i="3"/>
  <c r="G800" i="3"/>
  <c r="G801" i="3"/>
  <c r="G802" i="3"/>
  <c r="G803" i="3"/>
  <c r="G80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326" i="3"/>
  <c r="F327" i="3"/>
  <c r="F328" i="3"/>
  <c r="F329" i="3"/>
  <c r="F330" i="3"/>
  <c r="F331" i="3"/>
  <c r="F332" i="3"/>
  <c r="F333" i="3"/>
  <c r="F334" i="3"/>
  <c r="F335" i="3"/>
  <c r="F336" i="3"/>
  <c r="F337" i="3"/>
  <c r="F338" i="3"/>
  <c r="F339" i="3"/>
  <c r="F340" i="3"/>
  <c r="F341" i="3"/>
  <c r="F342" i="3"/>
  <c r="F343" i="3"/>
  <c r="F344" i="3"/>
  <c r="F345" i="3"/>
  <c r="F346" i="3"/>
  <c r="F347" i="3"/>
  <c r="F348" i="3"/>
  <c r="F349" i="3"/>
  <c r="F350" i="3"/>
  <c r="F351" i="3"/>
  <c r="F352" i="3"/>
  <c r="F353" i="3"/>
  <c r="F354" i="3"/>
  <c r="F355" i="3"/>
  <c r="F356" i="3"/>
  <c r="F357" i="3"/>
  <c r="F358" i="3"/>
  <c r="F359" i="3"/>
  <c r="F360" i="3"/>
  <c r="F361" i="3"/>
  <c r="F362" i="3"/>
  <c r="F363" i="3"/>
  <c r="F364" i="3"/>
  <c r="F365" i="3"/>
  <c r="F366" i="3"/>
  <c r="F367" i="3"/>
  <c r="F368" i="3"/>
  <c r="F369" i="3"/>
  <c r="F370" i="3"/>
  <c r="F371" i="3"/>
  <c r="F372" i="3"/>
  <c r="F373" i="3"/>
  <c r="F374" i="3"/>
  <c r="F375" i="3"/>
  <c r="F376" i="3"/>
  <c r="F377" i="3"/>
  <c r="F378" i="3"/>
  <c r="F379" i="3"/>
  <c r="F380" i="3"/>
  <c r="F381" i="3"/>
  <c r="F382" i="3"/>
  <c r="F383" i="3"/>
  <c r="F384" i="3"/>
  <c r="F385" i="3"/>
  <c r="F386" i="3"/>
  <c r="F387" i="3"/>
  <c r="F388" i="3"/>
  <c r="F389" i="3"/>
  <c r="F390" i="3"/>
  <c r="F391" i="3"/>
  <c r="F392" i="3"/>
  <c r="F393" i="3"/>
  <c r="F394" i="3"/>
  <c r="F395" i="3"/>
  <c r="F396" i="3"/>
  <c r="F397" i="3"/>
  <c r="F398" i="3"/>
  <c r="F399" i="3"/>
  <c r="F400" i="3"/>
  <c r="F401" i="3"/>
  <c r="F402" i="3"/>
  <c r="F403" i="3"/>
  <c r="F404" i="3"/>
  <c r="F405" i="3"/>
  <c r="F406" i="3"/>
  <c r="F407" i="3"/>
  <c r="F408" i="3"/>
  <c r="F409" i="3"/>
  <c r="F410" i="3"/>
  <c r="F411" i="3"/>
  <c r="F412" i="3"/>
  <c r="F413" i="3"/>
  <c r="F414" i="3"/>
  <c r="F415" i="3"/>
  <c r="F416" i="3"/>
  <c r="F417" i="3"/>
  <c r="F418" i="3"/>
  <c r="F419" i="3"/>
  <c r="F420" i="3"/>
  <c r="F421" i="3"/>
  <c r="F422" i="3"/>
  <c r="F423" i="3"/>
  <c r="F424" i="3"/>
  <c r="F425" i="3"/>
  <c r="F426" i="3"/>
  <c r="F427" i="3"/>
  <c r="F428" i="3"/>
  <c r="F429" i="3"/>
  <c r="F430" i="3"/>
  <c r="F431" i="3"/>
  <c r="F432" i="3"/>
  <c r="F433" i="3"/>
  <c r="F434" i="3"/>
  <c r="F435" i="3"/>
  <c r="F436" i="3"/>
  <c r="F437" i="3"/>
  <c r="F438" i="3"/>
  <c r="F439" i="3"/>
  <c r="F440" i="3"/>
  <c r="F441" i="3"/>
  <c r="F442" i="3"/>
  <c r="F443" i="3"/>
  <c r="F444" i="3"/>
  <c r="F445" i="3"/>
  <c r="F446" i="3"/>
  <c r="F447" i="3"/>
  <c r="F448" i="3"/>
  <c r="F449" i="3"/>
  <c r="F450" i="3"/>
  <c r="F451" i="3"/>
  <c r="F452" i="3"/>
  <c r="F453" i="3"/>
  <c r="F454" i="3"/>
  <c r="F455" i="3"/>
  <c r="F456" i="3"/>
  <c r="F457" i="3"/>
  <c r="F458" i="3"/>
  <c r="F459" i="3"/>
  <c r="F460" i="3"/>
  <c r="F461" i="3"/>
  <c r="F462" i="3"/>
  <c r="F463" i="3"/>
  <c r="F464" i="3"/>
  <c r="F465" i="3"/>
  <c r="F466" i="3"/>
  <c r="F467" i="3"/>
  <c r="F468" i="3"/>
  <c r="F469" i="3"/>
  <c r="F470" i="3"/>
  <c r="F471" i="3"/>
  <c r="F472" i="3"/>
  <c r="F473" i="3"/>
  <c r="F474" i="3"/>
  <c r="F475" i="3"/>
  <c r="F476" i="3"/>
  <c r="F477" i="3"/>
  <c r="F478" i="3"/>
  <c r="F479" i="3"/>
  <c r="F480" i="3"/>
  <c r="F481" i="3"/>
  <c r="F482" i="3"/>
  <c r="F483" i="3"/>
  <c r="F484" i="3"/>
  <c r="F485" i="3"/>
  <c r="F486" i="3"/>
  <c r="F487" i="3"/>
  <c r="F488" i="3"/>
  <c r="F489" i="3"/>
  <c r="F490" i="3"/>
  <c r="F491" i="3"/>
  <c r="F492" i="3"/>
  <c r="F493" i="3"/>
  <c r="F494" i="3"/>
  <c r="F495" i="3"/>
  <c r="F496" i="3"/>
  <c r="F497" i="3"/>
  <c r="F498" i="3"/>
  <c r="F499" i="3"/>
  <c r="F500" i="3"/>
  <c r="F501" i="3"/>
  <c r="F502" i="3"/>
  <c r="F503" i="3"/>
  <c r="F504" i="3"/>
  <c r="F505" i="3"/>
  <c r="F506" i="3"/>
  <c r="F507" i="3"/>
  <c r="F508" i="3"/>
  <c r="F509" i="3"/>
  <c r="F510" i="3"/>
  <c r="F511" i="3"/>
  <c r="F512" i="3"/>
  <c r="F513" i="3"/>
  <c r="F514" i="3"/>
  <c r="F515" i="3"/>
  <c r="F516" i="3"/>
  <c r="F517" i="3"/>
  <c r="F518" i="3"/>
  <c r="F519" i="3"/>
  <c r="F520" i="3"/>
  <c r="F521" i="3"/>
  <c r="F522" i="3"/>
  <c r="F523" i="3"/>
  <c r="F524" i="3"/>
  <c r="F525" i="3"/>
  <c r="F526" i="3"/>
  <c r="F527" i="3"/>
  <c r="F528" i="3"/>
  <c r="F529" i="3"/>
  <c r="F530" i="3"/>
  <c r="F531" i="3"/>
  <c r="F532" i="3"/>
  <c r="F533" i="3"/>
  <c r="F534" i="3"/>
  <c r="F535" i="3"/>
  <c r="F536" i="3"/>
  <c r="F537" i="3"/>
  <c r="F538" i="3"/>
  <c r="F539" i="3"/>
  <c r="F540" i="3"/>
  <c r="F541" i="3"/>
  <c r="F542" i="3"/>
  <c r="F543" i="3"/>
  <c r="F544" i="3"/>
  <c r="F545" i="3"/>
  <c r="F546" i="3"/>
  <c r="F547" i="3"/>
  <c r="F548" i="3"/>
  <c r="F549" i="3"/>
  <c r="F550" i="3"/>
  <c r="F551" i="3"/>
  <c r="F552" i="3"/>
  <c r="F553" i="3"/>
  <c r="F554" i="3"/>
  <c r="F555" i="3"/>
  <c r="F556" i="3"/>
  <c r="F557" i="3"/>
  <c r="F558" i="3"/>
  <c r="F559" i="3"/>
  <c r="F560" i="3"/>
  <c r="F561" i="3"/>
  <c r="F562" i="3"/>
  <c r="F563" i="3"/>
  <c r="F564" i="3"/>
  <c r="F565" i="3"/>
  <c r="F566" i="3"/>
  <c r="F567" i="3"/>
  <c r="F568" i="3"/>
  <c r="F569" i="3"/>
  <c r="F570" i="3"/>
  <c r="F571" i="3"/>
  <c r="F572" i="3"/>
  <c r="F573" i="3"/>
  <c r="F574" i="3"/>
  <c r="F575" i="3"/>
  <c r="F576" i="3"/>
  <c r="F577" i="3"/>
  <c r="F578" i="3"/>
  <c r="F579" i="3"/>
  <c r="F580" i="3"/>
  <c r="F581" i="3"/>
  <c r="F582" i="3"/>
  <c r="F583" i="3"/>
  <c r="F584" i="3"/>
  <c r="F585" i="3"/>
  <c r="F586" i="3"/>
  <c r="F587" i="3"/>
  <c r="F588" i="3"/>
  <c r="F589" i="3"/>
  <c r="F590" i="3"/>
  <c r="F591" i="3"/>
  <c r="F592" i="3"/>
  <c r="F593" i="3"/>
  <c r="F594" i="3"/>
  <c r="F595" i="3"/>
  <c r="F596" i="3"/>
  <c r="F597" i="3"/>
  <c r="F598" i="3"/>
  <c r="F599" i="3"/>
  <c r="F600" i="3"/>
  <c r="F601" i="3"/>
  <c r="F602" i="3"/>
  <c r="F603" i="3"/>
  <c r="F604" i="3"/>
  <c r="F605" i="3"/>
  <c r="F606" i="3"/>
  <c r="F607" i="3"/>
  <c r="F608" i="3"/>
  <c r="F609" i="3"/>
  <c r="F610" i="3"/>
  <c r="F611" i="3"/>
  <c r="F612" i="3"/>
  <c r="F613" i="3"/>
  <c r="F614" i="3"/>
  <c r="F615" i="3"/>
  <c r="F616" i="3"/>
  <c r="F617" i="3"/>
  <c r="F618" i="3"/>
  <c r="F619" i="3"/>
  <c r="F620" i="3"/>
  <c r="F621" i="3"/>
  <c r="F622" i="3"/>
  <c r="F623" i="3"/>
  <c r="F624" i="3"/>
  <c r="F625" i="3"/>
  <c r="F626" i="3"/>
  <c r="F627" i="3"/>
  <c r="F628" i="3"/>
  <c r="F629" i="3"/>
  <c r="F630" i="3"/>
  <c r="F631" i="3"/>
  <c r="F632" i="3"/>
  <c r="F633" i="3"/>
  <c r="F634" i="3"/>
  <c r="F635" i="3"/>
  <c r="F636" i="3"/>
  <c r="F637" i="3"/>
  <c r="F638" i="3"/>
  <c r="F639" i="3"/>
  <c r="F640" i="3"/>
  <c r="F641" i="3"/>
  <c r="F642" i="3"/>
  <c r="F643" i="3"/>
  <c r="F644" i="3"/>
  <c r="F645" i="3"/>
  <c r="F646" i="3"/>
  <c r="F647" i="3"/>
  <c r="F648" i="3"/>
  <c r="F649" i="3"/>
  <c r="F650" i="3"/>
  <c r="F651" i="3"/>
  <c r="F652" i="3"/>
  <c r="F653" i="3"/>
  <c r="F654" i="3"/>
  <c r="F655" i="3"/>
  <c r="F656" i="3"/>
  <c r="F657" i="3"/>
  <c r="F658" i="3"/>
  <c r="F659" i="3"/>
  <c r="F660" i="3"/>
  <c r="F661" i="3"/>
  <c r="F662" i="3"/>
  <c r="F663" i="3"/>
  <c r="F664" i="3"/>
  <c r="F665" i="3"/>
  <c r="F666" i="3"/>
  <c r="F667" i="3"/>
  <c r="F668" i="3"/>
  <c r="F669" i="3"/>
  <c r="F670" i="3"/>
  <c r="F671" i="3"/>
  <c r="F672" i="3"/>
  <c r="F673" i="3"/>
  <c r="F674" i="3"/>
  <c r="F675" i="3"/>
  <c r="F676" i="3"/>
  <c r="F677" i="3"/>
  <c r="F678" i="3"/>
  <c r="F679" i="3"/>
  <c r="F680" i="3"/>
  <c r="F681" i="3"/>
  <c r="F682" i="3"/>
  <c r="F683" i="3"/>
  <c r="F684" i="3"/>
  <c r="F685" i="3"/>
  <c r="F686" i="3"/>
  <c r="F687" i="3"/>
  <c r="F688" i="3"/>
  <c r="F689" i="3"/>
  <c r="F690" i="3"/>
  <c r="F691" i="3"/>
  <c r="F692" i="3"/>
  <c r="F693" i="3"/>
  <c r="F694" i="3"/>
  <c r="F695" i="3"/>
  <c r="F696" i="3"/>
  <c r="F697" i="3"/>
  <c r="F698" i="3"/>
  <c r="F699" i="3"/>
  <c r="F700" i="3"/>
  <c r="F701" i="3"/>
  <c r="F702" i="3"/>
  <c r="F703" i="3"/>
  <c r="F704" i="3"/>
  <c r="F705" i="3"/>
  <c r="F706" i="3"/>
  <c r="F707" i="3"/>
  <c r="F708" i="3"/>
  <c r="F709" i="3"/>
  <c r="F710" i="3"/>
  <c r="F711" i="3"/>
  <c r="F712" i="3"/>
  <c r="F713" i="3"/>
  <c r="F714" i="3"/>
  <c r="F715" i="3"/>
  <c r="F716" i="3"/>
  <c r="F717" i="3"/>
  <c r="F718" i="3"/>
  <c r="F719" i="3"/>
  <c r="F720" i="3"/>
  <c r="F721" i="3"/>
  <c r="F722" i="3"/>
  <c r="F723" i="3"/>
  <c r="F724" i="3"/>
  <c r="F725" i="3"/>
  <c r="F726" i="3"/>
  <c r="F727" i="3"/>
  <c r="F728" i="3"/>
  <c r="F729" i="3"/>
  <c r="F730" i="3"/>
  <c r="F731" i="3"/>
  <c r="F732" i="3"/>
  <c r="F733" i="3"/>
  <c r="F734" i="3"/>
  <c r="F735" i="3"/>
  <c r="F736" i="3"/>
  <c r="F737" i="3"/>
  <c r="F738" i="3"/>
  <c r="F739" i="3"/>
  <c r="F740" i="3"/>
  <c r="F741" i="3"/>
  <c r="F742" i="3"/>
  <c r="F743" i="3"/>
  <c r="F744" i="3"/>
  <c r="F745" i="3"/>
  <c r="F746" i="3"/>
  <c r="F747" i="3"/>
  <c r="F748" i="3"/>
  <c r="F749" i="3"/>
  <c r="F750" i="3"/>
  <c r="F751" i="3"/>
  <c r="F752" i="3"/>
  <c r="F753" i="3"/>
  <c r="F754" i="3"/>
  <c r="F755" i="3"/>
  <c r="F756" i="3"/>
  <c r="F757" i="3"/>
  <c r="F758" i="3"/>
  <c r="F759" i="3"/>
  <c r="F760" i="3"/>
  <c r="F761" i="3"/>
  <c r="F762" i="3"/>
  <c r="F763" i="3"/>
  <c r="F764" i="3"/>
  <c r="F765" i="3"/>
  <c r="F766" i="3"/>
  <c r="F767" i="3"/>
  <c r="F768" i="3"/>
  <c r="F769" i="3"/>
  <c r="F770" i="3"/>
  <c r="F771" i="3"/>
  <c r="F772" i="3"/>
  <c r="F773" i="3"/>
  <c r="F774" i="3"/>
  <c r="F775" i="3"/>
  <c r="F776" i="3"/>
  <c r="F777" i="3"/>
  <c r="F778" i="3"/>
  <c r="F779" i="3"/>
  <c r="F780" i="3"/>
  <c r="F781" i="3"/>
  <c r="F782" i="3"/>
  <c r="F783" i="3"/>
  <c r="F784" i="3"/>
  <c r="F785" i="3"/>
  <c r="F786" i="3"/>
  <c r="F787" i="3"/>
  <c r="F788" i="3"/>
  <c r="F789" i="3"/>
  <c r="F790" i="3"/>
  <c r="F791" i="3"/>
  <c r="F792" i="3"/>
  <c r="F793" i="3"/>
  <c r="F794" i="3"/>
  <c r="F795" i="3"/>
  <c r="F796" i="3"/>
  <c r="F797" i="3"/>
  <c r="F798" i="3"/>
  <c r="F799" i="3"/>
  <c r="F800" i="3"/>
  <c r="F801" i="3"/>
  <c r="F802" i="3"/>
  <c r="F803" i="3"/>
  <c r="F804" i="3"/>
  <c r="O14" i="2"/>
  <c r="O15" i="2"/>
  <c r="O16" i="2"/>
  <c r="O17" i="2"/>
  <c r="O18" i="2"/>
  <c r="O19" i="2"/>
  <c r="O20" i="2"/>
  <c r="O21" i="2"/>
  <c r="O22" i="2"/>
  <c r="O23" i="2"/>
  <c r="O6" i="2"/>
  <c r="O7" i="2"/>
  <c r="O8" i="2"/>
  <c r="O9" i="2"/>
  <c r="O10" i="2"/>
  <c r="C24" i="2"/>
  <c r="D24" i="2"/>
  <c r="E24" i="2"/>
  <c r="F24" i="2"/>
  <c r="G24" i="2"/>
  <c r="H24" i="2"/>
  <c r="I24" i="2"/>
  <c r="J24" i="2"/>
  <c r="K24" i="2"/>
  <c r="L24" i="2"/>
  <c r="M24" i="2"/>
  <c r="N24" i="2"/>
  <c r="C11" i="2"/>
  <c r="D11" i="2"/>
  <c r="E11" i="2"/>
  <c r="F11" i="2"/>
  <c r="G11" i="2"/>
  <c r="H11" i="2"/>
  <c r="I11" i="2"/>
  <c r="J11" i="2"/>
  <c r="K11" i="2"/>
  <c r="L11" i="2"/>
  <c r="M11" i="2"/>
  <c r="N11" i="2"/>
  <c r="B23" i="2"/>
  <c r="B22" i="2"/>
  <c r="B21" i="2"/>
  <c r="B20" i="2"/>
  <c r="B19" i="2"/>
  <c r="B18" i="2"/>
  <c r="B17" i="2"/>
  <c r="B16" i="2"/>
  <c r="B15" i="2"/>
  <c r="B14" i="2"/>
  <c r="B10" i="2"/>
  <c r="B9" i="2"/>
  <c r="B8" i="2"/>
  <c r="B7" i="2"/>
  <c r="B6" i="2"/>
  <c r="O23" i="1" l="1"/>
  <c r="N24" i="1"/>
  <c r="O24" i="1" s="1"/>
  <c r="L24" i="1"/>
  <c r="O8" i="1"/>
  <c r="N11" i="1"/>
  <c r="O11" i="1"/>
  <c r="H24" i="4"/>
  <c r="C24" i="4"/>
  <c r="O21" i="4"/>
  <c r="O17" i="4"/>
  <c r="J24" i="4"/>
  <c r="L24" i="4"/>
  <c r="M24" i="4"/>
  <c r="N24" i="4"/>
  <c r="O15" i="4"/>
  <c r="F24" i="4"/>
  <c r="K24" i="4"/>
  <c r="O14" i="4"/>
  <c r="J11" i="4"/>
  <c r="O9" i="4"/>
  <c r="E11" i="4"/>
  <c r="N11" i="4"/>
  <c r="L11" i="4"/>
  <c r="M11" i="4"/>
  <c r="K11" i="4"/>
  <c r="O6" i="4"/>
  <c r="H11" i="4"/>
  <c r="H119" i="3"/>
  <c r="H118" i="3"/>
  <c r="G117" i="3"/>
  <c r="H117" i="3"/>
  <c r="H116" i="3"/>
  <c r="H115" i="3"/>
  <c r="G114" i="3"/>
  <c r="H114" i="3"/>
  <c r="H113" i="3"/>
  <c r="H112" i="3"/>
  <c r="G111" i="3"/>
  <c r="H111" i="3"/>
  <c r="H110" i="3"/>
  <c r="H109" i="3"/>
  <c r="H108" i="3"/>
  <c r="H107" i="3"/>
  <c r="H106" i="3"/>
  <c r="H105" i="3"/>
  <c r="H104" i="3"/>
  <c r="H103" i="3"/>
  <c r="H102" i="3"/>
  <c r="H101" i="3"/>
  <c r="G100" i="3"/>
  <c r="H100" i="3"/>
  <c r="H99" i="3"/>
  <c r="H98" i="3"/>
  <c r="H97" i="3"/>
  <c r="H96" i="3"/>
  <c r="H95" i="3"/>
  <c r="H94" i="3"/>
  <c r="H93" i="3"/>
  <c r="G92" i="3"/>
  <c r="H92" i="3"/>
  <c r="H91" i="3"/>
  <c r="H90" i="3"/>
  <c r="G89" i="3"/>
  <c r="H89" i="3" s="1"/>
  <c r="H88" i="3"/>
  <c r="H87" i="3"/>
  <c r="H86" i="3"/>
  <c r="H85" i="3"/>
  <c r="H84" i="3"/>
  <c r="H83" i="3"/>
  <c r="H82" i="3"/>
  <c r="H81" i="3"/>
  <c r="H80" i="3"/>
  <c r="G79" i="3"/>
  <c r="H79" i="3"/>
  <c r="H78" i="3"/>
  <c r="H77" i="3"/>
  <c r="H76" i="3"/>
  <c r="H75" i="3"/>
  <c r="G74" i="3"/>
  <c r="H74" i="3"/>
  <c r="H73" i="3"/>
  <c r="G72" i="3"/>
  <c r="H72" i="3"/>
  <c r="H71" i="3"/>
  <c r="H70" i="3"/>
  <c r="H68" i="3"/>
  <c r="H67" i="3"/>
  <c r="H66" i="3"/>
  <c r="H65" i="3"/>
  <c r="H64" i="3"/>
  <c r="H63" i="3"/>
  <c r="H62" i="3"/>
  <c r="H61" i="3"/>
  <c r="H60" i="3"/>
  <c r="H59" i="3"/>
  <c r="H58" i="3"/>
  <c r="H57" i="3"/>
  <c r="H56" i="3"/>
  <c r="H55" i="3"/>
  <c r="H54" i="3"/>
  <c r="H53" i="3"/>
  <c r="H52" i="3"/>
  <c r="H51" i="3"/>
  <c r="H50" i="3"/>
  <c r="H49" i="3"/>
  <c r="H48" i="3"/>
  <c r="H47" i="3"/>
  <c r="H46" i="3"/>
  <c r="G45" i="3"/>
  <c r="H45" i="3"/>
  <c r="G44" i="3"/>
  <c r="H44" i="3" s="1"/>
  <c r="H43" i="3"/>
  <c r="G42" i="3"/>
  <c r="H42" i="3"/>
  <c r="H41" i="3"/>
  <c r="H40" i="3"/>
  <c r="H39" i="3"/>
  <c r="H38" i="3"/>
  <c r="H37" i="3"/>
  <c r="H36" i="3"/>
  <c r="G35" i="3"/>
  <c r="H35" i="3"/>
  <c r="H34" i="3"/>
  <c r="H33" i="3"/>
  <c r="G32" i="3"/>
  <c r="H32" i="3" s="1"/>
  <c r="H31" i="3"/>
  <c r="H30" i="3"/>
  <c r="H29" i="3"/>
  <c r="H28" i="3"/>
  <c r="H27" i="3"/>
  <c r="H26" i="3"/>
  <c r="H25" i="3"/>
  <c r="G24" i="3"/>
  <c r="H24" i="3"/>
  <c r="H23" i="3"/>
  <c r="H22" i="3"/>
  <c r="G21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G6" i="3"/>
  <c r="H6" i="3"/>
  <c r="G5" i="3"/>
  <c r="H5" i="3" s="1"/>
  <c r="O24" i="2"/>
  <c r="O11" i="2"/>
  <c r="O24" i="4" l="1"/>
  <c r="O11" i="4"/>
</calcChain>
</file>

<file path=xl/sharedStrings.xml><?xml version="1.0" encoding="utf-8"?>
<sst xmlns="http://schemas.openxmlformats.org/spreadsheetml/2006/main" count="377" uniqueCount="93">
  <si>
    <t>Setări</t>
  </si>
  <si>
    <t>Completează datele de pornire. Categoriile se pot redenumi; apar automat în toate foile.</t>
  </si>
  <si>
    <t>Firma</t>
  </si>
  <si>
    <t>Exemplu Distribuție SRL</t>
  </si>
  <si>
    <t>Anul</t>
  </si>
  <si>
    <t>Sold inițial la 1 ianuarie (bancă + casă)</t>
  </si>
  <si>
    <t>Sold minim dorit (rezervă de siguranță)</t>
  </si>
  <si>
    <t>Ultima lună încheiată (1–12)</t>
  </si>
  <si>
    <t>Lunile până la „ultima lună încheiată” se iau din încasările și plățile realizate; lunile următoare, din previziune.</t>
  </si>
  <si>
    <t>Categorii</t>
  </si>
  <si>
    <t>Tip</t>
  </si>
  <si>
    <t>Încasări de la clienți</t>
  </si>
  <si>
    <t>Încasare</t>
  </si>
  <si>
    <t>Avansuri de la clienți</t>
  </si>
  <si>
    <t>Credite și împrumuturi primite</t>
  </si>
  <si>
    <t>Aport al asociaților</t>
  </si>
  <si>
    <t>Alte încasări</t>
  </si>
  <si>
    <t>Furnizori (marfă, materiale, servicii)</t>
  </si>
  <si>
    <t>Plată</t>
  </si>
  <si>
    <t>Salarii nete</t>
  </si>
  <si>
    <t>Contribuții și impozit pe salarii</t>
  </si>
  <si>
    <t>TVA de plată</t>
  </si>
  <si>
    <t>Impozit pe profit / venit</t>
  </si>
  <si>
    <t>Chirie și utilități</t>
  </si>
  <si>
    <t>Rate de credit și dobânzi</t>
  </si>
  <si>
    <t>Investiții (echipamente, mașini)</t>
  </si>
  <si>
    <t>Dividende</t>
  </si>
  <si>
    <t>Alte plăți</t>
  </si>
  <si>
    <t>Previziunea încasărilor și plăților</t>
  </si>
  <si>
    <t>Completează sumele pe care te aștepți să le încasezi și să le plătești în fiecare lună (cu TVA, așa cum intră și ies efectiv banii).</t>
  </si>
  <si>
    <t>Categorie</t>
  </si>
  <si>
    <t>Ian</t>
  </si>
  <si>
    <t>Feb</t>
  </si>
  <si>
    <t>Mar</t>
  </si>
  <si>
    <t>Apr</t>
  </si>
  <si>
    <t>Mai</t>
  </si>
  <si>
    <t>Iun</t>
  </si>
  <si>
    <t>Iul</t>
  </si>
  <si>
    <t>Aug</t>
  </si>
  <si>
    <t>Sep</t>
  </si>
  <si>
    <t>Oct</t>
  </si>
  <si>
    <t>Nov</t>
  </si>
  <si>
    <t>Dec</t>
  </si>
  <si>
    <t>Total an</t>
  </si>
  <si>
    <t>ÎNCASĂRI</t>
  </si>
  <si>
    <t>PLĂȚI</t>
  </si>
  <si>
    <t>Total încasări</t>
  </si>
  <si>
    <t>Total plăți</t>
  </si>
  <si>
    <t>Încasări și plăți realizate</t>
  </si>
  <si>
    <t>Un rând pentru fiecare încasare sau plată efectivă (bancă sau casă). Tipul și luna se completează automat din categorie și dată.</t>
  </si>
  <si>
    <t>Data</t>
  </si>
  <si>
    <t>Descriere / document</t>
  </si>
  <si>
    <t>Suma (lei)</t>
  </si>
  <si>
    <t>Luna</t>
  </si>
  <si>
    <t>Verificare</t>
  </si>
  <si>
    <t>Chirie depozit și utilități</t>
  </si>
  <si>
    <t>Încasări clienți – extras bancă</t>
  </si>
  <si>
    <t>Salarii nete luna anterioară</t>
  </si>
  <si>
    <t>Plăți furnizori – extras bancă</t>
  </si>
  <si>
    <t>Rată credit echipamente</t>
  </si>
  <si>
    <t>TVA de plată (D300)</t>
  </si>
  <si>
    <t>Impozit trimestrial</t>
  </si>
  <si>
    <t>D112 – contribuții și impozit</t>
  </si>
  <si>
    <t>Diverse (bancă, curierat)</t>
  </si>
  <si>
    <t>Dobândă cont / diverse</t>
  </si>
  <si>
    <t>Avans comandă client</t>
  </si>
  <si>
    <t>Achiziție echipament</t>
  </si>
  <si>
    <t>Dividende 2025</t>
  </si>
  <si>
    <t>Încasări și plăți realizate, pe luni</t>
  </si>
  <si>
    <t>Se calculează automat din foaia „Încasări și plăți”.</t>
  </si>
  <si>
    <t>Cash flow (flux de numerar) lunar</t>
  </si>
  <si>
    <t>Lunile încheiate arată ce s-a încasat și plătit efectiv; lunile următoare arată previziunea. Alerta apare când soldul scade sub rezerva dorită.</t>
  </si>
  <si>
    <t>Flux net al lunii (încasări – plăți)</t>
  </si>
  <si>
    <t>Sold la începutul lunii</t>
  </si>
  <si>
    <t>Sold la sfârșitul lunii</t>
  </si>
  <si>
    <t>Sold minim dorit</t>
  </si>
  <si>
    <t>Situație</t>
  </si>
  <si>
    <t>Realizat față de previziune</t>
  </si>
  <si>
    <t>Pentru lunile încheiate: unde ai încasat sau ai plătit mai mult sau mai puțin decât ai estimat. Abaterile de peste 10% sunt evidențiate.</t>
  </si>
  <si>
    <t>Încasări previzionate</t>
  </si>
  <si>
    <t>Încasări realizate</t>
  </si>
  <si>
    <t>Abatere</t>
  </si>
  <si>
    <t>Plăți previzionate</t>
  </si>
  <si>
    <t>Plăți realizate</t>
  </si>
  <si>
    <t>Flux net previzionat</t>
  </si>
  <si>
    <t>Flux net realizat</t>
  </si>
  <si>
    <t>Total lunile încheiate</t>
  </si>
  <si>
    <t>Pe categorii (lunile încheiate)</t>
  </si>
  <si>
    <t>Previzionat</t>
  </si>
  <si>
    <t>Realizat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</si>
  <si>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</si>
  <si>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</si>
  <si>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modelexcel.ro/cash-flow-excel/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</si>
</sst>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"/>
    <numFmt numFmtId="165" formatCode="0.0%"/>
  </numFmts>
  <fonts count="15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6"/>
      <color rgb="FF1565C0"/>
      <name val="Calibri"/>
      <family val="2"/>
    </font>
    <font>
      <i/>
      <sz val="10"/>
      <color rgb="FF5D6B64"/>
      <name val="Calibri"/>
      <family val="2"/>
    </font>
    <font>
      <b/>
      <sz val="10"/>
      <color theme="1"/>
      <name val="Calibri"/>
      <family val="2"/>
    </font>
    <font>
      <b/>
      <sz val="10"/>
      <color rgb="FFFFFFFF"/>
      <name val="Calibri"/>
      <family val="2"/>
    </font>
    <font>
      <b/>
      <sz val="10"/>
      <color rgb="FF1565C0"/>
      <name val="Calibri"/>
      <family val="2"/>
    </font>
    <font>
      <sz val="10"/>
      <color rgb="FFB4322A"/>
      <name val="Calibri"/>
      <family val="2"/>
    </font>
    <font>
      <b/>
      <i/>
      <sz val="8"/>
      <color rgb="FF1565C0"/>
      <name val="Calibri"/>
      <family val="2"/>
    </font>
    <font>
      <b/>
      <sz val="8"/>
      <color theme="1"/>
      <name val="Calibri"/>
      <family val="2"/>
    </font>
    <font>
      <b/>
      <sz val="12"/>
      <color rgb="FF1565C0"/>
      <name val="Calibri"/>
      <family val="2"/>
    </font>
    <font>
      <b/>
      <sz val="9"/>
      <color rgb="FF6D6D6D"/>
      <name val="Calibri"/>
      <family val="2"/>
    </font>
    <font>
      <i/>
      <sz val="9"/>
      <color rgb="FF6D6D6D"/>
      <name val="Calibri"/>
      <family val="2"/>
    </font>
    <font>
      <u/>
      <sz val="11"/>
      <color theme="10"/>
      <name val="Aptos Narrow"/>
      <family val="2"/>
      <scheme val="minor"/>
    </font>
    <font>
      <u/>
      <sz val="9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3F8FD"/>
        <bgColor indexed="64"/>
      </patternFill>
    </fill>
    <fill>
      <patternFill patternType="solid">
        <fgColor rgb="FF1565C0"/>
        <bgColor indexed="64"/>
      </patternFill>
    </fill>
    <fill>
      <patternFill patternType="solid">
        <fgColor rgb="FFD6E5F5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D2DCD9"/>
      </left>
      <right style="thin">
        <color rgb="FFD2DCD9"/>
      </right>
      <top style="thin">
        <color rgb="FFD2DCD9"/>
      </top>
      <bottom style="thin">
        <color rgb="FFD2DCD9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1" fillId="2" borderId="1" xfId="0" applyFont="1" applyFill="1" applyBorder="1"/>
    <xf numFmtId="3" fontId="1" fillId="2" borderId="1" xfId="0" applyNumberFormat="1" applyFont="1" applyFill="1" applyBorder="1"/>
    <xf numFmtId="0" fontId="5" fillId="3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164" fontId="1" fillId="0" borderId="0" xfId="0" applyNumberFormat="1" applyFont="1"/>
    <xf numFmtId="164" fontId="4" fillId="0" borderId="0" xfId="0" applyNumberFormat="1" applyFont="1"/>
    <xf numFmtId="0" fontId="6" fillId="4" borderId="1" xfId="0" applyFont="1" applyFill="1" applyBorder="1"/>
    <xf numFmtId="164" fontId="1" fillId="0" borderId="1" xfId="0" applyNumberFormat="1" applyFont="1" applyBorder="1"/>
    <xf numFmtId="164" fontId="4" fillId="0" borderId="1" xfId="0" applyNumberFormat="1" applyFont="1" applyBorder="1"/>
    <xf numFmtId="0" fontId="4" fillId="5" borderId="1" xfId="0" applyFont="1" applyFill="1" applyBorder="1"/>
    <xf numFmtId="164" fontId="4" fillId="5" borderId="1" xfId="0" applyNumberFormat="1" applyFont="1" applyFill="1" applyBorder="1"/>
    <xf numFmtId="164" fontId="6" fillId="4" borderId="1" xfId="0" applyNumberFormat="1" applyFont="1" applyFill="1" applyBorder="1"/>
    <xf numFmtId="164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" xfId="0" applyFont="1" applyBorder="1" applyAlignment="1">
      <alignment horizontal="center"/>
    </xf>
    <xf numFmtId="0" fontId="7" fillId="0" borderId="1" xfId="0" applyFont="1" applyBorder="1"/>
    <xf numFmtId="0" fontId="8" fillId="4" borderId="1" xfId="0" applyFont="1" applyFill="1" applyBorder="1" applyAlignment="1">
      <alignment horizontal="center"/>
    </xf>
    <xf numFmtId="3" fontId="4" fillId="0" borderId="1" xfId="0" applyNumberFormat="1" applyFont="1" applyBorder="1"/>
    <xf numFmtId="0" fontId="4" fillId="4" borderId="1" xfId="0" applyFont="1" applyFill="1" applyBorder="1"/>
    <xf numFmtId="3" fontId="4" fillId="4" borderId="1" xfId="0" applyNumberFormat="1" applyFont="1" applyFill="1" applyBorder="1"/>
    <xf numFmtId="3" fontId="1" fillId="0" borderId="1" xfId="0" applyNumberFormat="1" applyFont="1" applyBorder="1"/>
    <xf numFmtId="0" fontId="9" fillId="0" borderId="1" xfId="0" applyFont="1" applyBorder="1" applyAlignment="1">
      <alignment horizontal="center"/>
    </xf>
    <xf numFmtId="165" fontId="1" fillId="0" borderId="1" xfId="0" applyNumberFormat="1" applyFont="1" applyBorder="1"/>
    <xf numFmtId="3" fontId="4" fillId="5" borderId="1" xfId="0" applyNumberFormat="1" applyFont="1" applyFill="1" applyBorder="1"/>
    <xf numFmtId="165" fontId="4" fillId="5" borderId="1" xfId="0" applyNumberFormat="1" applyFont="1" applyFill="1" applyBorder="1"/>
    <xf numFmtId="0" fontId="10" fillId="0" borderId="0" xfId="0" applyFont="1"/>
    <xf numFmtId="165" fontId="1" fillId="0" borderId="1" xfId="0" applyNumberFormat="1" applyFont="1" applyBorder="1" applyAlignment="1">
      <alignment horizontal="righ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4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12">
    <dxf>
      <font>
        <b/>
        <i val="0"/>
        <color rgb="FFB4322A"/>
      </font>
    </dxf>
    <dxf>
      <font>
        <b/>
        <i val="0"/>
        <color rgb="FFB4322A"/>
      </font>
    </dxf>
    <dxf>
      <font>
        <b/>
        <i val="0"/>
        <color rgb="FFB4322A"/>
      </font>
    </dxf>
    <dxf>
      <font>
        <b/>
        <i val="0"/>
        <color rgb="FFB4322A"/>
      </font>
    </dxf>
    <dxf>
      <font>
        <b/>
        <i val="0"/>
        <color rgb="FF327D2E"/>
      </font>
    </dxf>
    <dxf>
      <font>
        <color rgb="FFB4322A"/>
      </font>
    </dxf>
    <dxf>
      <font>
        <color rgb="FFFFFFFF"/>
      </font>
      <fill>
        <patternFill>
          <bgColor rgb="FFB4322A"/>
        </patternFill>
      </fill>
    </dxf>
    <dxf>
      <font>
        <color rgb="FFB4322A"/>
      </font>
      <fill>
        <patternFill>
          <bgColor rgb="FFFBD9D9"/>
        </patternFill>
      </fill>
    </dxf>
    <dxf>
      <font>
        <color rgb="FF327D2E"/>
      </font>
    </dxf>
    <dxf>
      <fill>
        <patternFill>
          <bgColor rgb="FFF7F7F7"/>
        </patternFill>
      </fill>
    </dxf>
    <dxf>
      <font>
        <color rgb="FF327D2E"/>
      </font>
    </dxf>
    <dxf>
      <font>
        <color rgb="FFB4322A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ES"/>
              <a:t>Încasări, plăți și sold pe luni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 încasări</c:v>
          </c:tx>
          <c:spPr>
            <a:solidFill>
              <a:srgbClr val="50AF4C"/>
            </a:solidFill>
          </c:spPr>
          <c:invertIfNegative val="0"/>
          <c:cat>
            <c:strRef>
              <c:f>'Cash flow'!$C$4:$N$4</c:f>
              <c:strCache>
                <c:ptCount val="12"/>
                <c:pt idx="0">
                  <c:v>Ian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Mai</c:v>
                </c:pt>
                <c:pt idx="5">
                  <c:v>Iun</c:v>
                </c:pt>
                <c:pt idx="6">
                  <c:v>Iul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'Cash flow'!$C$11:$N$11</c:f>
              <c:numCache>
                <c:formatCode>#,##0;\-#,##0;</c:formatCode>
                <c:ptCount val="12"/>
                <c:pt idx="0">
                  <c:v>75380</c:v>
                </c:pt>
                <c:pt idx="1">
                  <c:v>75980</c:v>
                </c:pt>
                <c:pt idx="2">
                  <c:v>89550</c:v>
                </c:pt>
                <c:pt idx="3">
                  <c:v>92900</c:v>
                </c:pt>
                <c:pt idx="4">
                  <c:v>90660</c:v>
                </c:pt>
                <c:pt idx="5">
                  <c:v>101950</c:v>
                </c:pt>
                <c:pt idx="6">
                  <c:v>93200</c:v>
                </c:pt>
                <c:pt idx="7">
                  <c:v>57900</c:v>
                </c:pt>
                <c:pt idx="8">
                  <c:v>90740</c:v>
                </c:pt>
                <c:pt idx="9">
                  <c:v>100500</c:v>
                </c:pt>
                <c:pt idx="10">
                  <c:v>98500</c:v>
                </c:pt>
                <c:pt idx="11">
                  <c:v>130500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46C-40DE-9AAD-76142633684C}"/>
            </c:ext>
          </c:extLst>
        </c:ser>
        <c:ser>
          <c:idx val="1"/>
          <c:order val="1"/>
          <c:tx>
            <c:v>Total plăți</c:v>
          </c:tx>
          <c:spPr>
            <a:solidFill>
              <a:srgbClr val="E05050"/>
            </a:solidFill>
          </c:spPr>
          <c:invertIfNegative val="0"/>
          <c:cat>
            <c:strRef>
              <c:f>'Cash flow'!$C$4:$N$4</c:f>
              <c:strCache>
                <c:ptCount val="12"/>
                <c:pt idx="0">
                  <c:v>Ian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Mai</c:v>
                </c:pt>
                <c:pt idx="5">
                  <c:v>Iun</c:v>
                </c:pt>
                <c:pt idx="6">
                  <c:v>Iul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'Cash flow'!$C$24:$N$24</c:f>
              <c:numCache>
                <c:formatCode>#,##0;\-#,##0;</c:formatCode>
                <c:ptCount val="12"/>
                <c:pt idx="0">
                  <c:v>77550</c:v>
                </c:pt>
                <c:pt idx="1">
                  <c:v>72890</c:v>
                </c:pt>
                <c:pt idx="2">
                  <c:v>79410</c:v>
                </c:pt>
                <c:pt idx="3">
                  <c:v>82070</c:v>
                </c:pt>
                <c:pt idx="4">
                  <c:v>80190</c:v>
                </c:pt>
                <c:pt idx="5">
                  <c:v>127890</c:v>
                </c:pt>
                <c:pt idx="6">
                  <c:v>82820</c:v>
                </c:pt>
                <c:pt idx="7">
                  <c:v>70880</c:v>
                </c:pt>
                <c:pt idx="8">
                  <c:v>83750</c:v>
                </c:pt>
                <c:pt idx="9">
                  <c:v>86900</c:v>
                </c:pt>
                <c:pt idx="10">
                  <c:v>163300</c:v>
                </c:pt>
                <c:pt idx="11">
                  <c:v>96600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46C-40DE-9AAD-7614263368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6874336"/>
        <c:axId val="586881176"/>
      </c:barChart>
      <c:lineChart>
        <c:grouping val="standard"/>
        <c:varyColors val="0"/>
        <c:ser>
          <c:idx val="2"/>
          <c:order val="2"/>
          <c:tx>
            <c:v>Sold la sfârșitul lunii</c:v>
          </c:tx>
          <c:spPr>
            <a:ln w="31750">
              <a:solidFill>
                <a:srgbClr val="1565C0"/>
              </a:solidFill>
            </a:ln>
          </c:spPr>
          <c:marker>
            <c:symbol val="none"/>
          </c:marker>
          <c:cat>
            <c:strRef>
              <c:f>'Cash flow'!$C$4:$N$4</c:f>
              <c:strCache>
                <c:ptCount val="12"/>
                <c:pt idx="0">
                  <c:v>Ian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Mai</c:v>
                </c:pt>
                <c:pt idx="5">
                  <c:v>Iun</c:v>
                </c:pt>
                <c:pt idx="6">
                  <c:v>Iul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'Cash flow'!$C$28:$N$28</c:f>
              <c:numCache>
                <c:formatCode>#,##0</c:formatCode>
                <c:ptCount val="12"/>
                <c:pt idx="0">
                  <c:v>42830</c:v>
                </c:pt>
                <c:pt idx="1">
                  <c:v>45920</c:v>
                </c:pt>
                <c:pt idx="2">
                  <c:v>56060</c:v>
                </c:pt>
                <c:pt idx="3">
                  <c:v>66890</c:v>
                </c:pt>
                <c:pt idx="4">
                  <c:v>77360</c:v>
                </c:pt>
                <c:pt idx="5">
                  <c:v>51420</c:v>
                </c:pt>
                <c:pt idx="6">
                  <c:v>61800</c:v>
                </c:pt>
                <c:pt idx="7">
                  <c:v>48820</c:v>
                </c:pt>
                <c:pt idx="8">
                  <c:v>55810</c:v>
                </c:pt>
                <c:pt idx="9">
                  <c:v>69410</c:v>
                </c:pt>
                <c:pt idx="10">
                  <c:v>4610</c:v>
                </c:pt>
                <c:pt idx="11">
                  <c:v>38510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46C-40DE-9AAD-76142633684C}"/>
            </c:ext>
          </c:extLst>
        </c:ser>
        <c:ser>
          <c:idx val="3"/>
          <c:order val="3"/>
          <c:tx>
            <c:v>Sold minim dorit</c:v>
          </c:tx>
          <c:spPr>
            <a:ln w="31750">
              <a:solidFill>
                <a:srgbClr val="9E9E9E"/>
              </a:solidFill>
              <a:prstDash val="dash"/>
            </a:ln>
          </c:spPr>
          <c:marker>
            <c:symbol val="none"/>
          </c:marker>
          <c:cat>
            <c:strRef>
              <c:f>'Cash flow'!$C$4:$N$4</c:f>
              <c:strCache>
                <c:ptCount val="12"/>
                <c:pt idx="0">
                  <c:v>Ian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Mai</c:v>
                </c:pt>
                <c:pt idx="5">
                  <c:v>Iun</c:v>
                </c:pt>
                <c:pt idx="6">
                  <c:v>Iul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'Cash flow'!$C$29:$N$29</c:f>
              <c:numCache>
                <c:formatCode>#,##0</c:formatCode>
                <c:ptCount val="12"/>
                <c:pt idx="0">
                  <c:v>20000</c:v>
                </c:pt>
                <c:pt idx="1">
                  <c:v>20000</c:v>
                </c:pt>
                <c:pt idx="2">
                  <c:v>20000</c:v>
                </c:pt>
                <c:pt idx="3">
                  <c:v>20000</c:v>
                </c:pt>
                <c:pt idx="4">
                  <c:v>20000</c:v>
                </c:pt>
                <c:pt idx="5">
                  <c:v>20000</c:v>
                </c:pt>
                <c:pt idx="6">
                  <c:v>20000</c:v>
                </c:pt>
                <c:pt idx="7">
                  <c:v>20000</c:v>
                </c:pt>
                <c:pt idx="8">
                  <c:v>20000</c:v>
                </c:pt>
                <c:pt idx="9">
                  <c:v>20000</c:v>
                </c:pt>
                <c:pt idx="10">
                  <c:v>20000</c:v>
                </c:pt>
                <c:pt idx="11">
                  <c:v>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46C-40DE-9AAD-7614263368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6874336"/>
        <c:axId val="586881176"/>
      </c:lineChart>
      <c:catAx>
        <c:axId val="586874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586881176"/>
        <c:crosses val="autoZero"/>
        <c:auto val="1"/>
        <c:lblAlgn val="ctr"/>
        <c:lblOffset val="100"/>
        <c:noMultiLvlLbl val="0"/>
      </c:catAx>
      <c:valAx>
        <c:axId val="586881176"/>
        <c:scaling>
          <c:orientation val="minMax"/>
        </c:scaling>
        <c:delete val="0"/>
        <c:axPos val="l"/>
        <c:majorGridlines/>
        <c:numFmt formatCode="#,##0;\-#,##0;" sourceLinked="1"/>
        <c:majorTickMark val="out"/>
        <c:minorTickMark val="none"/>
        <c:tickLblPos val="nextTo"/>
        <c:crossAx val="58687433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33</xdr:row>
      <xdr:rowOff>0</xdr:rowOff>
    </xdr:from>
    <xdr:to>
      <xdr:col>14</xdr:col>
      <xdr:colOff>244475</xdr:colOff>
      <xdr:row>53</xdr:row>
      <xdr:rowOff>63500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067DAA5-A302-C39E-0A9E-788BDD80FD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cash-flow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5AB6E-CDDA-4053-8ABD-F2DA13951538}">
  <sheetPr>
    <pageSetUpPr fitToPage="1"/>
  </sheetPr>
  <dimension ref="B1:ZZ1000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RowHeight="12.75" x14ac:dyDescent="0.2"/>
  <cols>
    <col min="1" max="1" width="2.7109375" style="1" customWidth="1"/>
    <col min="2" max="2" width="36.7109375" style="1" customWidth="1"/>
    <col min="3" max="14" width="10.28515625" style="1" customWidth="1"/>
    <col min="15" max="15" width="11.7109375" style="1" customWidth="1"/>
    <col min="16" max="16384" width="11.42578125" style="1"/>
  </cols>
  <sheetData>
    <row r="1" spans="2:15" ht="21" x14ac:dyDescent="0.35">
      <c r="B1" s="2" t="s">
        <v>70</v>
      </c>
    </row>
    <row r="2" spans="2:15" x14ac:dyDescent="0.2">
      <c r="B2" s="3" t="s">
        <v>71</v>
      </c>
    </row>
    <row r="3" spans="2:15" x14ac:dyDescent="0.2">
      <c r="B3" s="4" t="str">
        <f>"Firma: "&amp;Firma&amp;"   ·   Anul "&amp;An</f>
        <v>Firma: Exemplu Distribuție SRL   ·   Anul 2026</v>
      </c>
    </row>
    <row r="4" spans="2:15" x14ac:dyDescent="0.2">
      <c r="B4" s="8" t="s">
        <v>30</v>
      </c>
      <c r="C4" s="8" t="s">
        <v>31</v>
      </c>
      <c r="D4" s="8" t="s">
        <v>32</v>
      </c>
      <c r="E4" s="8" t="s">
        <v>33</v>
      </c>
      <c r="F4" s="8" t="s">
        <v>34</v>
      </c>
      <c r="G4" s="8" t="s">
        <v>35</v>
      </c>
      <c r="H4" s="8" t="s">
        <v>36</v>
      </c>
      <c r="I4" s="8" t="s">
        <v>37</v>
      </c>
      <c r="J4" s="8" t="s">
        <v>38</v>
      </c>
      <c r="K4" s="8" t="s">
        <v>39</v>
      </c>
      <c r="L4" s="8" t="s">
        <v>40</v>
      </c>
      <c r="M4" s="8" t="s">
        <v>41</v>
      </c>
      <c r="N4" s="8" t="s">
        <v>42</v>
      </c>
      <c r="O4" s="8" t="s">
        <v>43</v>
      </c>
    </row>
    <row r="5" spans="2:15" x14ac:dyDescent="0.2">
      <c r="B5" s="12" t="s">
        <v>44</v>
      </c>
      <c r="C5" s="22" t="str">
        <f>IF(1&lt;=UltimaLuna,"realizat","previziune")</f>
        <v>realizat</v>
      </c>
      <c r="D5" s="22" t="str">
        <f>IF(2&lt;=UltimaLuna,"realizat","previziune")</f>
        <v>realizat</v>
      </c>
      <c r="E5" s="22" t="str">
        <f>IF(3&lt;=UltimaLuna,"realizat","previziune")</f>
        <v>realizat</v>
      </c>
      <c r="F5" s="22" t="str">
        <f>IF(4&lt;=UltimaLuna,"realizat","previziune")</f>
        <v>realizat</v>
      </c>
      <c r="G5" s="22" t="str">
        <f>IF(5&lt;=UltimaLuna,"realizat","previziune")</f>
        <v>realizat</v>
      </c>
      <c r="H5" s="22" t="str">
        <f>IF(6&lt;=UltimaLuna,"realizat","previziune")</f>
        <v>realizat</v>
      </c>
      <c r="I5" s="22" t="str">
        <f>IF(7&lt;=UltimaLuna,"realizat","previziune")</f>
        <v>realizat</v>
      </c>
      <c r="J5" s="22" t="str">
        <f>IF(8&lt;=UltimaLuna,"realizat","previziune")</f>
        <v>realizat</v>
      </c>
      <c r="K5" s="22" t="str">
        <f>IF(9&lt;=UltimaLuna,"realizat","previziune")</f>
        <v>realizat</v>
      </c>
      <c r="L5" s="22" t="str">
        <f>IF(10&lt;=UltimaLuna,"realizat","previziune")</f>
        <v>previziune</v>
      </c>
      <c r="M5" s="22" t="str">
        <f>IF(11&lt;=UltimaLuna,"realizat","previziune")</f>
        <v>previziune</v>
      </c>
      <c r="N5" s="22" t="str">
        <f>IF(12&lt;=UltimaLuna,"realizat","previziune")</f>
        <v>previziune</v>
      </c>
      <c r="O5" s="12"/>
    </row>
    <row r="6" spans="2:15" x14ac:dyDescent="0.2">
      <c r="B6" s="9" t="str">
        <f>Setări!$E$5</f>
        <v>Încasări de la clienți</v>
      </c>
      <c r="C6" s="13">
        <f>IF(COLUMN()-2&lt;=UltimaLuna,'Realizat lunar'!C6,Previziune!C6)</f>
        <v>74880</v>
      </c>
      <c r="D6" s="13">
        <f>IF(COLUMN()-2&lt;=UltimaLuna,'Realizat lunar'!D6,Previziune!D6)</f>
        <v>75480</v>
      </c>
      <c r="E6" s="13">
        <f>IF(COLUMN()-2&lt;=UltimaLuna,'Realizat lunar'!E6,Previziune!E6)</f>
        <v>79050</v>
      </c>
      <c r="F6" s="13">
        <f>IF(COLUMN()-2&lt;=UltimaLuna,'Realizat lunar'!F6,Previziune!F6)</f>
        <v>92400</v>
      </c>
      <c r="G6" s="13">
        <f>IF(COLUMN()-2&lt;=UltimaLuna,'Realizat lunar'!G6,Previziune!G6)</f>
        <v>90160</v>
      </c>
      <c r="H6" s="13">
        <f>IF(COLUMN()-2&lt;=UltimaLuna,'Realizat lunar'!H6,Previziune!H6)</f>
        <v>86450</v>
      </c>
      <c r="I6" s="13">
        <f>IF(COLUMN()-2&lt;=UltimaLuna,'Realizat lunar'!I6,Previziune!I6)</f>
        <v>92700</v>
      </c>
      <c r="J6" s="13">
        <f>IF(COLUMN()-2&lt;=UltimaLuna,'Realizat lunar'!J6,Previziune!J6)</f>
        <v>57400</v>
      </c>
      <c r="K6" s="13">
        <f>IF(COLUMN()-2&lt;=UltimaLuna,'Realizat lunar'!K6,Previziune!K6)</f>
        <v>90240</v>
      </c>
      <c r="L6" s="13">
        <f>IF(COLUMN()-2&lt;=UltimaLuna,'Realizat lunar'!L6,Previziune!L6)</f>
        <v>100000</v>
      </c>
      <c r="M6" s="13">
        <f>IF(COLUMN()-2&lt;=UltimaLuna,'Realizat lunar'!M6,Previziune!M6)</f>
        <v>98000</v>
      </c>
      <c r="N6" s="13">
        <f>IF(COLUMN()-2&lt;=UltimaLuna,'Realizat lunar'!N6,Previziune!N6)</f>
        <v>110000</v>
      </c>
      <c r="O6" s="14">
        <f t="shared" ref="O6:O11" si="0">SUM(C6:N6)</f>
        <v>1046760</v>
      </c>
    </row>
    <row r="7" spans="2:15" x14ac:dyDescent="0.2">
      <c r="B7" s="9" t="str">
        <f>Setări!$E$6</f>
        <v>Avansuri de la clienți</v>
      </c>
      <c r="C7" s="13">
        <f>IF(COLUMN()-2&lt;=UltimaLuna,'Realizat lunar'!C7,Previziune!C7)</f>
        <v>0</v>
      </c>
      <c r="D7" s="13">
        <f>IF(COLUMN()-2&lt;=UltimaLuna,'Realizat lunar'!D7,Previziune!D7)</f>
        <v>0</v>
      </c>
      <c r="E7" s="13">
        <f>IF(COLUMN()-2&lt;=UltimaLuna,'Realizat lunar'!E7,Previziune!E7)</f>
        <v>10000</v>
      </c>
      <c r="F7" s="13">
        <f>IF(COLUMN()-2&lt;=UltimaLuna,'Realizat lunar'!F7,Previziune!F7)</f>
        <v>0</v>
      </c>
      <c r="G7" s="13">
        <f>IF(COLUMN()-2&lt;=UltimaLuna,'Realizat lunar'!G7,Previziune!G7)</f>
        <v>0</v>
      </c>
      <c r="H7" s="13">
        <f>IF(COLUMN()-2&lt;=UltimaLuna,'Realizat lunar'!H7,Previziune!H7)</f>
        <v>15000</v>
      </c>
      <c r="I7" s="13">
        <f>IF(COLUMN()-2&lt;=UltimaLuna,'Realizat lunar'!I7,Previziune!I7)</f>
        <v>0</v>
      </c>
      <c r="J7" s="13">
        <f>IF(COLUMN()-2&lt;=UltimaLuna,'Realizat lunar'!J7,Previziune!J7)</f>
        <v>0</v>
      </c>
      <c r="K7" s="13">
        <f>IF(COLUMN()-2&lt;=UltimaLuna,'Realizat lunar'!K7,Previziune!K7)</f>
        <v>0</v>
      </c>
      <c r="L7" s="13">
        <f>IF(COLUMN()-2&lt;=UltimaLuna,'Realizat lunar'!L7,Previziune!L7)</f>
        <v>0</v>
      </c>
      <c r="M7" s="13">
        <f>IF(COLUMN()-2&lt;=UltimaLuna,'Realizat lunar'!M7,Previziune!M7)</f>
        <v>0</v>
      </c>
      <c r="N7" s="13">
        <f>IF(COLUMN()-2&lt;=UltimaLuna,'Realizat lunar'!N7,Previziune!N7)</f>
        <v>20000</v>
      </c>
      <c r="O7" s="14">
        <f t="shared" si="0"/>
        <v>45000</v>
      </c>
    </row>
    <row r="8" spans="2:15" x14ac:dyDescent="0.2">
      <c r="B8" s="9" t="str">
        <f>Setări!$E$7</f>
        <v>Credite și împrumuturi primite</v>
      </c>
      <c r="C8" s="13">
        <f>IF(COLUMN()-2&lt;=UltimaLuna,'Realizat lunar'!C8,Previziune!C8)</f>
        <v>0</v>
      </c>
      <c r="D8" s="13">
        <f>IF(COLUMN()-2&lt;=UltimaLuna,'Realizat lunar'!D8,Previziune!D8)</f>
        <v>0</v>
      </c>
      <c r="E8" s="13">
        <f>IF(COLUMN()-2&lt;=UltimaLuna,'Realizat lunar'!E8,Previziune!E8)</f>
        <v>0</v>
      </c>
      <c r="F8" s="13">
        <f>IF(COLUMN()-2&lt;=UltimaLuna,'Realizat lunar'!F8,Previziune!F8)</f>
        <v>0</v>
      </c>
      <c r="G8" s="13">
        <f>IF(COLUMN()-2&lt;=UltimaLuna,'Realizat lunar'!G8,Previziune!G8)</f>
        <v>0</v>
      </c>
      <c r="H8" s="13">
        <f>IF(COLUMN()-2&lt;=UltimaLuna,'Realizat lunar'!H8,Previziune!H8)</f>
        <v>0</v>
      </c>
      <c r="I8" s="13">
        <f>IF(COLUMN()-2&lt;=UltimaLuna,'Realizat lunar'!I8,Previziune!I8)</f>
        <v>0</v>
      </c>
      <c r="J8" s="13">
        <f>IF(COLUMN()-2&lt;=UltimaLuna,'Realizat lunar'!J8,Previziune!J8)</f>
        <v>0</v>
      </c>
      <c r="K8" s="13">
        <f>IF(COLUMN()-2&lt;=UltimaLuna,'Realizat lunar'!K8,Previziune!K8)</f>
        <v>0</v>
      </c>
      <c r="L8" s="13">
        <f>IF(COLUMN()-2&lt;=UltimaLuna,'Realizat lunar'!L8,Previziune!L8)</f>
        <v>0</v>
      </c>
      <c r="M8" s="13">
        <f>IF(COLUMN()-2&lt;=UltimaLuna,'Realizat lunar'!M8,Previziune!M8)</f>
        <v>0</v>
      </c>
      <c r="N8" s="13">
        <f>IF(COLUMN()-2&lt;=UltimaLuna,'Realizat lunar'!N8,Previziune!N8)</f>
        <v>0</v>
      </c>
      <c r="O8" s="14">
        <f t="shared" si="0"/>
        <v>0</v>
      </c>
    </row>
    <row r="9" spans="2:15" x14ac:dyDescent="0.2">
      <c r="B9" s="9" t="str">
        <f>Setări!$E$8</f>
        <v>Aport al asociaților</v>
      </c>
      <c r="C9" s="13">
        <f>IF(COLUMN()-2&lt;=UltimaLuna,'Realizat lunar'!C9,Previziune!C9)</f>
        <v>0</v>
      </c>
      <c r="D9" s="13">
        <f>IF(COLUMN()-2&lt;=UltimaLuna,'Realizat lunar'!D9,Previziune!D9)</f>
        <v>0</v>
      </c>
      <c r="E9" s="13">
        <f>IF(COLUMN()-2&lt;=UltimaLuna,'Realizat lunar'!E9,Previziune!E9)</f>
        <v>0</v>
      </c>
      <c r="F9" s="13">
        <f>IF(COLUMN()-2&lt;=UltimaLuna,'Realizat lunar'!F9,Previziune!F9)</f>
        <v>0</v>
      </c>
      <c r="G9" s="13">
        <f>IF(COLUMN()-2&lt;=UltimaLuna,'Realizat lunar'!G9,Previziune!G9)</f>
        <v>0</v>
      </c>
      <c r="H9" s="13">
        <f>IF(COLUMN()-2&lt;=UltimaLuna,'Realizat lunar'!H9,Previziune!H9)</f>
        <v>0</v>
      </c>
      <c r="I9" s="13">
        <f>IF(COLUMN()-2&lt;=UltimaLuna,'Realizat lunar'!I9,Previziune!I9)</f>
        <v>0</v>
      </c>
      <c r="J9" s="13">
        <f>IF(COLUMN()-2&lt;=UltimaLuna,'Realizat lunar'!J9,Previziune!J9)</f>
        <v>0</v>
      </c>
      <c r="K9" s="13">
        <f>IF(COLUMN()-2&lt;=UltimaLuna,'Realizat lunar'!K9,Previziune!K9)</f>
        <v>0</v>
      </c>
      <c r="L9" s="13">
        <f>IF(COLUMN()-2&lt;=UltimaLuna,'Realizat lunar'!L9,Previziune!L9)</f>
        <v>0</v>
      </c>
      <c r="M9" s="13">
        <f>IF(COLUMN()-2&lt;=UltimaLuna,'Realizat lunar'!M9,Previziune!M9)</f>
        <v>0</v>
      </c>
      <c r="N9" s="13">
        <f>IF(COLUMN()-2&lt;=UltimaLuna,'Realizat lunar'!N9,Previziune!N9)</f>
        <v>0</v>
      </c>
      <c r="O9" s="14">
        <f t="shared" si="0"/>
        <v>0</v>
      </c>
    </row>
    <row r="10" spans="2:15" x14ac:dyDescent="0.2">
      <c r="B10" s="9" t="str">
        <f>Setări!$E$9</f>
        <v>Alte încasări</v>
      </c>
      <c r="C10" s="13">
        <f>IF(COLUMN()-2&lt;=UltimaLuna,'Realizat lunar'!C10,Previziune!C10)</f>
        <v>500</v>
      </c>
      <c r="D10" s="13">
        <f>IF(COLUMN()-2&lt;=UltimaLuna,'Realizat lunar'!D10,Previziune!D10)</f>
        <v>500</v>
      </c>
      <c r="E10" s="13">
        <f>IF(COLUMN()-2&lt;=UltimaLuna,'Realizat lunar'!E10,Previziune!E10)</f>
        <v>500</v>
      </c>
      <c r="F10" s="13">
        <f>IF(COLUMN()-2&lt;=UltimaLuna,'Realizat lunar'!F10,Previziune!F10)</f>
        <v>500</v>
      </c>
      <c r="G10" s="13">
        <f>IF(COLUMN()-2&lt;=UltimaLuna,'Realizat lunar'!G10,Previziune!G10)</f>
        <v>500</v>
      </c>
      <c r="H10" s="13">
        <f>IF(COLUMN()-2&lt;=UltimaLuna,'Realizat lunar'!H10,Previziune!H10)</f>
        <v>500</v>
      </c>
      <c r="I10" s="13">
        <f>IF(COLUMN()-2&lt;=UltimaLuna,'Realizat lunar'!I10,Previziune!I10)</f>
        <v>500</v>
      </c>
      <c r="J10" s="13">
        <f>IF(COLUMN()-2&lt;=UltimaLuna,'Realizat lunar'!J10,Previziune!J10)</f>
        <v>500</v>
      </c>
      <c r="K10" s="13">
        <f>IF(COLUMN()-2&lt;=UltimaLuna,'Realizat lunar'!K10,Previziune!K10)</f>
        <v>500</v>
      </c>
      <c r="L10" s="13">
        <f>IF(COLUMN()-2&lt;=UltimaLuna,'Realizat lunar'!L10,Previziune!L10)</f>
        <v>500</v>
      </c>
      <c r="M10" s="13">
        <f>IF(COLUMN()-2&lt;=UltimaLuna,'Realizat lunar'!M10,Previziune!M10)</f>
        <v>500</v>
      </c>
      <c r="N10" s="13">
        <f>IF(COLUMN()-2&lt;=UltimaLuna,'Realizat lunar'!N10,Previziune!N10)</f>
        <v>500</v>
      </c>
      <c r="O10" s="14">
        <f t="shared" si="0"/>
        <v>6000</v>
      </c>
    </row>
    <row r="11" spans="2:15" x14ac:dyDescent="0.2">
      <c r="B11" s="15" t="s">
        <v>46</v>
      </c>
      <c r="C11" s="16">
        <f t="shared" ref="C11:N11" si="1">SUM(C6:C10)</f>
        <v>75380</v>
      </c>
      <c r="D11" s="16">
        <f t="shared" si="1"/>
        <v>75980</v>
      </c>
      <c r="E11" s="16">
        <f t="shared" si="1"/>
        <v>89550</v>
      </c>
      <c r="F11" s="16">
        <f t="shared" si="1"/>
        <v>92900</v>
      </c>
      <c r="G11" s="16">
        <f t="shared" si="1"/>
        <v>90660</v>
      </c>
      <c r="H11" s="16">
        <f t="shared" si="1"/>
        <v>101950</v>
      </c>
      <c r="I11" s="16">
        <f t="shared" si="1"/>
        <v>93200</v>
      </c>
      <c r="J11" s="16">
        <f t="shared" si="1"/>
        <v>57900</v>
      </c>
      <c r="K11" s="16">
        <f t="shared" si="1"/>
        <v>90740</v>
      </c>
      <c r="L11" s="16">
        <f t="shared" si="1"/>
        <v>100500</v>
      </c>
      <c r="M11" s="16">
        <f t="shared" si="1"/>
        <v>98500</v>
      </c>
      <c r="N11" s="16">
        <f t="shared" si="1"/>
        <v>130500</v>
      </c>
      <c r="O11" s="16">
        <f t="shared" si="0"/>
        <v>1097760</v>
      </c>
    </row>
    <row r="12" spans="2:15" x14ac:dyDescent="0.2"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1"/>
    </row>
    <row r="13" spans="2:15" x14ac:dyDescent="0.2">
      <c r="B13" s="12" t="s">
        <v>45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2:15" x14ac:dyDescent="0.2">
      <c r="B14" s="9" t="str">
        <f>Setări!$E$10</f>
        <v>Furnizori (marfă, materiale, servicii)</v>
      </c>
      <c r="C14" s="13">
        <f>IF(COLUMN()-2&lt;=UltimaLuna,'Realizat lunar'!C14,Previziune!C14)</f>
        <v>32800</v>
      </c>
      <c r="D14" s="13">
        <f>IF(COLUMN()-2&lt;=UltimaLuna,'Realizat lunar'!D14,Previziune!D14)</f>
        <v>30480</v>
      </c>
      <c r="E14" s="13">
        <f>IF(COLUMN()-2&lt;=UltimaLuna,'Realizat lunar'!E14,Previziune!E14)</f>
        <v>37130</v>
      </c>
      <c r="F14" s="13">
        <f>IF(COLUMN()-2&lt;=UltimaLuna,'Realizat lunar'!F14,Previziune!F14)</f>
        <v>37370</v>
      </c>
      <c r="G14" s="13">
        <f>IF(COLUMN()-2&lt;=UltimaLuna,'Realizat lunar'!G14,Previziune!G14)</f>
        <v>38210</v>
      </c>
      <c r="H14" s="13">
        <f>IF(COLUMN()-2&lt;=UltimaLuna,'Realizat lunar'!H14,Previziune!H14)</f>
        <v>40700</v>
      </c>
      <c r="I14" s="13">
        <f>IF(COLUMN()-2&lt;=UltimaLuna,'Realizat lunar'!I14,Previziune!I14)</f>
        <v>37800</v>
      </c>
      <c r="J14" s="13">
        <f>IF(COLUMN()-2&lt;=UltimaLuna,'Realizat lunar'!J14,Previziune!J14)</f>
        <v>28520</v>
      </c>
      <c r="K14" s="13">
        <f>IF(COLUMN()-2&lt;=UltimaLuna,'Realizat lunar'!K14,Previziune!K14)</f>
        <v>41510</v>
      </c>
      <c r="L14" s="13">
        <f>IF(COLUMN()-2&lt;=UltimaLuna,'Realizat lunar'!L14,Previziune!L14)</f>
        <v>42000</v>
      </c>
      <c r="M14" s="13">
        <f>IF(COLUMN()-2&lt;=UltimaLuna,'Realizat lunar'!M14,Previziune!M14)</f>
        <v>41200</v>
      </c>
      <c r="N14" s="13">
        <f>IF(COLUMN()-2&lt;=UltimaLuna,'Realizat lunar'!N14,Previziune!N14)</f>
        <v>46200</v>
      </c>
      <c r="O14" s="14">
        <f t="shared" ref="O14:O24" si="2">SUM(C14:N14)</f>
        <v>453920</v>
      </c>
    </row>
    <row r="15" spans="2:15" x14ac:dyDescent="0.2">
      <c r="B15" s="9" t="str">
        <f>Setări!$E$11</f>
        <v>Salarii nete</v>
      </c>
      <c r="C15" s="13">
        <f>IF(COLUMN()-2&lt;=UltimaLuna,'Realizat lunar'!C15,Previziune!C15)</f>
        <v>16000</v>
      </c>
      <c r="D15" s="13">
        <f>IF(COLUMN()-2&lt;=UltimaLuna,'Realizat lunar'!D15,Previziune!D15)</f>
        <v>16000</v>
      </c>
      <c r="E15" s="13">
        <f>IF(COLUMN()-2&lt;=UltimaLuna,'Realizat lunar'!E15,Previziune!E15)</f>
        <v>16000</v>
      </c>
      <c r="F15" s="13">
        <f>IF(COLUMN()-2&lt;=UltimaLuna,'Realizat lunar'!F15,Previziune!F15)</f>
        <v>16000</v>
      </c>
      <c r="G15" s="13">
        <f>IF(COLUMN()-2&lt;=UltimaLuna,'Realizat lunar'!G15,Previziune!G15)</f>
        <v>16000</v>
      </c>
      <c r="H15" s="13">
        <f>IF(COLUMN()-2&lt;=UltimaLuna,'Realizat lunar'!H15,Previziune!H15)</f>
        <v>16000</v>
      </c>
      <c r="I15" s="13">
        <f>IF(COLUMN()-2&lt;=UltimaLuna,'Realizat lunar'!I15,Previziune!I15)</f>
        <v>16000</v>
      </c>
      <c r="J15" s="13">
        <f>IF(COLUMN()-2&lt;=UltimaLuna,'Realizat lunar'!J15,Previziune!J15)</f>
        <v>16000</v>
      </c>
      <c r="K15" s="13">
        <f>IF(COLUMN()-2&lt;=UltimaLuna,'Realizat lunar'!K15,Previziune!K15)</f>
        <v>16000</v>
      </c>
      <c r="L15" s="13">
        <f>IF(COLUMN()-2&lt;=UltimaLuna,'Realizat lunar'!L15,Previziune!L15)</f>
        <v>16000</v>
      </c>
      <c r="M15" s="13">
        <f>IF(COLUMN()-2&lt;=UltimaLuna,'Realizat lunar'!M15,Previziune!M15)</f>
        <v>16000</v>
      </c>
      <c r="N15" s="13">
        <f>IF(COLUMN()-2&lt;=UltimaLuna,'Realizat lunar'!N15,Previziune!N15)</f>
        <v>21000</v>
      </c>
      <c r="O15" s="14">
        <f t="shared" si="2"/>
        <v>197000</v>
      </c>
    </row>
    <row r="16" spans="2:15" x14ac:dyDescent="0.2">
      <c r="B16" s="9" t="str">
        <f>Setări!$E$12</f>
        <v>Contribuții și impozit pe salarii</v>
      </c>
      <c r="C16" s="13">
        <f>IF(COLUMN()-2&lt;=UltimaLuna,'Realizat lunar'!C16,Previziune!C16)</f>
        <v>10500</v>
      </c>
      <c r="D16" s="13">
        <f>IF(COLUMN()-2&lt;=UltimaLuna,'Realizat lunar'!D16,Previziune!D16)</f>
        <v>10500</v>
      </c>
      <c r="E16" s="13">
        <f>IF(COLUMN()-2&lt;=UltimaLuna,'Realizat lunar'!E16,Previziune!E16)</f>
        <v>10500</v>
      </c>
      <c r="F16" s="13">
        <f>IF(COLUMN()-2&lt;=UltimaLuna,'Realizat lunar'!F16,Previziune!F16)</f>
        <v>10500</v>
      </c>
      <c r="G16" s="13">
        <f>IF(COLUMN()-2&lt;=UltimaLuna,'Realizat lunar'!G16,Previziune!G16)</f>
        <v>10500</v>
      </c>
      <c r="H16" s="13">
        <f>IF(COLUMN()-2&lt;=UltimaLuna,'Realizat lunar'!H16,Previziune!H16)</f>
        <v>10500</v>
      </c>
      <c r="I16" s="13">
        <f>IF(COLUMN()-2&lt;=UltimaLuna,'Realizat lunar'!I16,Previziune!I16)</f>
        <v>10500</v>
      </c>
      <c r="J16" s="13">
        <f>IF(COLUMN()-2&lt;=UltimaLuna,'Realizat lunar'!J16,Previziune!J16)</f>
        <v>10500</v>
      </c>
      <c r="K16" s="13">
        <f>IF(COLUMN()-2&lt;=UltimaLuna,'Realizat lunar'!K16,Previziune!K16)</f>
        <v>10500</v>
      </c>
      <c r="L16" s="13">
        <f>IF(COLUMN()-2&lt;=UltimaLuna,'Realizat lunar'!L16,Previziune!L16)</f>
        <v>10500</v>
      </c>
      <c r="M16" s="13">
        <f>IF(COLUMN()-2&lt;=UltimaLuna,'Realizat lunar'!M16,Previziune!M16)</f>
        <v>10500</v>
      </c>
      <c r="N16" s="13">
        <f>IF(COLUMN()-2&lt;=UltimaLuna,'Realizat lunar'!N16,Previziune!N16)</f>
        <v>13800</v>
      </c>
      <c r="O16" s="14">
        <f t="shared" si="2"/>
        <v>129300</v>
      </c>
    </row>
    <row r="17" spans="2:15" x14ac:dyDescent="0.2">
      <c r="B17" s="9" t="str">
        <f>Setări!$E$13</f>
        <v>TVA de plată</v>
      </c>
      <c r="C17" s="13">
        <f>IF(COLUMN()-2&lt;=UltimaLuna,'Realizat lunar'!C17,Previziune!C17)</f>
        <v>5200</v>
      </c>
      <c r="D17" s="13">
        <f>IF(COLUMN()-2&lt;=UltimaLuna,'Realizat lunar'!D17,Previziune!D17)</f>
        <v>5200</v>
      </c>
      <c r="E17" s="13">
        <f>IF(COLUMN()-2&lt;=UltimaLuna,'Realizat lunar'!E17,Previziune!E17)</f>
        <v>5200</v>
      </c>
      <c r="F17" s="13">
        <f>IF(COLUMN()-2&lt;=UltimaLuna,'Realizat lunar'!F17,Previziune!F17)</f>
        <v>5200</v>
      </c>
      <c r="G17" s="13">
        <f>IF(COLUMN()-2&lt;=UltimaLuna,'Realizat lunar'!G17,Previziune!G17)</f>
        <v>5200</v>
      </c>
      <c r="H17" s="13">
        <f>IF(COLUMN()-2&lt;=UltimaLuna,'Realizat lunar'!H17,Previziune!H17)</f>
        <v>5200</v>
      </c>
      <c r="I17" s="13">
        <f>IF(COLUMN()-2&lt;=UltimaLuna,'Realizat lunar'!I17,Previziune!I17)</f>
        <v>5200</v>
      </c>
      <c r="J17" s="13">
        <f>IF(COLUMN()-2&lt;=UltimaLuna,'Realizat lunar'!J17,Previziune!J17)</f>
        <v>5200</v>
      </c>
      <c r="K17" s="13">
        <f>IF(COLUMN()-2&lt;=UltimaLuna,'Realizat lunar'!K17,Previziune!K17)</f>
        <v>5200</v>
      </c>
      <c r="L17" s="13">
        <f>IF(COLUMN()-2&lt;=UltimaLuna,'Realizat lunar'!L17,Previziune!L17)</f>
        <v>5200</v>
      </c>
      <c r="M17" s="13">
        <f>IF(COLUMN()-2&lt;=UltimaLuna,'Realizat lunar'!M17,Previziune!M17)</f>
        <v>5200</v>
      </c>
      <c r="N17" s="13">
        <f>IF(COLUMN()-2&lt;=UltimaLuna,'Realizat lunar'!N17,Previziune!N17)</f>
        <v>5200</v>
      </c>
      <c r="O17" s="14">
        <f t="shared" si="2"/>
        <v>62400</v>
      </c>
    </row>
    <row r="18" spans="2:15" x14ac:dyDescent="0.2">
      <c r="B18" s="9" t="str">
        <f>Setări!$E$14</f>
        <v>Impozit pe profit / venit</v>
      </c>
      <c r="C18" s="13">
        <f>IF(COLUMN()-2&lt;=UltimaLuna,'Realizat lunar'!C18,Previziune!C18)</f>
        <v>2400</v>
      </c>
      <c r="D18" s="13">
        <f>IF(COLUMN()-2&lt;=UltimaLuna,'Realizat lunar'!D18,Previziune!D18)</f>
        <v>0</v>
      </c>
      <c r="E18" s="13">
        <f>IF(COLUMN()-2&lt;=UltimaLuna,'Realizat lunar'!E18,Previziune!E18)</f>
        <v>0</v>
      </c>
      <c r="F18" s="13">
        <f>IF(COLUMN()-2&lt;=UltimaLuna,'Realizat lunar'!F18,Previziune!F18)</f>
        <v>2600</v>
      </c>
      <c r="G18" s="13">
        <f>IF(COLUMN()-2&lt;=UltimaLuna,'Realizat lunar'!G18,Previziune!G18)</f>
        <v>0</v>
      </c>
      <c r="H18" s="13">
        <f>IF(COLUMN()-2&lt;=UltimaLuna,'Realizat lunar'!H18,Previziune!H18)</f>
        <v>0</v>
      </c>
      <c r="I18" s="13">
        <f>IF(COLUMN()-2&lt;=UltimaLuna,'Realizat lunar'!I18,Previziune!I18)</f>
        <v>2700</v>
      </c>
      <c r="J18" s="13">
        <f>IF(COLUMN()-2&lt;=UltimaLuna,'Realizat lunar'!J18,Previziune!J18)</f>
        <v>0</v>
      </c>
      <c r="K18" s="13">
        <f>IF(COLUMN()-2&lt;=UltimaLuna,'Realizat lunar'!K18,Previziune!K18)</f>
        <v>0</v>
      </c>
      <c r="L18" s="13">
        <f>IF(COLUMN()-2&lt;=UltimaLuna,'Realizat lunar'!L18,Previziune!L18)</f>
        <v>2800</v>
      </c>
      <c r="M18" s="13">
        <f>IF(COLUMN()-2&lt;=UltimaLuna,'Realizat lunar'!M18,Previziune!M18)</f>
        <v>0</v>
      </c>
      <c r="N18" s="13">
        <f>IF(COLUMN()-2&lt;=UltimaLuna,'Realizat lunar'!N18,Previziune!N18)</f>
        <v>0</v>
      </c>
      <c r="O18" s="14">
        <f t="shared" si="2"/>
        <v>10500</v>
      </c>
    </row>
    <row r="19" spans="2:15" x14ac:dyDescent="0.2">
      <c r="B19" s="9" t="str">
        <f>Setări!$E$15</f>
        <v>Chirie și utilități</v>
      </c>
      <c r="C19" s="13">
        <f>IF(COLUMN()-2&lt;=UltimaLuna,'Realizat lunar'!C19,Previziune!C19)</f>
        <v>6050</v>
      </c>
      <c r="D19" s="13">
        <f>IF(COLUMN()-2&lt;=UltimaLuna,'Realizat lunar'!D19,Previziune!D19)</f>
        <v>6110</v>
      </c>
      <c r="E19" s="13">
        <f>IF(COLUMN()-2&lt;=UltimaLuna,'Realizat lunar'!E19,Previziune!E19)</f>
        <v>5980</v>
      </c>
      <c r="F19" s="13">
        <f>IF(COLUMN()-2&lt;=UltimaLuna,'Realizat lunar'!F19,Previziune!F19)</f>
        <v>5800</v>
      </c>
      <c r="G19" s="13">
        <f>IF(COLUMN()-2&lt;=UltimaLuna,'Realizat lunar'!G19,Previziune!G19)</f>
        <v>5680</v>
      </c>
      <c r="H19" s="13">
        <f>IF(COLUMN()-2&lt;=UltimaLuna,'Realizat lunar'!H19,Previziune!H19)</f>
        <v>5890</v>
      </c>
      <c r="I19" s="13">
        <f>IF(COLUMN()-2&lt;=UltimaLuna,'Realizat lunar'!I19,Previziune!I19)</f>
        <v>6020</v>
      </c>
      <c r="J19" s="13">
        <f>IF(COLUMN()-2&lt;=UltimaLuna,'Realizat lunar'!J19,Previziune!J19)</f>
        <v>6060</v>
      </c>
      <c r="K19" s="13">
        <f>IF(COLUMN()-2&lt;=UltimaLuna,'Realizat lunar'!K19,Previziune!K19)</f>
        <v>5940</v>
      </c>
      <c r="L19" s="13">
        <f>IF(COLUMN()-2&lt;=UltimaLuna,'Realizat lunar'!L19,Previziune!L19)</f>
        <v>5800</v>
      </c>
      <c r="M19" s="13">
        <f>IF(COLUMN()-2&lt;=UltimaLuna,'Realizat lunar'!M19,Previziune!M19)</f>
        <v>5800</v>
      </c>
      <c r="N19" s="13">
        <f>IF(COLUMN()-2&lt;=UltimaLuna,'Realizat lunar'!N19,Previziune!N19)</f>
        <v>5800</v>
      </c>
      <c r="O19" s="14">
        <f t="shared" si="2"/>
        <v>70930</v>
      </c>
    </row>
    <row r="20" spans="2:15" x14ac:dyDescent="0.2">
      <c r="B20" s="9" t="str">
        <f>Setări!$E$16</f>
        <v>Rate de credit și dobânzi</v>
      </c>
      <c r="C20" s="13">
        <f>IF(COLUMN()-2&lt;=UltimaLuna,'Realizat lunar'!C20,Previziune!C20)</f>
        <v>3100</v>
      </c>
      <c r="D20" s="13">
        <f>IF(COLUMN()-2&lt;=UltimaLuna,'Realizat lunar'!D20,Previziune!D20)</f>
        <v>3100</v>
      </c>
      <c r="E20" s="13">
        <f>IF(COLUMN()-2&lt;=UltimaLuna,'Realizat lunar'!E20,Previziune!E20)</f>
        <v>3100</v>
      </c>
      <c r="F20" s="13">
        <f>IF(COLUMN()-2&lt;=UltimaLuna,'Realizat lunar'!F20,Previziune!F20)</f>
        <v>3100</v>
      </c>
      <c r="G20" s="13">
        <f>IF(COLUMN()-2&lt;=UltimaLuna,'Realizat lunar'!G20,Previziune!G20)</f>
        <v>3100</v>
      </c>
      <c r="H20" s="13">
        <f>IF(COLUMN()-2&lt;=UltimaLuna,'Realizat lunar'!H20,Previziune!H20)</f>
        <v>3100</v>
      </c>
      <c r="I20" s="13">
        <f>IF(COLUMN()-2&lt;=UltimaLuna,'Realizat lunar'!I20,Previziune!I20)</f>
        <v>3100</v>
      </c>
      <c r="J20" s="13">
        <f>IF(COLUMN()-2&lt;=UltimaLuna,'Realizat lunar'!J20,Previziune!J20)</f>
        <v>3100</v>
      </c>
      <c r="K20" s="13">
        <f>IF(COLUMN()-2&lt;=UltimaLuna,'Realizat lunar'!K20,Previziune!K20)</f>
        <v>3100</v>
      </c>
      <c r="L20" s="13">
        <f>IF(COLUMN()-2&lt;=UltimaLuna,'Realizat lunar'!L20,Previziune!L20)</f>
        <v>3100</v>
      </c>
      <c r="M20" s="13">
        <f>IF(COLUMN()-2&lt;=UltimaLuna,'Realizat lunar'!M20,Previziune!M20)</f>
        <v>3100</v>
      </c>
      <c r="N20" s="13">
        <f>IF(COLUMN()-2&lt;=UltimaLuna,'Realizat lunar'!N20,Previziune!N20)</f>
        <v>3100</v>
      </c>
      <c r="O20" s="14">
        <f t="shared" si="2"/>
        <v>37200</v>
      </c>
    </row>
    <row r="21" spans="2:15" x14ac:dyDescent="0.2">
      <c r="B21" s="9" t="str">
        <f>Setări!$E$17</f>
        <v>Investiții (echipamente, mașini)</v>
      </c>
      <c r="C21" s="13">
        <f>IF(COLUMN()-2&lt;=UltimaLuna,'Realizat lunar'!C21,Previziune!C21)</f>
        <v>0</v>
      </c>
      <c r="D21" s="13">
        <f>IF(COLUMN()-2&lt;=UltimaLuna,'Realizat lunar'!D21,Previziune!D21)</f>
        <v>0</v>
      </c>
      <c r="E21" s="13">
        <f>IF(COLUMN()-2&lt;=UltimaLuna,'Realizat lunar'!E21,Previziune!E21)</f>
        <v>0</v>
      </c>
      <c r="F21" s="13">
        <f>IF(COLUMN()-2&lt;=UltimaLuna,'Realizat lunar'!F21,Previziune!F21)</f>
        <v>0</v>
      </c>
      <c r="G21" s="13">
        <f>IF(COLUMN()-2&lt;=UltimaLuna,'Realizat lunar'!G21,Previziune!G21)</f>
        <v>0</v>
      </c>
      <c r="H21" s="13">
        <f>IF(COLUMN()-2&lt;=UltimaLuna,'Realizat lunar'!H21,Previziune!H21)</f>
        <v>15000</v>
      </c>
      <c r="I21" s="13">
        <f>IF(COLUMN()-2&lt;=UltimaLuna,'Realizat lunar'!I21,Previziune!I21)</f>
        <v>0</v>
      </c>
      <c r="J21" s="13">
        <f>IF(COLUMN()-2&lt;=UltimaLuna,'Realizat lunar'!J21,Previziune!J21)</f>
        <v>0</v>
      </c>
      <c r="K21" s="13">
        <f>IF(COLUMN()-2&lt;=UltimaLuna,'Realizat lunar'!K21,Previziune!K21)</f>
        <v>0</v>
      </c>
      <c r="L21" s="13">
        <f>IF(COLUMN()-2&lt;=UltimaLuna,'Realizat lunar'!L21,Previziune!L21)</f>
        <v>0</v>
      </c>
      <c r="M21" s="13">
        <f>IF(COLUMN()-2&lt;=UltimaLuna,'Realizat lunar'!M21,Previziune!M21)</f>
        <v>80000</v>
      </c>
      <c r="N21" s="13">
        <f>IF(COLUMN()-2&lt;=UltimaLuna,'Realizat lunar'!N21,Previziune!N21)</f>
        <v>0</v>
      </c>
      <c r="O21" s="14">
        <f t="shared" si="2"/>
        <v>95000</v>
      </c>
    </row>
    <row r="22" spans="2:15" x14ac:dyDescent="0.2">
      <c r="B22" s="9" t="str">
        <f>Setări!$E$18</f>
        <v>Dividende</v>
      </c>
      <c r="C22" s="13">
        <f>IF(COLUMN()-2&lt;=UltimaLuna,'Realizat lunar'!C22,Previziune!C22)</f>
        <v>0</v>
      </c>
      <c r="D22" s="13">
        <f>IF(COLUMN()-2&lt;=UltimaLuna,'Realizat lunar'!D22,Previziune!D22)</f>
        <v>0</v>
      </c>
      <c r="E22" s="13">
        <f>IF(COLUMN()-2&lt;=UltimaLuna,'Realizat lunar'!E22,Previziune!E22)</f>
        <v>0</v>
      </c>
      <c r="F22" s="13">
        <f>IF(COLUMN()-2&lt;=UltimaLuna,'Realizat lunar'!F22,Previziune!F22)</f>
        <v>0</v>
      </c>
      <c r="G22" s="13">
        <f>IF(COLUMN()-2&lt;=UltimaLuna,'Realizat lunar'!G22,Previziune!G22)</f>
        <v>0</v>
      </c>
      <c r="H22" s="13">
        <f>IF(COLUMN()-2&lt;=UltimaLuna,'Realizat lunar'!H22,Previziune!H22)</f>
        <v>30000</v>
      </c>
      <c r="I22" s="13">
        <f>IF(COLUMN()-2&lt;=UltimaLuna,'Realizat lunar'!I22,Previziune!I22)</f>
        <v>0</v>
      </c>
      <c r="J22" s="13">
        <f>IF(COLUMN()-2&lt;=UltimaLuna,'Realizat lunar'!J22,Previziune!J22)</f>
        <v>0</v>
      </c>
      <c r="K22" s="13">
        <f>IF(COLUMN()-2&lt;=UltimaLuna,'Realizat lunar'!K22,Previziune!K22)</f>
        <v>0</v>
      </c>
      <c r="L22" s="13">
        <f>IF(COLUMN()-2&lt;=UltimaLuna,'Realizat lunar'!L22,Previziune!L22)</f>
        <v>0</v>
      </c>
      <c r="M22" s="13">
        <f>IF(COLUMN()-2&lt;=UltimaLuna,'Realizat lunar'!M22,Previziune!M22)</f>
        <v>0</v>
      </c>
      <c r="N22" s="13">
        <f>IF(COLUMN()-2&lt;=UltimaLuna,'Realizat lunar'!N22,Previziune!N22)</f>
        <v>0</v>
      </c>
      <c r="O22" s="14">
        <f t="shared" si="2"/>
        <v>30000</v>
      </c>
    </row>
    <row r="23" spans="2:15" x14ac:dyDescent="0.2">
      <c r="B23" s="9" t="str">
        <f>Setări!$E$19</f>
        <v>Alte plăți</v>
      </c>
      <c r="C23" s="13">
        <f>IF(COLUMN()-2&lt;=UltimaLuna,'Realizat lunar'!C23,Previziune!C23)</f>
        <v>1500</v>
      </c>
      <c r="D23" s="13">
        <f>IF(COLUMN()-2&lt;=UltimaLuna,'Realizat lunar'!D23,Previziune!D23)</f>
        <v>1500</v>
      </c>
      <c r="E23" s="13">
        <f>IF(COLUMN()-2&lt;=UltimaLuna,'Realizat lunar'!E23,Previziune!E23)</f>
        <v>1500</v>
      </c>
      <c r="F23" s="13">
        <f>IF(COLUMN()-2&lt;=UltimaLuna,'Realizat lunar'!F23,Previziune!F23)</f>
        <v>1500</v>
      </c>
      <c r="G23" s="13">
        <f>IF(COLUMN()-2&lt;=UltimaLuna,'Realizat lunar'!G23,Previziune!G23)</f>
        <v>1500</v>
      </c>
      <c r="H23" s="13">
        <f>IF(COLUMN()-2&lt;=UltimaLuna,'Realizat lunar'!H23,Previziune!H23)</f>
        <v>1500</v>
      </c>
      <c r="I23" s="13">
        <f>IF(COLUMN()-2&lt;=UltimaLuna,'Realizat lunar'!I23,Previziune!I23)</f>
        <v>1500</v>
      </c>
      <c r="J23" s="13">
        <f>IF(COLUMN()-2&lt;=UltimaLuna,'Realizat lunar'!J23,Previziune!J23)</f>
        <v>1500</v>
      </c>
      <c r="K23" s="13">
        <f>IF(COLUMN()-2&lt;=UltimaLuna,'Realizat lunar'!K23,Previziune!K23)</f>
        <v>1500</v>
      </c>
      <c r="L23" s="13">
        <f>IF(COLUMN()-2&lt;=UltimaLuna,'Realizat lunar'!L23,Previziune!L23)</f>
        <v>1500</v>
      </c>
      <c r="M23" s="13">
        <f>IF(COLUMN()-2&lt;=UltimaLuna,'Realizat lunar'!M23,Previziune!M23)</f>
        <v>1500</v>
      </c>
      <c r="N23" s="13">
        <f>IF(COLUMN()-2&lt;=UltimaLuna,'Realizat lunar'!N23,Previziune!N23)</f>
        <v>1500</v>
      </c>
      <c r="O23" s="14">
        <f t="shared" si="2"/>
        <v>18000</v>
      </c>
    </row>
    <row r="24" spans="2:15" x14ac:dyDescent="0.2">
      <c r="B24" s="15" t="s">
        <v>47</v>
      </c>
      <c r="C24" s="16">
        <f t="shared" ref="C24:N24" si="3">SUM(C14:C23)</f>
        <v>77550</v>
      </c>
      <c r="D24" s="16">
        <f t="shared" si="3"/>
        <v>72890</v>
      </c>
      <c r="E24" s="16">
        <f t="shared" si="3"/>
        <v>79410</v>
      </c>
      <c r="F24" s="16">
        <f t="shared" si="3"/>
        <v>82070</v>
      </c>
      <c r="G24" s="16">
        <f t="shared" si="3"/>
        <v>80190</v>
      </c>
      <c r="H24" s="16">
        <f t="shared" si="3"/>
        <v>127890</v>
      </c>
      <c r="I24" s="16">
        <f t="shared" si="3"/>
        <v>82820</v>
      </c>
      <c r="J24" s="16">
        <f t="shared" si="3"/>
        <v>70880</v>
      </c>
      <c r="K24" s="16">
        <f t="shared" si="3"/>
        <v>83750</v>
      </c>
      <c r="L24" s="16">
        <f t="shared" si="3"/>
        <v>86900</v>
      </c>
      <c r="M24" s="16">
        <f t="shared" si="3"/>
        <v>163300</v>
      </c>
      <c r="N24" s="16">
        <f t="shared" si="3"/>
        <v>96600</v>
      </c>
      <c r="O24" s="16">
        <f t="shared" si="2"/>
        <v>1104250</v>
      </c>
    </row>
    <row r="26" spans="2:15" x14ac:dyDescent="0.2">
      <c r="B26" s="5" t="s">
        <v>72</v>
      </c>
      <c r="C26" s="23">
        <f t="shared" ref="C26:N26" si="4">C11-C24</f>
        <v>-2170</v>
      </c>
      <c r="D26" s="23">
        <f t="shared" si="4"/>
        <v>3090</v>
      </c>
      <c r="E26" s="23">
        <f t="shared" si="4"/>
        <v>10140</v>
      </c>
      <c r="F26" s="23">
        <f t="shared" si="4"/>
        <v>10830</v>
      </c>
      <c r="G26" s="23">
        <f t="shared" si="4"/>
        <v>10470</v>
      </c>
      <c r="H26" s="23">
        <f t="shared" si="4"/>
        <v>-25940</v>
      </c>
      <c r="I26" s="23">
        <f t="shared" si="4"/>
        <v>10380</v>
      </c>
      <c r="J26" s="23">
        <f t="shared" si="4"/>
        <v>-12980</v>
      </c>
      <c r="K26" s="23">
        <f t="shared" si="4"/>
        <v>6990</v>
      </c>
      <c r="L26" s="23">
        <f t="shared" si="4"/>
        <v>13600</v>
      </c>
      <c r="M26" s="23">
        <f t="shared" si="4"/>
        <v>-64800</v>
      </c>
      <c r="N26" s="23">
        <f t="shared" si="4"/>
        <v>33900</v>
      </c>
      <c r="O26" s="23">
        <f>SUM(C26:N26)</f>
        <v>-6490</v>
      </c>
    </row>
    <row r="27" spans="2:15" x14ac:dyDescent="0.2">
      <c r="B27" s="5" t="s">
        <v>73</v>
      </c>
      <c r="C27" s="23">
        <f>SoldInitial</f>
        <v>45000</v>
      </c>
      <c r="D27" s="23">
        <f t="shared" ref="D27:N27" si="5">C28</f>
        <v>42830</v>
      </c>
      <c r="E27" s="23">
        <f t="shared" si="5"/>
        <v>45920</v>
      </c>
      <c r="F27" s="23">
        <f t="shared" si="5"/>
        <v>56060</v>
      </c>
      <c r="G27" s="23">
        <f t="shared" si="5"/>
        <v>66890</v>
      </c>
      <c r="H27" s="23">
        <f t="shared" si="5"/>
        <v>77360</v>
      </c>
      <c r="I27" s="23">
        <f t="shared" si="5"/>
        <v>51420</v>
      </c>
      <c r="J27" s="23">
        <f t="shared" si="5"/>
        <v>61800</v>
      </c>
      <c r="K27" s="23">
        <f t="shared" si="5"/>
        <v>48820</v>
      </c>
      <c r="L27" s="23">
        <f t="shared" si="5"/>
        <v>55810</v>
      </c>
      <c r="M27" s="23">
        <f t="shared" si="5"/>
        <v>69410</v>
      </c>
      <c r="N27" s="23">
        <f t="shared" si="5"/>
        <v>4610</v>
      </c>
      <c r="O27" s="23"/>
    </row>
    <row r="28" spans="2:15" x14ac:dyDescent="0.2">
      <c r="B28" s="24" t="s">
        <v>74</v>
      </c>
      <c r="C28" s="25">
        <f t="shared" ref="C28:N28" si="6">C27+C26</f>
        <v>42830</v>
      </c>
      <c r="D28" s="25">
        <f t="shared" si="6"/>
        <v>45920</v>
      </c>
      <c r="E28" s="25">
        <f t="shared" si="6"/>
        <v>56060</v>
      </c>
      <c r="F28" s="25">
        <f t="shared" si="6"/>
        <v>66890</v>
      </c>
      <c r="G28" s="25">
        <f t="shared" si="6"/>
        <v>77360</v>
      </c>
      <c r="H28" s="25">
        <f t="shared" si="6"/>
        <v>51420</v>
      </c>
      <c r="I28" s="25">
        <f t="shared" si="6"/>
        <v>61800</v>
      </c>
      <c r="J28" s="25">
        <f t="shared" si="6"/>
        <v>48820</v>
      </c>
      <c r="K28" s="25">
        <f t="shared" si="6"/>
        <v>55810</v>
      </c>
      <c r="L28" s="25">
        <f t="shared" si="6"/>
        <v>69410</v>
      </c>
      <c r="M28" s="25">
        <f t="shared" si="6"/>
        <v>4610</v>
      </c>
      <c r="N28" s="25">
        <f t="shared" si="6"/>
        <v>38510</v>
      </c>
      <c r="O28" s="25">
        <f>N28</f>
        <v>38510</v>
      </c>
    </row>
    <row r="29" spans="2:15" x14ac:dyDescent="0.2">
      <c r="B29" s="9" t="s">
        <v>75</v>
      </c>
      <c r="C29" s="26">
        <f t="shared" ref="C29:N29" si="7">SoldMinim</f>
        <v>20000</v>
      </c>
      <c r="D29" s="26">
        <f t="shared" si="7"/>
        <v>20000</v>
      </c>
      <c r="E29" s="26">
        <f t="shared" si="7"/>
        <v>20000</v>
      </c>
      <c r="F29" s="26">
        <f t="shared" si="7"/>
        <v>20000</v>
      </c>
      <c r="G29" s="26">
        <f t="shared" si="7"/>
        <v>20000</v>
      </c>
      <c r="H29" s="26">
        <f t="shared" si="7"/>
        <v>20000</v>
      </c>
      <c r="I29" s="26">
        <f t="shared" si="7"/>
        <v>20000</v>
      </c>
      <c r="J29" s="26">
        <f t="shared" si="7"/>
        <v>20000</v>
      </c>
      <c r="K29" s="26">
        <f t="shared" si="7"/>
        <v>20000</v>
      </c>
      <c r="L29" s="26">
        <f t="shared" si="7"/>
        <v>20000</v>
      </c>
      <c r="M29" s="26">
        <f t="shared" si="7"/>
        <v>20000</v>
      </c>
      <c r="N29" s="26">
        <f t="shared" si="7"/>
        <v>20000</v>
      </c>
      <c r="O29" s="26"/>
    </row>
    <row r="30" spans="2:15" x14ac:dyDescent="0.2">
      <c r="B30" s="9" t="s">
        <v>76</v>
      </c>
      <c r="C30" s="27" t="str">
        <f t="shared" ref="C30:N30" si="8">IF(C28&lt;0,"Sold negativ",IF(C28&lt;C29,"Sub rezervă","OK"))</f>
        <v>OK</v>
      </c>
      <c r="D30" s="27" t="str">
        <f t="shared" si="8"/>
        <v>OK</v>
      </c>
      <c r="E30" s="27" t="str">
        <f t="shared" si="8"/>
        <v>OK</v>
      </c>
      <c r="F30" s="27" t="str">
        <f t="shared" si="8"/>
        <v>OK</v>
      </c>
      <c r="G30" s="27" t="str">
        <f t="shared" si="8"/>
        <v>OK</v>
      </c>
      <c r="H30" s="27" t="str">
        <f t="shared" si="8"/>
        <v>OK</v>
      </c>
      <c r="I30" s="27" t="str">
        <f t="shared" si="8"/>
        <v>OK</v>
      </c>
      <c r="J30" s="27" t="str">
        <f t="shared" si="8"/>
        <v>OK</v>
      </c>
      <c r="K30" s="27" t="str">
        <f t="shared" si="8"/>
        <v>OK</v>
      </c>
      <c r="L30" s="27" t="str">
        <f t="shared" si="8"/>
        <v>OK</v>
      </c>
      <c r="M30" s="27" t="str">
        <f t="shared" si="8"/>
        <v>Sub rezervă</v>
      </c>
      <c r="N30" s="27" t="str">
        <f t="shared" si="8"/>
        <v>OK</v>
      </c>
      <c r="O30" s="9"/>
    </row>
    <row r="32" spans="2:15" x14ac:dyDescent="0.2">
      <c r="B32" s="4" t="str">
        <f>IF(COUNTIF(C30:N30,"OK")=12,"✔ Soldul rămâne peste rezerva dorită în toate lunile.","Atenție: în "&amp;COUNTIF(C30:N30,"&lt;&gt;OK")&amp;IF(COUNTIF(C30:N30,"&lt;&gt;OK")=1," lună"," luni")&amp;" soldul scade sub rezervă. Cel mai mic sold: "&amp;FIXED(MIN(C28:N28),0)&amp;" lei, în luna "&amp;INDEX(C4:N4,MATCH(MIN(C28:N28),C28:N28,0))&amp;". Necesar de finanțare pentru a păstra rezerva: "&amp;FIXED(MAX(0,SoldMinim-MIN(C28:N28)),0)&amp;" lei.")</f>
        <v>Atenție: în 1 lună soldul scade sub rezervă. Cel mai mic sold: 4.610 lei, în luna Nov. Necesar de finanțare pentru a păstra rezerva: 15.390 lei.</v>
      </c>
    </row>
    <row r="1000" spans="702:702" ht="15" x14ac:dyDescent="0.25">
      <c r="ZZ1000"/>
    </row>
  </sheetData>
  <conditionalFormatting sqref="B32">
    <cfRule type="expression" dxfId="11" priority="6" stopIfTrue="1">
      <formula>LEFT($B$32,7)="Atenție"</formula>
    </cfRule>
    <cfRule type="expression" dxfId="10" priority="7" stopIfTrue="1">
      <formula>LEFT($B$32,1)="✔"</formula>
    </cfRule>
  </conditionalFormatting>
  <conditionalFormatting sqref="C5:N24">
    <cfRule type="expression" dxfId="9" priority="5" stopIfTrue="1">
      <formula>COLUMN(C5)-2&lt;=UltimaLuna</formula>
    </cfRule>
  </conditionalFormatting>
  <conditionalFormatting sqref="C30:N30">
    <cfRule type="cellIs" dxfId="8" priority="2" stopIfTrue="1" operator="equal">
      <formula>"OK"</formula>
    </cfRule>
    <cfRule type="cellIs" dxfId="7" priority="3" stopIfTrue="1" operator="equal">
      <formula>"Sub rezervă"</formula>
    </cfRule>
    <cfRule type="cellIs" dxfId="6" priority="4" stopIfTrue="1" operator="equal">
      <formula>"Sold negativ"</formula>
    </cfRule>
  </conditionalFormatting>
  <conditionalFormatting sqref="C26:O28">
    <cfRule type="cellIs" dxfId="5" priority="1" stopIfTrue="1" operator="lessThan">
      <formula>0</formula>
    </cfRule>
  </conditionalFormatting>
  <pageMargins left="0.7" right="0.7" top="0.75" bottom="0.75" header="0.3" footer="0.3"/>
  <pageSetup scale="70" orientation="landscape" r:id="rId1"/>
  <headerFooter>
    <oddFooter>&amp;Cmodelexcel.ro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914A2-0202-4951-8E3B-16BBC9052E4A}">
  <dimension ref="B1:O2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RowHeight="12.75" x14ac:dyDescent="0.2"/>
  <cols>
    <col min="1" max="1" width="2.7109375" style="1" customWidth="1"/>
    <col min="2" max="2" width="36.7109375" style="1" customWidth="1"/>
    <col min="3" max="14" width="10.28515625" style="1" customWidth="1"/>
    <col min="15" max="15" width="11.7109375" style="1" customWidth="1"/>
    <col min="16" max="16384" width="11.42578125" style="1"/>
  </cols>
  <sheetData>
    <row r="1" spans="2:15" ht="21" x14ac:dyDescent="0.35">
      <c r="B1" s="2" t="s">
        <v>28</v>
      </c>
    </row>
    <row r="2" spans="2:15" x14ac:dyDescent="0.2">
      <c r="B2" s="3" t="s">
        <v>29</v>
      </c>
    </row>
    <row r="4" spans="2:15" x14ac:dyDescent="0.2">
      <c r="B4" s="8" t="s">
        <v>30</v>
      </c>
      <c r="C4" s="8" t="s">
        <v>31</v>
      </c>
      <c r="D4" s="8" t="s">
        <v>32</v>
      </c>
      <c r="E4" s="8" t="s">
        <v>33</v>
      </c>
      <c r="F4" s="8" t="s">
        <v>34</v>
      </c>
      <c r="G4" s="8" t="s">
        <v>35</v>
      </c>
      <c r="H4" s="8" t="s">
        <v>36</v>
      </c>
      <c r="I4" s="8" t="s">
        <v>37</v>
      </c>
      <c r="J4" s="8" t="s">
        <v>38</v>
      </c>
      <c r="K4" s="8" t="s">
        <v>39</v>
      </c>
      <c r="L4" s="8" t="s">
        <v>40</v>
      </c>
      <c r="M4" s="8" t="s">
        <v>41</v>
      </c>
      <c r="N4" s="8" t="s">
        <v>42</v>
      </c>
      <c r="O4" s="8" t="s">
        <v>43</v>
      </c>
    </row>
    <row r="5" spans="2:15" x14ac:dyDescent="0.2">
      <c r="B5" s="12" t="s">
        <v>44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spans="2:15" x14ac:dyDescent="0.2">
      <c r="B6" s="9" t="str">
        <f>Setări!$E$5</f>
        <v>Încasări de la clienți</v>
      </c>
      <c r="C6" s="18">
        <v>78000</v>
      </c>
      <c r="D6" s="18">
        <v>74000</v>
      </c>
      <c r="E6" s="18">
        <v>85000</v>
      </c>
      <c r="F6" s="18">
        <v>88000</v>
      </c>
      <c r="G6" s="18">
        <v>92000</v>
      </c>
      <c r="H6" s="18">
        <v>95000</v>
      </c>
      <c r="I6" s="18">
        <v>90000</v>
      </c>
      <c r="J6" s="18">
        <v>70000</v>
      </c>
      <c r="K6" s="18">
        <v>96000</v>
      </c>
      <c r="L6" s="18">
        <v>100000</v>
      </c>
      <c r="M6" s="18">
        <v>98000</v>
      </c>
      <c r="N6" s="18">
        <v>110000</v>
      </c>
      <c r="O6" s="14">
        <f t="shared" ref="O6:O11" si="0">SUM(C6:N6)</f>
        <v>1076000</v>
      </c>
    </row>
    <row r="7" spans="2:15" x14ac:dyDescent="0.2">
      <c r="B7" s="9" t="str">
        <f>Setări!$E$6</f>
        <v>Avansuri de la clienți</v>
      </c>
      <c r="C7" s="18"/>
      <c r="D7" s="18"/>
      <c r="E7" s="18">
        <v>10000</v>
      </c>
      <c r="F7" s="18"/>
      <c r="G7" s="18"/>
      <c r="H7" s="18">
        <v>15000</v>
      </c>
      <c r="I7" s="18"/>
      <c r="J7" s="18"/>
      <c r="K7" s="18">
        <v>12000</v>
      </c>
      <c r="L7" s="18"/>
      <c r="M7" s="18"/>
      <c r="N7" s="18">
        <v>20000</v>
      </c>
      <c r="O7" s="14">
        <f t="shared" si="0"/>
        <v>57000</v>
      </c>
    </row>
    <row r="8" spans="2:15" x14ac:dyDescent="0.2">
      <c r="B8" s="9" t="str">
        <f>Setări!$E$7</f>
        <v>Credite și împrumuturi primite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4">
        <f t="shared" si="0"/>
        <v>0</v>
      </c>
    </row>
    <row r="9" spans="2:15" x14ac:dyDescent="0.2">
      <c r="B9" s="9" t="str">
        <f>Setări!$E$8</f>
        <v>Aport al asociaților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4">
        <f t="shared" si="0"/>
        <v>0</v>
      </c>
    </row>
    <row r="10" spans="2:15" x14ac:dyDescent="0.2">
      <c r="B10" s="9" t="str">
        <f>Setări!$E$9</f>
        <v>Alte încasări</v>
      </c>
      <c r="C10" s="18">
        <v>500</v>
      </c>
      <c r="D10" s="18">
        <v>500</v>
      </c>
      <c r="E10" s="18">
        <v>500</v>
      </c>
      <c r="F10" s="18">
        <v>500</v>
      </c>
      <c r="G10" s="18">
        <v>500</v>
      </c>
      <c r="H10" s="18">
        <v>500</v>
      </c>
      <c r="I10" s="18">
        <v>500</v>
      </c>
      <c r="J10" s="18">
        <v>500</v>
      </c>
      <c r="K10" s="18">
        <v>500</v>
      </c>
      <c r="L10" s="18">
        <v>500</v>
      </c>
      <c r="M10" s="18">
        <v>500</v>
      </c>
      <c r="N10" s="18">
        <v>500</v>
      </c>
      <c r="O10" s="14">
        <f t="shared" si="0"/>
        <v>6000</v>
      </c>
    </row>
    <row r="11" spans="2:15" x14ac:dyDescent="0.2">
      <c r="B11" s="15" t="s">
        <v>46</v>
      </c>
      <c r="C11" s="16">
        <f t="shared" ref="C11:N11" si="1">SUM(C6:C10)</f>
        <v>78500</v>
      </c>
      <c r="D11" s="16">
        <f t="shared" si="1"/>
        <v>74500</v>
      </c>
      <c r="E11" s="16">
        <f t="shared" si="1"/>
        <v>95500</v>
      </c>
      <c r="F11" s="16">
        <f t="shared" si="1"/>
        <v>88500</v>
      </c>
      <c r="G11" s="16">
        <f t="shared" si="1"/>
        <v>92500</v>
      </c>
      <c r="H11" s="16">
        <f t="shared" si="1"/>
        <v>110500</v>
      </c>
      <c r="I11" s="16">
        <f t="shared" si="1"/>
        <v>90500</v>
      </c>
      <c r="J11" s="16">
        <f t="shared" si="1"/>
        <v>70500</v>
      </c>
      <c r="K11" s="16">
        <f t="shared" si="1"/>
        <v>108500</v>
      </c>
      <c r="L11" s="16">
        <f t="shared" si="1"/>
        <v>100500</v>
      </c>
      <c r="M11" s="16">
        <f t="shared" si="1"/>
        <v>98500</v>
      </c>
      <c r="N11" s="16">
        <f t="shared" si="1"/>
        <v>130500</v>
      </c>
      <c r="O11" s="16">
        <f t="shared" si="0"/>
        <v>1139000</v>
      </c>
    </row>
    <row r="12" spans="2:15" x14ac:dyDescent="0.2"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1"/>
    </row>
    <row r="13" spans="2:15" x14ac:dyDescent="0.2">
      <c r="B13" s="12" t="s">
        <v>45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2:15" x14ac:dyDescent="0.2">
      <c r="B14" s="9" t="str">
        <f>Setări!$E$10</f>
        <v>Furnizori (marfă, materiale, servicii)</v>
      </c>
      <c r="C14" s="18">
        <v>32800</v>
      </c>
      <c r="D14" s="18">
        <v>31100</v>
      </c>
      <c r="E14" s="18">
        <v>35700</v>
      </c>
      <c r="F14" s="18">
        <v>37000</v>
      </c>
      <c r="G14" s="18">
        <v>38600</v>
      </c>
      <c r="H14" s="18">
        <v>39900</v>
      </c>
      <c r="I14" s="18">
        <v>37800</v>
      </c>
      <c r="J14" s="18">
        <v>29400</v>
      </c>
      <c r="K14" s="18">
        <v>40300</v>
      </c>
      <c r="L14" s="18">
        <v>42000</v>
      </c>
      <c r="M14" s="18">
        <v>41200</v>
      </c>
      <c r="N14" s="18">
        <v>46200</v>
      </c>
      <c r="O14" s="14">
        <f t="shared" ref="O14:O24" si="2">SUM(C14:N14)</f>
        <v>452000</v>
      </c>
    </row>
    <row r="15" spans="2:15" x14ac:dyDescent="0.2">
      <c r="B15" s="9" t="str">
        <f>Setări!$E$11</f>
        <v>Salarii nete</v>
      </c>
      <c r="C15" s="18">
        <v>16000</v>
      </c>
      <c r="D15" s="18">
        <v>16000</v>
      </c>
      <c r="E15" s="18">
        <v>16000</v>
      </c>
      <c r="F15" s="18">
        <v>16000</v>
      </c>
      <c r="G15" s="18">
        <v>16000</v>
      </c>
      <c r="H15" s="18">
        <v>16000</v>
      </c>
      <c r="I15" s="18">
        <v>16000</v>
      </c>
      <c r="J15" s="18">
        <v>16000</v>
      </c>
      <c r="K15" s="18">
        <v>16000</v>
      </c>
      <c r="L15" s="18">
        <v>16000</v>
      </c>
      <c r="M15" s="18">
        <v>16000</v>
      </c>
      <c r="N15" s="18">
        <v>21000</v>
      </c>
      <c r="O15" s="14">
        <f t="shared" si="2"/>
        <v>197000</v>
      </c>
    </row>
    <row r="16" spans="2:15" x14ac:dyDescent="0.2">
      <c r="B16" s="9" t="str">
        <f>Setări!$E$12</f>
        <v>Contribuții și impozit pe salarii</v>
      </c>
      <c r="C16" s="18">
        <v>10500</v>
      </c>
      <c r="D16" s="18">
        <v>10500</v>
      </c>
      <c r="E16" s="18">
        <v>10500</v>
      </c>
      <c r="F16" s="18">
        <v>10500</v>
      </c>
      <c r="G16" s="18">
        <v>10500</v>
      </c>
      <c r="H16" s="18">
        <v>10500</v>
      </c>
      <c r="I16" s="18">
        <v>10500</v>
      </c>
      <c r="J16" s="18">
        <v>10500</v>
      </c>
      <c r="K16" s="18">
        <v>10500</v>
      </c>
      <c r="L16" s="18">
        <v>10500</v>
      </c>
      <c r="M16" s="18">
        <v>10500</v>
      </c>
      <c r="N16" s="18">
        <v>13800</v>
      </c>
      <c r="O16" s="14">
        <f t="shared" si="2"/>
        <v>129300</v>
      </c>
    </row>
    <row r="17" spans="2:15" x14ac:dyDescent="0.2">
      <c r="B17" s="9" t="str">
        <f>Setări!$E$13</f>
        <v>TVA de plată</v>
      </c>
      <c r="C17" s="18">
        <v>5200</v>
      </c>
      <c r="D17" s="18">
        <v>5200</v>
      </c>
      <c r="E17" s="18">
        <v>5200</v>
      </c>
      <c r="F17" s="18">
        <v>5200</v>
      </c>
      <c r="G17" s="18">
        <v>5200</v>
      </c>
      <c r="H17" s="18">
        <v>5200</v>
      </c>
      <c r="I17" s="18">
        <v>5200</v>
      </c>
      <c r="J17" s="18">
        <v>5200</v>
      </c>
      <c r="K17" s="18">
        <v>5200</v>
      </c>
      <c r="L17" s="18">
        <v>5200</v>
      </c>
      <c r="M17" s="18">
        <v>5200</v>
      </c>
      <c r="N17" s="18">
        <v>5200</v>
      </c>
      <c r="O17" s="14">
        <f t="shared" si="2"/>
        <v>62400</v>
      </c>
    </row>
    <row r="18" spans="2:15" x14ac:dyDescent="0.2">
      <c r="B18" s="9" t="str">
        <f>Setări!$E$14</f>
        <v>Impozit pe profit / venit</v>
      </c>
      <c r="C18" s="18">
        <v>2400</v>
      </c>
      <c r="D18" s="18"/>
      <c r="E18" s="18"/>
      <c r="F18" s="18">
        <v>2600</v>
      </c>
      <c r="G18" s="18"/>
      <c r="H18" s="18"/>
      <c r="I18" s="18">
        <v>2700</v>
      </c>
      <c r="J18" s="18"/>
      <c r="K18" s="18"/>
      <c r="L18" s="18">
        <v>2800</v>
      </c>
      <c r="M18" s="18"/>
      <c r="N18" s="18"/>
      <c r="O18" s="14">
        <f t="shared" si="2"/>
        <v>10500</v>
      </c>
    </row>
    <row r="19" spans="2:15" x14ac:dyDescent="0.2">
      <c r="B19" s="9" t="str">
        <f>Setări!$E$15</f>
        <v>Chirie și utilități</v>
      </c>
      <c r="C19" s="18">
        <v>5800</v>
      </c>
      <c r="D19" s="18">
        <v>5800</v>
      </c>
      <c r="E19" s="18">
        <v>5800</v>
      </c>
      <c r="F19" s="18">
        <v>5800</v>
      </c>
      <c r="G19" s="18">
        <v>5800</v>
      </c>
      <c r="H19" s="18">
        <v>5800</v>
      </c>
      <c r="I19" s="18">
        <v>5800</v>
      </c>
      <c r="J19" s="18">
        <v>5800</v>
      </c>
      <c r="K19" s="18">
        <v>5800</v>
      </c>
      <c r="L19" s="18">
        <v>5800</v>
      </c>
      <c r="M19" s="18">
        <v>5800</v>
      </c>
      <c r="N19" s="18">
        <v>5800</v>
      </c>
      <c r="O19" s="14">
        <f t="shared" si="2"/>
        <v>69600</v>
      </c>
    </row>
    <row r="20" spans="2:15" x14ac:dyDescent="0.2">
      <c r="B20" s="9" t="str">
        <f>Setări!$E$16</f>
        <v>Rate de credit și dobânzi</v>
      </c>
      <c r="C20" s="18">
        <v>3100</v>
      </c>
      <c r="D20" s="18">
        <v>3100</v>
      </c>
      <c r="E20" s="18">
        <v>3100</v>
      </c>
      <c r="F20" s="18">
        <v>3100</v>
      </c>
      <c r="G20" s="18">
        <v>3100</v>
      </c>
      <c r="H20" s="18">
        <v>3100</v>
      </c>
      <c r="I20" s="18">
        <v>3100</v>
      </c>
      <c r="J20" s="18">
        <v>3100</v>
      </c>
      <c r="K20" s="18">
        <v>3100</v>
      </c>
      <c r="L20" s="18">
        <v>3100</v>
      </c>
      <c r="M20" s="18">
        <v>3100</v>
      </c>
      <c r="N20" s="18">
        <v>3100</v>
      </c>
      <c r="O20" s="14">
        <f t="shared" si="2"/>
        <v>37200</v>
      </c>
    </row>
    <row r="21" spans="2:15" x14ac:dyDescent="0.2">
      <c r="B21" s="9" t="str">
        <f>Setări!$E$17</f>
        <v>Investiții (echipamente, mașini)</v>
      </c>
      <c r="C21" s="18"/>
      <c r="D21" s="18"/>
      <c r="E21" s="18"/>
      <c r="F21" s="18"/>
      <c r="G21" s="18"/>
      <c r="H21" s="18">
        <v>15000</v>
      </c>
      <c r="I21" s="18"/>
      <c r="J21" s="18"/>
      <c r="K21" s="18"/>
      <c r="L21" s="18"/>
      <c r="M21" s="18">
        <v>80000</v>
      </c>
      <c r="N21" s="18"/>
      <c r="O21" s="14">
        <f t="shared" si="2"/>
        <v>95000</v>
      </c>
    </row>
    <row r="22" spans="2:15" x14ac:dyDescent="0.2">
      <c r="B22" s="9" t="str">
        <f>Setări!$E$18</f>
        <v>Dividende</v>
      </c>
      <c r="C22" s="18"/>
      <c r="D22" s="18"/>
      <c r="E22" s="18"/>
      <c r="F22" s="18"/>
      <c r="G22" s="18"/>
      <c r="H22" s="18">
        <v>30000</v>
      </c>
      <c r="I22" s="18"/>
      <c r="J22" s="18"/>
      <c r="K22" s="18"/>
      <c r="L22" s="18"/>
      <c r="M22" s="18"/>
      <c r="N22" s="18"/>
      <c r="O22" s="14">
        <f t="shared" si="2"/>
        <v>30000</v>
      </c>
    </row>
    <row r="23" spans="2:15" x14ac:dyDescent="0.2">
      <c r="B23" s="9" t="str">
        <f>Setări!$E$19</f>
        <v>Alte plăți</v>
      </c>
      <c r="C23" s="18">
        <v>1500</v>
      </c>
      <c r="D23" s="18">
        <v>1500</v>
      </c>
      <c r="E23" s="18">
        <v>1500</v>
      </c>
      <c r="F23" s="18">
        <v>1500</v>
      </c>
      <c r="G23" s="18">
        <v>1500</v>
      </c>
      <c r="H23" s="18">
        <v>1500</v>
      </c>
      <c r="I23" s="18">
        <v>1500</v>
      </c>
      <c r="J23" s="18">
        <v>1500</v>
      </c>
      <c r="K23" s="18">
        <v>1500</v>
      </c>
      <c r="L23" s="18">
        <v>1500</v>
      </c>
      <c r="M23" s="18">
        <v>1500</v>
      </c>
      <c r="N23" s="18">
        <v>1500</v>
      </c>
      <c r="O23" s="14">
        <f t="shared" si="2"/>
        <v>18000</v>
      </c>
    </row>
    <row r="24" spans="2:15" x14ac:dyDescent="0.2">
      <c r="B24" s="15" t="s">
        <v>47</v>
      </c>
      <c r="C24" s="16">
        <f t="shared" ref="C24:N24" si="3">SUM(C14:C23)</f>
        <v>77300</v>
      </c>
      <c r="D24" s="16">
        <f t="shared" si="3"/>
        <v>73200</v>
      </c>
      <c r="E24" s="16">
        <f t="shared" si="3"/>
        <v>77800</v>
      </c>
      <c r="F24" s="16">
        <f t="shared" si="3"/>
        <v>81700</v>
      </c>
      <c r="G24" s="16">
        <f t="shared" si="3"/>
        <v>80700</v>
      </c>
      <c r="H24" s="16">
        <f t="shared" si="3"/>
        <v>127000</v>
      </c>
      <c r="I24" s="16">
        <f t="shared" si="3"/>
        <v>82600</v>
      </c>
      <c r="J24" s="16">
        <f t="shared" si="3"/>
        <v>71500</v>
      </c>
      <c r="K24" s="16">
        <f t="shared" si="3"/>
        <v>82400</v>
      </c>
      <c r="L24" s="16">
        <f t="shared" si="3"/>
        <v>86900</v>
      </c>
      <c r="M24" s="16">
        <f t="shared" si="3"/>
        <v>163300</v>
      </c>
      <c r="N24" s="16">
        <f t="shared" si="3"/>
        <v>96600</v>
      </c>
      <c r="O24" s="16">
        <f t="shared" si="2"/>
        <v>1101000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EFE83-19E2-403E-A0AB-D8CFD2A0C63F}">
  <dimension ref="B1:H804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2.7109375" style="1" customWidth="1"/>
    <col min="2" max="2" width="11.7109375" style="1" customWidth="1"/>
    <col min="3" max="4" width="34.7109375" style="1" customWidth="1"/>
    <col min="5" max="5" width="12.7109375" style="1" customWidth="1"/>
    <col min="6" max="6" width="10.7109375" style="1" customWidth="1"/>
    <col min="7" max="7" width="7.7109375" style="1" customWidth="1"/>
    <col min="8" max="8" width="40.7109375" style="1" customWidth="1"/>
    <col min="9" max="16384" width="11.42578125" style="1"/>
  </cols>
  <sheetData>
    <row r="1" spans="2:8" ht="21" x14ac:dyDescent="0.35">
      <c r="B1" s="2" t="s">
        <v>48</v>
      </c>
    </row>
    <row r="2" spans="2:8" x14ac:dyDescent="0.2">
      <c r="B2" s="3" t="s">
        <v>49</v>
      </c>
    </row>
    <row r="4" spans="2:8" ht="30" customHeight="1" x14ac:dyDescent="0.2">
      <c r="B4" s="8" t="s">
        <v>50</v>
      </c>
      <c r="C4" s="8" t="s">
        <v>30</v>
      </c>
      <c r="D4" s="8" t="s">
        <v>51</v>
      </c>
      <c r="E4" s="8" t="s">
        <v>52</v>
      </c>
      <c r="F4" s="8" t="s">
        <v>10</v>
      </c>
      <c r="G4" s="8" t="s">
        <v>53</v>
      </c>
      <c r="H4" s="8" t="s">
        <v>54</v>
      </c>
    </row>
    <row r="5" spans="2:8" x14ac:dyDescent="0.2">
      <c r="B5" s="19">
        <f>DATE(2026,1,5)</f>
        <v>46027</v>
      </c>
      <c r="C5" s="6" t="s">
        <v>23</v>
      </c>
      <c r="D5" s="6" t="s">
        <v>55</v>
      </c>
      <c r="E5" s="7">
        <v>6050</v>
      </c>
      <c r="F5" s="20" t="str">
        <f t="shared" ref="F5:F68" si="0">IF(C5="","",IFERROR(INDEX(TipCat,MATCH(C5,Categorii,0)),"?"))</f>
        <v>Plată</v>
      </c>
      <c r="G5" s="20">
        <f t="shared" ref="G5:G68" si="1">IF(B5="","",IF(YEAR(B5)=An,MONTH(B5),0))</f>
        <v>1</v>
      </c>
      <c r="H5" s="21" t="str">
        <f t="shared" ref="H5:H68" si="2">IF(AND(B5="",C5="",E5=""),"",TRIM(IF(OR(B5="",C5="",E5=""),"Date incomplete. ","")&amp;IF(F5="?","Categorie necunoscută. ","")&amp;IF(N(E5)&lt;0,"Scrie suma fără minus. ","")&amp;IF(AND(B5&lt;&gt;"",G5=0),"Data nu e din anul "&amp;An&amp;". ","")&amp;IF(AND(G5&lt;&gt;"",G5&gt;UltimaLuna),"Lună neîncheiată: nu intră încă în cash flow. ","")))</f>
        <v/>
      </c>
    </row>
    <row r="6" spans="2:8" x14ac:dyDescent="0.2">
      <c r="B6" s="19">
        <f>DATE(2026,1,8)</f>
        <v>46030</v>
      </c>
      <c r="C6" s="6" t="s">
        <v>11</v>
      </c>
      <c r="D6" s="6" t="s">
        <v>56</v>
      </c>
      <c r="E6" s="7">
        <v>29950</v>
      </c>
      <c r="F6" s="20" t="str">
        <f t="shared" si="0"/>
        <v>Încasare</v>
      </c>
      <c r="G6" s="20">
        <f t="shared" si="1"/>
        <v>1</v>
      </c>
      <c r="H6" s="21" t="str">
        <f t="shared" si="2"/>
        <v/>
      </c>
    </row>
    <row r="7" spans="2:8" x14ac:dyDescent="0.2">
      <c r="B7" s="19">
        <f>DATE(2026,1,10)</f>
        <v>46032</v>
      </c>
      <c r="C7" s="6" t="s">
        <v>19</v>
      </c>
      <c r="D7" s="6" t="s">
        <v>57</v>
      </c>
      <c r="E7" s="7">
        <v>16000</v>
      </c>
      <c r="F7" s="20" t="str">
        <f t="shared" si="0"/>
        <v>Plată</v>
      </c>
      <c r="G7" s="20">
        <f t="shared" si="1"/>
        <v>1</v>
      </c>
      <c r="H7" s="21" t="str">
        <f t="shared" si="2"/>
        <v/>
      </c>
    </row>
    <row r="8" spans="2:8" x14ac:dyDescent="0.2">
      <c r="B8" s="19">
        <f>DATE(2026,1,14)</f>
        <v>46036</v>
      </c>
      <c r="C8" s="6" t="s">
        <v>17</v>
      </c>
      <c r="D8" s="6" t="s">
        <v>58</v>
      </c>
      <c r="E8" s="7">
        <v>19680</v>
      </c>
      <c r="F8" s="20" t="str">
        <f t="shared" si="0"/>
        <v>Plată</v>
      </c>
      <c r="G8" s="20">
        <f t="shared" si="1"/>
        <v>1</v>
      </c>
      <c r="H8" s="21" t="str">
        <f t="shared" si="2"/>
        <v/>
      </c>
    </row>
    <row r="9" spans="2:8" x14ac:dyDescent="0.2">
      <c r="B9" s="19">
        <f>DATE(2026,1,15)</f>
        <v>46037</v>
      </c>
      <c r="C9" s="6" t="s">
        <v>24</v>
      </c>
      <c r="D9" s="6" t="s">
        <v>59</v>
      </c>
      <c r="E9" s="7">
        <v>3100</v>
      </c>
      <c r="F9" s="20" t="str">
        <f t="shared" si="0"/>
        <v>Plată</v>
      </c>
      <c r="G9" s="20">
        <f t="shared" si="1"/>
        <v>1</v>
      </c>
      <c r="H9" s="21" t="str">
        <f t="shared" si="2"/>
        <v/>
      </c>
    </row>
    <row r="10" spans="2:8" x14ac:dyDescent="0.2">
      <c r="B10" s="19">
        <f>DATE(2026,1,17)</f>
        <v>46039</v>
      </c>
      <c r="C10" s="6" t="s">
        <v>11</v>
      </c>
      <c r="D10" s="6" t="s">
        <v>56</v>
      </c>
      <c r="E10" s="7">
        <v>26210</v>
      </c>
      <c r="F10" s="20" t="str">
        <f t="shared" si="0"/>
        <v>Încasare</v>
      </c>
      <c r="G10" s="20">
        <f t="shared" si="1"/>
        <v>1</v>
      </c>
      <c r="H10" s="21" t="str">
        <f t="shared" si="2"/>
        <v/>
      </c>
    </row>
    <row r="11" spans="2:8" x14ac:dyDescent="0.2">
      <c r="B11" s="19">
        <f>DATE(2026,1,25)</f>
        <v>46047</v>
      </c>
      <c r="C11" s="6" t="s">
        <v>21</v>
      </c>
      <c r="D11" s="6" t="s">
        <v>60</v>
      </c>
      <c r="E11" s="7">
        <v>5200</v>
      </c>
      <c r="F11" s="20" t="str">
        <f t="shared" si="0"/>
        <v>Plată</v>
      </c>
      <c r="G11" s="20">
        <f t="shared" si="1"/>
        <v>1</v>
      </c>
      <c r="H11" s="21" t="str">
        <f t="shared" si="2"/>
        <v/>
      </c>
    </row>
    <row r="12" spans="2:8" x14ac:dyDescent="0.2">
      <c r="B12" s="19">
        <f>DATE(2026,1,25)</f>
        <v>46047</v>
      </c>
      <c r="C12" s="6" t="s">
        <v>22</v>
      </c>
      <c r="D12" s="6" t="s">
        <v>61</v>
      </c>
      <c r="E12" s="7">
        <v>2400</v>
      </c>
      <c r="F12" s="20" t="str">
        <f t="shared" si="0"/>
        <v>Plată</v>
      </c>
      <c r="G12" s="20">
        <f t="shared" si="1"/>
        <v>1</v>
      </c>
      <c r="H12" s="21" t="str">
        <f t="shared" si="2"/>
        <v/>
      </c>
    </row>
    <row r="13" spans="2:8" x14ac:dyDescent="0.2">
      <c r="B13" s="19">
        <f>DATE(2026,1,25)</f>
        <v>46047</v>
      </c>
      <c r="C13" s="6" t="s">
        <v>20</v>
      </c>
      <c r="D13" s="6" t="s">
        <v>62</v>
      </c>
      <c r="E13" s="7">
        <v>10500</v>
      </c>
      <c r="F13" s="20" t="str">
        <f t="shared" si="0"/>
        <v>Plată</v>
      </c>
      <c r="G13" s="20">
        <f t="shared" si="1"/>
        <v>1</v>
      </c>
      <c r="H13" s="21" t="str">
        <f t="shared" si="2"/>
        <v/>
      </c>
    </row>
    <row r="14" spans="2:8" x14ac:dyDescent="0.2">
      <c r="B14" s="19">
        <f>DATE(2026,1,26)</f>
        <v>46048</v>
      </c>
      <c r="C14" s="6" t="s">
        <v>11</v>
      </c>
      <c r="D14" s="6" t="s">
        <v>56</v>
      </c>
      <c r="E14" s="7">
        <v>18720</v>
      </c>
      <c r="F14" s="20" t="str">
        <f t="shared" si="0"/>
        <v>Încasare</v>
      </c>
      <c r="G14" s="20">
        <f t="shared" si="1"/>
        <v>1</v>
      </c>
      <c r="H14" s="21" t="str">
        <f t="shared" si="2"/>
        <v/>
      </c>
    </row>
    <row r="15" spans="2:8" x14ac:dyDescent="0.2">
      <c r="B15" s="19">
        <f>DATE(2026,1,27)</f>
        <v>46049</v>
      </c>
      <c r="C15" s="6" t="s">
        <v>27</v>
      </c>
      <c r="D15" s="6" t="s">
        <v>63</v>
      </c>
      <c r="E15" s="7">
        <v>1500</v>
      </c>
      <c r="F15" s="20" t="str">
        <f t="shared" si="0"/>
        <v>Plată</v>
      </c>
      <c r="G15" s="20">
        <f t="shared" si="1"/>
        <v>1</v>
      </c>
      <c r="H15" s="21" t="str">
        <f t="shared" si="2"/>
        <v/>
      </c>
    </row>
    <row r="16" spans="2:8" x14ac:dyDescent="0.2">
      <c r="B16" s="19">
        <f>DATE(2026,1,28)</f>
        <v>46050</v>
      </c>
      <c r="C16" s="6" t="s">
        <v>17</v>
      </c>
      <c r="D16" s="6" t="s">
        <v>58</v>
      </c>
      <c r="E16" s="7">
        <v>13120</v>
      </c>
      <c r="F16" s="20" t="str">
        <f t="shared" si="0"/>
        <v>Plată</v>
      </c>
      <c r="G16" s="20">
        <f t="shared" si="1"/>
        <v>1</v>
      </c>
      <c r="H16" s="21" t="str">
        <f t="shared" si="2"/>
        <v/>
      </c>
    </row>
    <row r="17" spans="2:8" x14ac:dyDescent="0.2">
      <c r="B17" s="19">
        <f>DATE(2026,1,28)</f>
        <v>46050</v>
      </c>
      <c r="C17" s="6" t="s">
        <v>16</v>
      </c>
      <c r="D17" s="6" t="s">
        <v>64</v>
      </c>
      <c r="E17" s="7">
        <v>500</v>
      </c>
      <c r="F17" s="20" t="str">
        <f t="shared" si="0"/>
        <v>Încasare</v>
      </c>
      <c r="G17" s="20">
        <f t="shared" si="1"/>
        <v>1</v>
      </c>
      <c r="H17" s="21" t="str">
        <f t="shared" si="2"/>
        <v/>
      </c>
    </row>
    <row r="18" spans="2:8" x14ac:dyDescent="0.2">
      <c r="B18" s="19">
        <f>DATE(2026,2,5)</f>
        <v>46058</v>
      </c>
      <c r="C18" s="6" t="s">
        <v>23</v>
      </c>
      <c r="D18" s="6" t="s">
        <v>55</v>
      </c>
      <c r="E18" s="7">
        <v>6110</v>
      </c>
      <c r="F18" s="20" t="str">
        <f t="shared" si="0"/>
        <v>Plată</v>
      </c>
      <c r="G18" s="20">
        <f t="shared" si="1"/>
        <v>2</v>
      </c>
      <c r="H18" s="21" t="str">
        <f t="shared" si="2"/>
        <v/>
      </c>
    </row>
    <row r="19" spans="2:8" x14ac:dyDescent="0.2">
      <c r="B19" s="19">
        <f>DATE(2026,2,8)</f>
        <v>46061</v>
      </c>
      <c r="C19" s="6" t="s">
        <v>11</v>
      </c>
      <c r="D19" s="6" t="s">
        <v>56</v>
      </c>
      <c r="E19" s="7">
        <v>30190</v>
      </c>
      <c r="F19" s="20" t="str">
        <f t="shared" si="0"/>
        <v>Încasare</v>
      </c>
      <c r="G19" s="20">
        <f t="shared" si="1"/>
        <v>2</v>
      </c>
      <c r="H19" s="21" t="str">
        <f t="shared" si="2"/>
        <v/>
      </c>
    </row>
    <row r="20" spans="2:8" x14ac:dyDescent="0.2">
      <c r="B20" s="19">
        <f>DATE(2026,2,10)</f>
        <v>46063</v>
      </c>
      <c r="C20" s="6" t="s">
        <v>19</v>
      </c>
      <c r="D20" s="6" t="s">
        <v>57</v>
      </c>
      <c r="E20" s="7">
        <v>16000</v>
      </c>
      <c r="F20" s="20" t="str">
        <f t="shared" si="0"/>
        <v>Plată</v>
      </c>
      <c r="G20" s="20">
        <f t="shared" si="1"/>
        <v>2</v>
      </c>
      <c r="H20" s="21" t="str">
        <f t="shared" si="2"/>
        <v/>
      </c>
    </row>
    <row r="21" spans="2:8" x14ac:dyDescent="0.2">
      <c r="B21" s="19">
        <f>DATE(2026,2,14)</f>
        <v>46067</v>
      </c>
      <c r="C21" s="6" t="s">
        <v>17</v>
      </c>
      <c r="D21" s="6" t="s">
        <v>58</v>
      </c>
      <c r="E21" s="7">
        <v>18290</v>
      </c>
      <c r="F21" s="20" t="str">
        <f t="shared" si="0"/>
        <v>Plată</v>
      </c>
      <c r="G21" s="20">
        <f t="shared" si="1"/>
        <v>2</v>
      </c>
      <c r="H21" s="21" t="str">
        <f t="shared" si="2"/>
        <v/>
      </c>
    </row>
    <row r="22" spans="2:8" x14ac:dyDescent="0.2">
      <c r="B22" s="19">
        <f>DATE(2026,2,15)</f>
        <v>46068</v>
      </c>
      <c r="C22" s="6" t="s">
        <v>24</v>
      </c>
      <c r="D22" s="6" t="s">
        <v>59</v>
      </c>
      <c r="E22" s="7">
        <v>3100</v>
      </c>
      <c r="F22" s="20" t="str">
        <f t="shared" si="0"/>
        <v>Plată</v>
      </c>
      <c r="G22" s="20">
        <f t="shared" si="1"/>
        <v>2</v>
      </c>
      <c r="H22" s="21" t="str">
        <f t="shared" si="2"/>
        <v/>
      </c>
    </row>
    <row r="23" spans="2:8" x14ac:dyDescent="0.2">
      <c r="B23" s="19">
        <f>DATE(2026,2,17)</f>
        <v>46070</v>
      </c>
      <c r="C23" s="6" t="s">
        <v>11</v>
      </c>
      <c r="D23" s="6" t="s">
        <v>56</v>
      </c>
      <c r="E23" s="7">
        <v>26420</v>
      </c>
      <c r="F23" s="20" t="str">
        <f t="shared" si="0"/>
        <v>Încasare</v>
      </c>
      <c r="G23" s="20">
        <f t="shared" si="1"/>
        <v>2</v>
      </c>
      <c r="H23" s="21" t="str">
        <f t="shared" si="2"/>
        <v/>
      </c>
    </row>
    <row r="24" spans="2:8" x14ac:dyDescent="0.2">
      <c r="B24" s="19">
        <f>DATE(2026,2,25)</f>
        <v>46078</v>
      </c>
      <c r="C24" s="6" t="s">
        <v>20</v>
      </c>
      <c r="D24" s="6" t="s">
        <v>62</v>
      </c>
      <c r="E24" s="7">
        <v>10500</v>
      </c>
      <c r="F24" s="20" t="str">
        <f t="shared" si="0"/>
        <v>Plată</v>
      </c>
      <c r="G24" s="20">
        <f t="shared" si="1"/>
        <v>2</v>
      </c>
      <c r="H24" s="21" t="str">
        <f t="shared" si="2"/>
        <v/>
      </c>
    </row>
    <row r="25" spans="2:8" x14ac:dyDescent="0.2">
      <c r="B25" s="19">
        <f>DATE(2026,2,25)</f>
        <v>46078</v>
      </c>
      <c r="C25" s="6" t="s">
        <v>21</v>
      </c>
      <c r="D25" s="6" t="s">
        <v>60</v>
      </c>
      <c r="E25" s="7">
        <v>5200</v>
      </c>
      <c r="F25" s="20" t="str">
        <f t="shared" si="0"/>
        <v>Plată</v>
      </c>
      <c r="G25" s="20">
        <f t="shared" si="1"/>
        <v>2</v>
      </c>
      <c r="H25" s="21" t="str">
        <f t="shared" si="2"/>
        <v/>
      </c>
    </row>
    <row r="26" spans="2:8" x14ac:dyDescent="0.2">
      <c r="B26" s="19">
        <f>DATE(2026,2,26)</f>
        <v>46079</v>
      </c>
      <c r="C26" s="6" t="s">
        <v>11</v>
      </c>
      <c r="D26" s="6" t="s">
        <v>56</v>
      </c>
      <c r="E26" s="7">
        <v>18870</v>
      </c>
      <c r="F26" s="20" t="str">
        <f t="shared" si="0"/>
        <v>Încasare</v>
      </c>
      <c r="G26" s="20">
        <f t="shared" si="1"/>
        <v>2</v>
      </c>
      <c r="H26" s="21" t="str">
        <f t="shared" si="2"/>
        <v/>
      </c>
    </row>
    <row r="27" spans="2:8" x14ac:dyDescent="0.2">
      <c r="B27" s="19">
        <f>DATE(2026,2,27)</f>
        <v>46080</v>
      </c>
      <c r="C27" s="6" t="s">
        <v>27</v>
      </c>
      <c r="D27" s="6" t="s">
        <v>63</v>
      </c>
      <c r="E27" s="7">
        <v>1500</v>
      </c>
      <c r="F27" s="20" t="str">
        <f t="shared" si="0"/>
        <v>Plată</v>
      </c>
      <c r="G27" s="20">
        <f t="shared" si="1"/>
        <v>2</v>
      </c>
      <c r="H27" s="21" t="str">
        <f t="shared" si="2"/>
        <v/>
      </c>
    </row>
    <row r="28" spans="2:8" x14ac:dyDescent="0.2">
      <c r="B28" s="19">
        <f>DATE(2026,2,28)</f>
        <v>46081</v>
      </c>
      <c r="C28" s="6" t="s">
        <v>16</v>
      </c>
      <c r="D28" s="6" t="s">
        <v>64</v>
      </c>
      <c r="E28" s="7">
        <v>500</v>
      </c>
      <c r="F28" s="20" t="str">
        <f t="shared" si="0"/>
        <v>Încasare</v>
      </c>
      <c r="G28" s="20">
        <f t="shared" si="1"/>
        <v>2</v>
      </c>
      <c r="H28" s="21" t="str">
        <f t="shared" si="2"/>
        <v/>
      </c>
    </row>
    <row r="29" spans="2:8" x14ac:dyDescent="0.2">
      <c r="B29" s="19">
        <f>DATE(2026,2,28)</f>
        <v>46081</v>
      </c>
      <c r="C29" s="6" t="s">
        <v>17</v>
      </c>
      <c r="D29" s="6" t="s">
        <v>58</v>
      </c>
      <c r="E29" s="7">
        <v>12190</v>
      </c>
      <c r="F29" s="20" t="str">
        <f t="shared" si="0"/>
        <v>Plată</v>
      </c>
      <c r="G29" s="20">
        <f t="shared" si="1"/>
        <v>2</v>
      </c>
      <c r="H29" s="21" t="str">
        <f t="shared" si="2"/>
        <v/>
      </c>
    </row>
    <row r="30" spans="2:8" x14ac:dyDescent="0.2">
      <c r="B30" s="19">
        <f>DATE(2026,3,5)</f>
        <v>46086</v>
      </c>
      <c r="C30" s="6" t="s">
        <v>23</v>
      </c>
      <c r="D30" s="6" t="s">
        <v>55</v>
      </c>
      <c r="E30" s="7">
        <v>5980</v>
      </c>
      <c r="F30" s="20" t="str">
        <f t="shared" si="0"/>
        <v>Plată</v>
      </c>
      <c r="G30" s="20">
        <f t="shared" si="1"/>
        <v>3</v>
      </c>
      <c r="H30" s="21" t="str">
        <f t="shared" si="2"/>
        <v/>
      </c>
    </row>
    <row r="31" spans="2:8" x14ac:dyDescent="0.2">
      <c r="B31" s="19">
        <f>DATE(2026,3,8)</f>
        <v>46089</v>
      </c>
      <c r="C31" s="6" t="s">
        <v>11</v>
      </c>
      <c r="D31" s="6" t="s">
        <v>56</v>
      </c>
      <c r="E31" s="7">
        <v>31620</v>
      </c>
      <c r="F31" s="20" t="str">
        <f t="shared" si="0"/>
        <v>Încasare</v>
      </c>
      <c r="G31" s="20">
        <f t="shared" si="1"/>
        <v>3</v>
      </c>
      <c r="H31" s="21" t="str">
        <f t="shared" si="2"/>
        <v/>
      </c>
    </row>
    <row r="32" spans="2:8" x14ac:dyDescent="0.2">
      <c r="B32" s="19">
        <f>DATE(2026,3,10)</f>
        <v>46091</v>
      </c>
      <c r="C32" s="6" t="s">
        <v>19</v>
      </c>
      <c r="D32" s="6" t="s">
        <v>57</v>
      </c>
      <c r="E32" s="7">
        <v>16000</v>
      </c>
      <c r="F32" s="20" t="str">
        <f t="shared" si="0"/>
        <v>Plată</v>
      </c>
      <c r="G32" s="20">
        <f t="shared" si="1"/>
        <v>3</v>
      </c>
      <c r="H32" s="21" t="str">
        <f t="shared" si="2"/>
        <v/>
      </c>
    </row>
    <row r="33" spans="2:8" x14ac:dyDescent="0.2">
      <c r="B33" s="19">
        <f>DATE(2026,3,12)</f>
        <v>46093</v>
      </c>
      <c r="C33" s="6" t="s">
        <v>13</v>
      </c>
      <c r="D33" s="6" t="s">
        <v>65</v>
      </c>
      <c r="E33" s="7">
        <v>10000</v>
      </c>
      <c r="F33" s="20" t="str">
        <f t="shared" si="0"/>
        <v>Încasare</v>
      </c>
      <c r="G33" s="20">
        <f t="shared" si="1"/>
        <v>3</v>
      </c>
      <c r="H33" s="21" t="str">
        <f t="shared" si="2"/>
        <v/>
      </c>
    </row>
    <row r="34" spans="2:8" x14ac:dyDescent="0.2">
      <c r="B34" s="19">
        <f>DATE(2026,3,14)</f>
        <v>46095</v>
      </c>
      <c r="C34" s="6" t="s">
        <v>17</v>
      </c>
      <c r="D34" s="6" t="s">
        <v>58</v>
      </c>
      <c r="E34" s="7">
        <v>22280</v>
      </c>
      <c r="F34" s="20" t="str">
        <f t="shared" si="0"/>
        <v>Plată</v>
      </c>
      <c r="G34" s="20">
        <f t="shared" si="1"/>
        <v>3</v>
      </c>
      <c r="H34" s="21" t="str">
        <f t="shared" si="2"/>
        <v/>
      </c>
    </row>
    <row r="35" spans="2:8" x14ac:dyDescent="0.2">
      <c r="B35" s="19">
        <f>DATE(2026,3,15)</f>
        <v>46096</v>
      </c>
      <c r="C35" s="6" t="s">
        <v>24</v>
      </c>
      <c r="D35" s="6" t="s">
        <v>59</v>
      </c>
      <c r="E35" s="7">
        <v>3100</v>
      </c>
      <c r="F35" s="20" t="str">
        <f t="shared" si="0"/>
        <v>Plată</v>
      </c>
      <c r="G35" s="20">
        <f t="shared" si="1"/>
        <v>3</v>
      </c>
      <c r="H35" s="21" t="str">
        <f t="shared" si="2"/>
        <v/>
      </c>
    </row>
    <row r="36" spans="2:8" x14ac:dyDescent="0.2">
      <c r="B36" s="19">
        <f>DATE(2026,3,17)</f>
        <v>46098</v>
      </c>
      <c r="C36" s="6" t="s">
        <v>11</v>
      </c>
      <c r="D36" s="6" t="s">
        <v>56</v>
      </c>
      <c r="E36" s="7">
        <v>27670</v>
      </c>
      <c r="F36" s="20" t="str">
        <f t="shared" si="0"/>
        <v>Încasare</v>
      </c>
      <c r="G36" s="20">
        <f t="shared" si="1"/>
        <v>3</v>
      </c>
      <c r="H36" s="21" t="str">
        <f t="shared" si="2"/>
        <v/>
      </c>
    </row>
    <row r="37" spans="2:8" x14ac:dyDescent="0.2">
      <c r="B37" s="19">
        <f>DATE(2026,3,25)</f>
        <v>46106</v>
      </c>
      <c r="C37" s="6" t="s">
        <v>20</v>
      </c>
      <c r="D37" s="6" t="s">
        <v>62</v>
      </c>
      <c r="E37" s="7">
        <v>10500</v>
      </c>
      <c r="F37" s="20" t="str">
        <f t="shared" si="0"/>
        <v>Plată</v>
      </c>
      <c r="G37" s="20">
        <f t="shared" si="1"/>
        <v>3</v>
      </c>
      <c r="H37" s="21" t="str">
        <f t="shared" si="2"/>
        <v/>
      </c>
    </row>
    <row r="38" spans="2:8" x14ac:dyDescent="0.2">
      <c r="B38" s="19">
        <f>DATE(2026,3,25)</f>
        <v>46106</v>
      </c>
      <c r="C38" s="6" t="s">
        <v>21</v>
      </c>
      <c r="D38" s="6" t="s">
        <v>60</v>
      </c>
      <c r="E38" s="7">
        <v>5200</v>
      </c>
      <c r="F38" s="20" t="str">
        <f t="shared" si="0"/>
        <v>Plată</v>
      </c>
      <c r="G38" s="20">
        <f t="shared" si="1"/>
        <v>3</v>
      </c>
      <c r="H38" s="21" t="str">
        <f t="shared" si="2"/>
        <v/>
      </c>
    </row>
    <row r="39" spans="2:8" x14ac:dyDescent="0.2">
      <c r="B39" s="19">
        <f>DATE(2026,3,26)</f>
        <v>46107</v>
      </c>
      <c r="C39" s="6" t="s">
        <v>11</v>
      </c>
      <c r="D39" s="6" t="s">
        <v>56</v>
      </c>
      <c r="E39" s="7">
        <v>19760</v>
      </c>
      <c r="F39" s="20" t="str">
        <f t="shared" si="0"/>
        <v>Încasare</v>
      </c>
      <c r="G39" s="20">
        <f t="shared" si="1"/>
        <v>3</v>
      </c>
      <c r="H39" s="21" t="str">
        <f t="shared" si="2"/>
        <v/>
      </c>
    </row>
    <row r="40" spans="2:8" x14ac:dyDescent="0.2">
      <c r="B40" s="19">
        <f>DATE(2026,3,27)</f>
        <v>46108</v>
      </c>
      <c r="C40" s="6" t="s">
        <v>27</v>
      </c>
      <c r="D40" s="6" t="s">
        <v>63</v>
      </c>
      <c r="E40" s="7">
        <v>1500</v>
      </c>
      <c r="F40" s="20" t="str">
        <f t="shared" si="0"/>
        <v>Plată</v>
      </c>
      <c r="G40" s="20">
        <f t="shared" si="1"/>
        <v>3</v>
      </c>
      <c r="H40" s="21" t="str">
        <f t="shared" si="2"/>
        <v/>
      </c>
    </row>
    <row r="41" spans="2:8" x14ac:dyDescent="0.2">
      <c r="B41" s="19">
        <f>DATE(2026,3,28)</f>
        <v>46109</v>
      </c>
      <c r="C41" s="6" t="s">
        <v>17</v>
      </c>
      <c r="D41" s="6" t="s">
        <v>58</v>
      </c>
      <c r="E41" s="7">
        <v>14850</v>
      </c>
      <c r="F41" s="20" t="str">
        <f t="shared" si="0"/>
        <v>Plată</v>
      </c>
      <c r="G41" s="20">
        <f t="shared" si="1"/>
        <v>3</v>
      </c>
      <c r="H41" s="21" t="str">
        <f t="shared" si="2"/>
        <v/>
      </c>
    </row>
    <row r="42" spans="2:8" x14ac:dyDescent="0.2">
      <c r="B42" s="19">
        <f>DATE(2026,3,28)</f>
        <v>46109</v>
      </c>
      <c r="C42" s="6" t="s">
        <v>16</v>
      </c>
      <c r="D42" s="6" t="s">
        <v>64</v>
      </c>
      <c r="E42" s="7">
        <v>500</v>
      </c>
      <c r="F42" s="20" t="str">
        <f t="shared" si="0"/>
        <v>Încasare</v>
      </c>
      <c r="G42" s="20">
        <f t="shared" si="1"/>
        <v>3</v>
      </c>
      <c r="H42" s="21" t="str">
        <f t="shared" si="2"/>
        <v/>
      </c>
    </row>
    <row r="43" spans="2:8" x14ac:dyDescent="0.2">
      <c r="B43" s="19">
        <f>DATE(2026,4,5)</f>
        <v>46117</v>
      </c>
      <c r="C43" s="6" t="s">
        <v>23</v>
      </c>
      <c r="D43" s="6" t="s">
        <v>55</v>
      </c>
      <c r="E43" s="7">
        <v>5800</v>
      </c>
      <c r="F43" s="20" t="str">
        <f t="shared" si="0"/>
        <v>Plată</v>
      </c>
      <c r="G43" s="20">
        <f t="shared" si="1"/>
        <v>4</v>
      </c>
      <c r="H43" s="21" t="str">
        <f t="shared" si="2"/>
        <v/>
      </c>
    </row>
    <row r="44" spans="2:8" x14ac:dyDescent="0.2">
      <c r="B44" s="19">
        <f>DATE(2026,4,8)</f>
        <v>46120</v>
      </c>
      <c r="C44" s="6" t="s">
        <v>11</v>
      </c>
      <c r="D44" s="6" t="s">
        <v>56</v>
      </c>
      <c r="E44" s="7">
        <v>36960</v>
      </c>
      <c r="F44" s="20" t="str">
        <f t="shared" si="0"/>
        <v>Încasare</v>
      </c>
      <c r="G44" s="20">
        <f t="shared" si="1"/>
        <v>4</v>
      </c>
      <c r="H44" s="21" t="str">
        <f t="shared" si="2"/>
        <v/>
      </c>
    </row>
    <row r="45" spans="2:8" x14ac:dyDescent="0.2">
      <c r="B45" s="19">
        <f>DATE(2026,4,10)</f>
        <v>46122</v>
      </c>
      <c r="C45" s="6" t="s">
        <v>19</v>
      </c>
      <c r="D45" s="6" t="s">
        <v>57</v>
      </c>
      <c r="E45" s="7">
        <v>16000</v>
      </c>
      <c r="F45" s="20" t="str">
        <f t="shared" si="0"/>
        <v>Plată</v>
      </c>
      <c r="G45" s="20">
        <f t="shared" si="1"/>
        <v>4</v>
      </c>
      <c r="H45" s="21" t="str">
        <f t="shared" si="2"/>
        <v/>
      </c>
    </row>
    <row r="46" spans="2:8" x14ac:dyDescent="0.2">
      <c r="B46" s="19">
        <f>DATE(2026,4,14)</f>
        <v>46126</v>
      </c>
      <c r="C46" s="6" t="s">
        <v>17</v>
      </c>
      <c r="D46" s="6" t="s">
        <v>58</v>
      </c>
      <c r="E46" s="7">
        <v>22420</v>
      </c>
      <c r="F46" s="20" t="str">
        <f t="shared" si="0"/>
        <v>Plată</v>
      </c>
      <c r="G46" s="20">
        <f t="shared" si="1"/>
        <v>4</v>
      </c>
      <c r="H46" s="21" t="str">
        <f t="shared" si="2"/>
        <v/>
      </c>
    </row>
    <row r="47" spans="2:8" x14ac:dyDescent="0.2">
      <c r="B47" s="19">
        <f>DATE(2026,4,15)</f>
        <v>46127</v>
      </c>
      <c r="C47" s="6" t="s">
        <v>24</v>
      </c>
      <c r="D47" s="6" t="s">
        <v>59</v>
      </c>
      <c r="E47" s="7">
        <v>3100</v>
      </c>
      <c r="F47" s="20" t="str">
        <f t="shared" si="0"/>
        <v>Plată</v>
      </c>
      <c r="G47" s="20">
        <f t="shared" si="1"/>
        <v>4</v>
      </c>
      <c r="H47" s="21" t="str">
        <f t="shared" si="2"/>
        <v/>
      </c>
    </row>
    <row r="48" spans="2:8" x14ac:dyDescent="0.2">
      <c r="B48" s="19">
        <f>DATE(2026,4,17)</f>
        <v>46129</v>
      </c>
      <c r="C48" s="6" t="s">
        <v>11</v>
      </c>
      <c r="D48" s="6" t="s">
        <v>56</v>
      </c>
      <c r="E48" s="7">
        <v>32340</v>
      </c>
      <c r="F48" s="20" t="str">
        <f t="shared" si="0"/>
        <v>Încasare</v>
      </c>
      <c r="G48" s="20">
        <f t="shared" si="1"/>
        <v>4</v>
      </c>
      <c r="H48" s="21" t="str">
        <f t="shared" si="2"/>
        <v/>
      </c>
    </row>
    <row r="49" spans="2:8" x14ac:dyDescent="0.2">
      <c r="B49" s="19">
        <f>DATE(2026,4,25)</f>
        <v>46137</v>
      </c>
      <c r="C49" s="6" t="s">
        <v>21</v>
      </c>
      <c r="D49" s="6" t="s">
        <v>60</v>
      </c>
      <c r="E49" s="7">
        <v>5200</v>
      </c>
      <c r="F49" s="20" t="str">
        <f t="shared" si="0"/>
        <v>Plată</v>
      </c>
      <c r="G49" s="20">
        <f t="shared" si="1"/>
        <v>4</v>
      </c>
      <c r="H49" s="21" t="str">
        <f t="shared" si="2"/>
        <v/>
      </c>
    </row>
    <row r="50" spans="2:8" x14ac:dyDescent="0.2">
      <c r="B50" s="19">
        <f>DATE(2026,4,25)</f>
        <v>46137</v>
      </c>
      <c r="C50" s="6" t="s">
        <v>22</v>
      </c>
      <c r="D50" s="6" t="s">
        <v>61</v>
      </c>
      <c r="E50" s="7">
        <v>2600</v>
      </c>
      <c r="F50" s="20" t="str">
        <f t="shared" si="0"/>
        <v>Plată</v>
      </c>
      <c r="G50" s="20">
        <f t="shared" si="1"/>
        <v>4</v>
      </c>
      <c r="H50" s="21" t="str">
        <f t="shared" si="2"/>
        <v/>
      </c>
    </row>
    <row r="51" spans="2:8" x14ac:dyDescent="0.2">
      <c r="B51" s="19">
        <f>DATE(2026,4,25)</f>
        <v>46137</v>
      </c>
      <c r="C51" s="6" t="s">
        <v>20</v>
      </c>
      <c r="D51" s="6" t="s">
        <v>62</v>
      </c>
      <c r="E51" s="7">
        <v>10500</v>
      </c>
      <c r="F51" s="20" t="str">
        <f t="shared" si="0"/>
        <v>Plată</v>
      </c>
      <c r="G51" s="20">
        <f t="shared" si="1"/>
        <v>4</v>
      </c>
      <c r="H51" s="21" t="str">
        <f t="shared" si="2"/>
        <v/>
      </c>
    </row>
    <row r="52" spans="2:8" x14ac:dyDescent="0.2">
      <c r="B52" s="19">
        <f>DATE(2026,4,26)</f>
        <v>46138</v>
      </c>
      <c r="C52" s="6" t="s">
        <v>11</v>
      </c>
      <c r="D52" s="6" t="s">
        <v>56</v>
      </c>
      <c r="E52" s="7">
        <v>23100</v>
      </c>
      <c r="F52" s="20" t="str">
        <f t="shared" si="0"/>
        <v>Încasare</v>
      </c>
      <c r="G52" s="20">
        <f t="shared" si="1"/>
        <v>4</v>
      </c>
      <c r="H52" s="21" t="str">
        <f t="shared" si="2"/>
        <v/>
      </c>
    </row>
    <row r="53" spans="2:8" x14ac:dyDescent="0.2">
      <c r="B53" s="19">
        <f>DATE(2026,4,27)</f>
        <v>46139</v>
      </c>
      <c r="C53" s="6" t="s">
        <v>27</v>
      </c>
      <c r="D53" s="6" t="s">
        <v>63</v>
      </c>
      <c r="E53" s="7">
        <v>1500</v>
      </c>
      <c r="F53" s="20" t="str">
        <f t="shared" si="0"/>
        <v>Plată</v>
      </c>
      <c r="G53" s="20">
        <f t="shared" si="1"/>
        <v>4</v>
      </c>
      <c r="H53" s="21" t="str">
        <f t="shared" si="2"/>
        <v/>
      </c>
    </row>
    <row r="54" spans="2:8" x14ac:dyDescent="0.2">
      <c r="B54" s="19">
        <f>DATE(2026,4,28)</f>
        <v>46140</v>
      </c>
      <c r="C54" s="6" t="s">
        <v>17</v>
      </c>
      <c r="D54" s="6" t="s">
        <v>58</v>
      </c>
      <c r="E54" s="7">
        <v>14950</v>
      </c>
      <c r="F54" s="20" t="str">
        <f t="shared" si="0"/>
        <v>Plată</v>
      </c>
      <c r="G54" s="20">
        <f t="shared" si="1"/>
        <v>4</v>
      </c>
      <c r="H54" s="21" t="str">
        <f t="shared" si="2"/>
        <v/>
      </c>
    </row>
    <row r="55" spans="2:8" x14ac:dyDescent="0.2">
      <c r="B55" s="19">
        <f>DATE(2026,4,28)</f>
        <v>46140</v>
      </c>
      <c r="C55" s="6" t="s">
        <v>16</v>
      </c>
      <c r="D55" s="6" t="s">
        <v>64</v>
      </c>
      <c r="E55" s="7">
        <v>500</v>
      </c>
      <c r="F55" s="20" t="str">
        <f t="shared" si="0"/>
        <v>Încasare</v>
      </c>
      <c r="G55" s="20">
        <f t="shared" si="1"/>
        <v>4</v>
      </c>
      <c r="H55" s="21" t="str">
        <f t="shared" si="2"/>
        <v/>
      </c>
    </row>
    <row r="56" spans="2:8" x14ac:dyDescent="0.2">
      <c r="B56" s="19">
        <f>DATE(2026,5,5)</f>
        <v>46147</v>
      </c>
      <c r="C56" s="6" t="s">
        <v>23</v>
      </c>
      <c r="D56" s="6" t="s">
        <v>55</v>
      </c>
      <c r="E56" s="7">
        <v>5680</v>
      </c>
      <c r="F56" s="20" t="str">
        <f t="shared" si="0"/>
        <v>Plată</v>
      </c>
      <c r="G56" s="20">
        <f t="shared" si="1"/>
        <v>5</v>
      </c>
      <c r="H56" s="21" t="str">
        <f t="shared" si="2"/>
        <v/>
      </c>
    </row>
    <row r="57" spans="2:8" x14ac:dyDescent="0.2">
      <c r="B57" s="19">
        <f>DATE(2026,5,8)</f>
        <v>46150</v>
      </c>
      <c r="C57" s="6" t="s">
        <v>11</v>
      </c>
      <c r="D57" s="6" t="s">
        <v>56</v>
      </c>
      <c r="E57" s="7">
        <v>36060</v>
      </c>
      <c r="F57" s="20" t="str">
        <f t="shared" si="0"/>
        <v>Încasare</v>
      </c>
      <c r="G57" s="20">
        <f t="shared" si="1"/>
        <v>5</v>
      </c>
      <c r="H57" s="21" t="str">
        <f t="shared" si="2"/>
        <v/>
      </c>
    </row>
    <row r="58" spans="2:8" x14ac:dyDescent="0.2">
      <c r="B58" s="19">
        <f>DATE(2026,5,10)</f>
        <v>46152</v>
      </c>
      <c r="C58" s="6" t="s">
        <v>19</v>
      </c>
      <c r="D58" s="6" t="s">
        <v>57</v>
      </c>
      <c r="E58" s="7">
        <v>16000</v>
      </c>
      <c r="F58" s="20" t="str">
        <f t="shared" si="0"/>
        <v>Plată</v>
      </c>
      <c r="G58" s="20">
        <f t="shared" si="1"/>
        <v>5</v>
      </c>
      <c r="H58" s="21" t="str">
        <f t="shared" si="2"/>
        <v/>
      </c>
    </row>
    <row r="59" spans="2:8" x14ac:dyDescent="0.2">
      <c r="B59" s="19">
        <f>DATE(2026,5,14)</f>
        <v>46156</v>
      </c>
      <c r="C59" s="6" t="s">
        <v>17</v>
      </c>
      <c r="D59" s="6" t="s">
        <v>58</v>
      </c>
      <c r="E59" s="7">
        <v>22930</v>
      </c>
      <c r="F59" s="20" t="str">
        <f t="shared" si="0"/>
        <v>Plată</v>
      </c>
      <c r="G59" s="20">
        <f t="shared" si="1"/>
        <v>5</v>
      </c>
      <c r="H59" s="21" t="str">
        <f t="shared" si="2"/>
        <v/>
      </c>
    </row>
    <row r="60" spans="2:8" x14ac:dyDescent="0.2">
      <c r="B60" s="19">
        <f>DATE(2026,5,15)</f>
        <v>46157</v>
      </c>
      <c r="C60" s="6" t="s">
        <v>24</v>
      </c>
      <c r="D60" s="6" t="s">
        <v>59</v>
      </c>
      <c r="E60" s="7">
        <v>3100</v>
      </c>
      <c r="F60" s="20" t="str">
        <f t="shared" si="0"/>
        <v>Plată</v>
      </c>
      <c r="G60" s="20">
        <f t="shared" si="1"/>
        <v>5</v>
      </c>
      <c r="H60" s="21" t="str">
        <f t="shared" si="2"/>
        <v/>
      </c>
    </row>
    <row r="61" spans="2:8" x14ac:dyDescent="0.2">
      <c r="B61" s="19">
        <f>DATE(2026,5,17)</f>
        <v>46159</v>
      </c>
      <c r="C61" s="6" t="s">
        <v>11</v>
      </c>
      <c r="D61" s="6" t="s">
        <v>56</v>
      </c>
      <c r="E61" s="7">
        <v>31560</v>
      </c>
      <c r="F61" s="20" t="str">
        <f t="shared" si="0"/>
        <v>Încasare</v>
      </c>
      <c r="G61" s="20">
        <f t="shared" si="1"/>
        <v>5</v>
      </c>
      <c r="H61" s="21" t="str">
        <f t="shared" si="2"/>
        <v/>
      </c>
    </row>
    <row r="62" spans="2:8" x14ac:dyDescent="0.2">
      <c r="B62" s="19">
        <f>DATE(2026,5,25)</f>
        <v>46167</v>
      </c>
      <c r="C62" s="6" t="s">
        <v>21</v>
      </c>
      <c r="D62" s="6" t="s">
        <v>60</v>
      </c>
      <c r="E62" s="7">
        <v>5200</v>
      </c>
      <c r="F62" s="20" t="str">
        <f t="shared" si="0"/>
        <v>Plată</v>
      </c>
      <c r="G62" s="20">
        <f t="shared" si="1"/>
        <v>5</v>
      </c>
      <c r="H62" s="21" t="str">
        <f t="shared" si="2"/>
        <v/>
      </c>
    </row>
    <row r="63" spans="2:8" x14ac:dyDescent="0.2">
      <c r="B63" s="19">
        <f>DATE(2026,5,25)</f>
        <v>46167</v>
      </c>
      <c r="C63" s="6" t="s">
        <v>20</v>
      </c>
      <c r="D63" s="6" t="s">
        <v>62</v>
      </c>
      <c r="E63" s="7">
        <v>10500</v>
      </c>
      <c r="F63" s="20" t="str">
        <f t="shared" si="0"/>
        <v>Plată</v>
      </c>
      <c r="G63" s="20">
        <f t="shared" si="1"/>
        <v>5</v>
      </c>
      <c r="H63" s="21" t="str">
        <f t="shared" si="2"/>
        <v/>
      </c>
    </row>
    <row r="64" spans="2:8" x14ac:dyDescent="0.2">
      <c r="B64" s="19">
        <f>DATE(2026,5,26)</f>
        <v>46168</v>
      </c>
      <c r="C64" s="6" t="s">
        <v>11</v>
      </c>
      <c r="D64" s="6" t="s">
        <v>56</v>
      </c>
      <c r="E64" s="7">
        <v>22540</v>
      </c>
      <c r="F64" s="20" t="str">
        <f t="shared" si="0"/>
        <v>Încasare</v>
      </c>
      <c r="G64" s="20">
        <f t="shared" si="1"/>
        <v>5</v>
      </c>
      <c r="H64" s="21" t="str">
        <f t="shared" si="2"/>
        <v/>
      </c>
    </row>
    <row r="65" spans="2:8" x14ac:dyDescent="0.2">
      <c r="B65" s="19">
        <f>DATE(2026,5,27)</f>
        <v>46169</v>
      </c>
      <c r="C65" s="6" t="s">
        <v>27</v>
      </c>
      <c r="D65" s="6" t="s">
        <v>63</v>
      </c>
      <c r="E65" s="7">
        <v>1500</v>
      </c>
      <c r="F65" s="20" t="str">
        <f t="shared" si="0"/>
        <v>Plată</v>
      </c>
      <c r="G65" s="20">
        <f t="shared" si="1"/>
        <v>5</v>
      </c>
      <c r="H65" s="21" t="str">
        <f t="shared" si="2"/>
        <v/>
      </c>
    </row>
    <row r="66" spans="2:8" x14ac:dyDescent="0.2">
      <c r="B66" s="19">
        <f>DATE(2026,5,28)</f>
        <v>46170</v>
      </c>
      <c r="C66" s="6" t="s">
        <v>16</v>
      </c>
      <c r="D66" s="6" t="s">
        <v>64</v>
      </c>
      <c r="E66" s="7">
        <v>500</v>
      </c>
      <c r="F66" s="20" t="str">
        <f t="shared" si="0"/>
        <v>Încasare</v>
      </c>
      <c r="G66" s="20">
        <f t="shared" si="1"/>
        <v>5</v>
      </c>
      <c r="H66" s="21" t="str">
        <f t="shared" si="2"/>
        <v/>
      </c>
    </row>
    <row r="67" spans="2:8" x14ac:dyDescent="0.2">
      <c r="B67" s="19">
        <f>DATE(2026,5,28)</f>
        <v>46170</v>
      </c>
      <c r="C67" s="6" t="s">
        <v>17</v>
      </c>
      <c r="D67" s="6" t="s">
        <v>58</v>
      </c>
      <c r="E67" s="7">
        <v>15280</v>
      </c>
      <c r="F67" s="20" t="str">
        <f t="shared" si="0"/>
        <v>Plată</v>
      </c>
      <c r="G67" s="20">
        <f t="shared" si="1"/>
        <v>5</v>
      </c>
      <c r="H67" s="21" t="str">
        <f t="shared" si="2"/>
        <v/>
      </c>
    </row>
    <row r="68" spans="2:8" x14ac:dyDescent="0.2">
      <c r="B68" s="19">
        <f>DATE(2026,6,5)</f>
        <v>46178</v>
      </c>
      <c r="C68" s="6" t="s">
        <v>23</v>
      </c>
      <c r="D68" s="6" t="s">
        <v>55</v>
      </c>
      <c r="E68" s="7">
        <v>5890</v>
      </c>
      <c r="F68" s="20" t="str">
        <f t="shared" si="0"/>
        <v>Plată</v>
      </c>
      <c r="G68" s="20">
        <f t="shared" si="1"/>
        <v>6</v>
      </c>
      <c r="H68" s="21" t="str">
        <f t="shared" si="2"/>
        <v/>
      </c>
    </row>
    <row r="69" spans="2:8" x14ac:dyDescent="0.2">
      <c r="B69" s="19">
        <f>DATE(2026,6,8)</f>
        <v>46181</v>
      </c>
      <c r="C69" s="6" t="s">
        <v>11</v>
      </c>
      <c r="D69" s="6" t="s">
        <v>56</v>
      </c>
      <c r="E69" s="7">
        <v>34580</v>
      </c>
      <c r="F69" s="20" t="str">
        <f t="shared" ref="F69:F132" si="3">IF(C69="","",IFERROR(INDEX(TipCat,MATCH(C69,Categorii,0)),"?"))</f>
        <v>Încasare</v>
      </c>
      <c r="G69" s="20">
        <f t="shared" ref="G69:G132" si="4">IF(B69="","",IF(YEAR(B69)=An,MONTH(B69),0))</f>
        <v>6</v>
      </c>
      <c r="H69" s="21" t="str">
        <f t="shared" ref="H69:H132" si="5">IF(AND(B69="",C69="",E69=""),"",TRIM(IF(OR(B69="",C69="",E69=""),"Date incomplete. ","")&amp;IF(F69="?","Categorie necunoscută. ","")&amp;IF(N(E69)&lt;0,"Scrie suma fără minus. ","")&amp;IF(AND(B69&lt;&gt;"",G69=0),"Data nu e din anul "&amp;An&amp;". ","")&amp;IF(AND(G69&lt;&gt;"",G69&gt;UltimaLuna),"Lună neîncheiată: nu intră încă în cash flow. ","")))</f>
        <v/>
      </c>
    </row>
    <row r="70" spans="2:8" x14ac:dyDescent="0.2">
      <c r="B70" s="19">
        <f>DATE(2026,6,10)</f>
        <v>46183</v>
      </c>
      <c r="C70" s="6" t="s">
        <v>19</v>
      </c>
      <c r="D70" s="6" t="s">
        <v>57</v>
      </c>
      <c r="E70" s="7">
        <v>16000</v>
      </c>
      <c r="F70" s="20" t="str">
        <f t="shared" si="3"/>
        <v>Plată</v>
      </c>
      <c r="G70" s="20">
        <f t="shared" si="4"/>
        <v>6</v>
      </c>
      <c r="H70" s="21" t="str">
        <f t="shared" si="5"/>
        <v/>
      </c>
    </row>
    <row r="71" spans="2:8" x14ac:dyDescent="0.2">
      <c r="B71" s="19">
        <f>DATE(2026,6,12)</f>
        <v>46185</v>
      </c>
      <c r="C71" s="6" t="s">
        <v>13</v>
      </c>
      <c r="D71" s="6" t="s">
        <v>65</v>
      </c>
      <c r="E71" s="7">
        <v>15000</v>
      </c>
      <c r="F71" s="20" t="str">
        <f t="shared" si="3"/>
        <v>Încasare</v>
      </c>
      <c r="G71" s="20">
        <f t="shared" si="4"/>
        <v>6</v>
      </c>
      <c r="H71" s="21" t="str">
        <f t="shared" si="5"/>
        <v/>
      </c>
    </row>
    <row r="72" spans="2:8" x14ac:dyDescent="0.2">
      <c r="B72" s="19">
        <f>DATE(2026,6,14)</f>
        <v>46187</v>
      </c>
      <c r="C72" s="6" t="s">
        <v>17</v>
      </c>
      <c r="D72" s="6" t="s">
        <v>58</v>
      </c>
      <c r="E72" s="7">
        <v>24420</v>
      </c>
      <c r="F72" s="20" t="str">
        <f t="shared" si="3"/>
        <v>Plată</v>
      </c>
      <c r="G72" s="20">
        <f t="shared" si="4"/>
        <v>6</v>
      </c>
      <c r="H72" s="21" t="str">
        <f t="shared" si="5"/>
        <v/>
      </c>
    </row>
    <row r="73" spans="2:8" x14ac:dyDescent="0.2">
      <c r="B73" s="19">
        <f>DATE(2026,6,15)</f>
        <v>46188</v>
      </c>
      <c r="C73" s="6" t="s">
        <v>24</v>
      </c>
      <c r="D73" s="6" t="s">
        <v>59</v>
      </c>
      <c r="E73" s="7">
        <v>3100</v>
      </c>
      <c r="F73" s="20" t="str">
        <f t="shared" si="3"/>
        <v>Plată</v>
      </c>
      <c r="G73" s="20">
        <f t="shared" si="4"/>
        <v>6</v>
      </c>
      <c r="H73" s="21" t="str">
        <f t="shared" si="5"/>
        <v/>
      </c>
    </row>
    <row r="74" spans="2:8" x14ac:dyDescent="0.2">
      <c r="B74" s="19">
        <f>DATE(2026,6,17)</f>
        <v>46190</v>
      </c>
      <c r="C74" s="6" t="s">
        <v>11</v>
      </c>
      <c r="D74" s="6" t="s">
        <v>56</v>
      </c>
      <c r="E74" s="7">
        <v>30260</v>
      </c>
      <c r="F74" s="20" t="str">
        <f t="shared" si="3"/>
        <v>Încasare</v>
      </c>
      <c r="G74" s="20">
        <f t="shared" si="4"/>
        <v>6</v>
      </c>
      <c r="H74" s="21" t="str">
        <f t="shared" si="5"/>
        <v/>
      </c>
    </row>
    <row r="75" spans="2:8" x14ac:dyDescent="0.2">
      <c r="B75" s="19">
        <f>DATE(2026,6,18)</f>
        <v>46191</v>
      </c>
      <c r="C75" s="6" t="s">
        <v>25</v>
      </c>
      <c r="D75" s="6" t="s">
        <v>66</v>
      </c>
      <c r="E75" s="7">
        <v>15000</v>
      </c>
      <c r="F75" s="20" t="str">
        <f t="shared" si="3"/>
        <v>Plată</v>
      </c>
      <c r="G75" s="20">
        <f t="shared" si="4"/>
        <v>6</v>
      </c>
      <c r="H75" s="21" t="str">
        <f t="shared" si="5"/>
        <v/>
      </c>
    </row>
    <row r="76" spans="2:8" x14ac:dyDescent="0.2">
      <c r="B76" s="19">
        <f>DATE(2026,6,20)</f>
        <v>46193</v>
      </c>
      <c r="C76" s="6" t="s">
        <v>26</v>
      </c>
      <c r="D76" s="6" t="s">
        <v>67</v>
      </c>
      <c r="E76" s="7">
        <v>30000</v>
      </c>
      <c r="F76" s="20" t="str">
        <f t="shared" si="3"/>
        <v>Plată</v>
      </c>
      <c r="G76" s="20">
        <f t="shared" si="4"/>
        <v>6</v>
      </c>
      <c r="H76" s="21" t="str">
        <f t="shared" si="5"/>
        <v/>
      </c>
    </row>
    <row r="77" spans="2:8" x14ac:dyDescent="0.2">
      <c r="B77" s="19">
        <f>DATE(2026,6,25)</f>
        <v>46198</v>
      </c>
      <c r="C77" s="6" t="s">
        <v>21</v>
      </c>
      <c r="D77" s="6" t="s">
        <v>60</v>
      </c>
      <c r="E77" s="7">
        <v>5200</v>
      </c>
      <c r="F77" s="20" t="str">
        <f t="shared" si="3"/>
        <v>Plată</v>
      </c>
      <c r="G77" s="20">
        <f t="shared" si="4"/>
        <v>6</v>
      </c>
      <c r="H77" s="21" t="str">
        <f t="shared" si="5"/>
        <v/>
      </c>
    </row>
    <row r="78" spans="2:8" x14ac:dyDescent="0.2">
      <c r="B78" s="19">
        <f>DATE(2026,6,25)</f>
        <v>46198</v>
      </c>
      <c r="C78" s="6" t="s">
        <v>20</v>
      </c>
      <c r="D78" s="6" t="s">
        <v>62</v>
      </c>
      <c r="E78" s="7">
        <v>10500</v>
      </c>
      <c r="F78" s="20" t="str">
        <f t="shared" si="3"/>
        <v>Plată</v>
      </c>
      <c r="G78" s="20">
        <f t="shared" si="4"/>
        <v>6</v>
      </c>
      <c r="H78" s="21" t="str">
        <f t="shared" si="5"/>
        <v/>
      </c>
    </row>
    <row r="79" spans="2:8" x14ac:dyDescent="0.2">
      <c r="B79" s="19">
        <f>DATE(2026,6,26)</f>
        <v>46199</v>
      </c>
      <c r="C79" s="6" t="s">
        <v>11</v>
      </c>
      <c r="D79" s="6" t="s">
        <v>56</v>
      </c>
      <c r="E79" s="7">
        <v>21610</v>
      </c>
      <c r="F79" s="20" t="str">
        <f t="shared" si="3"/>
        <v>Încasare</v>
      </c>
      <c r="G79" s="20">
        <f t="shared" si="4"/>
        <v>6</v>
      </c>
      <c r="H79" s="21" t="str">
        <f t="shared" si="5"/>
        <v/>
      </c>
    </row>
    <row r="80" spans="2:8" x14ac:dyDescent="0.2">
      <c r="B80" s="19">
        <f>DATE(2026,6,27)</f>
        <v>46200</v>
      </c>
      <c r="C80" s="6" t="s">
        <v>27</v>
      </c>
      <c r="D80" s="6" t="s">
        <v>63</v>
      </c>
      <c r="E80" s="7">
        <v>1500</v>
      </c>
      <c r="F80" s="20" t="str">
        <f t="shared" si="3"/>
        <v>Plată</v>
      </c>
      <c r="G80" s="20">
        <f t="shared" si="4"/>
        <v>6</v>
      </c>
      <c r="H80" s="21" t="str">
        <f t="shared" si="5"/>
        <v/>
      </c>
    </row>
    <row r="81" spans="2:8" x14ac:dyDescent="0.2">
      <c r="B81" s="19">
        <f>DATE(2026,6,28)</f>
        <v>46201</v>
      </c>
      <c r="C81" s="6" t="s">
        <v>17</v>
      </c>
      <c r="D81" s="6" t="s">
        <v>58</v>
      </c>
      <c r="E81" s="7">
        <v>16280</v>
      </c>
      <c r="F81" s="20" t="str">
        <f t="shared" si="3"/>
        <v>Plată</v>
      </c>
      <c r="G81" s="20">
        <f t="shared" si="4"/>
        <v>6</v>
      </c>
      <c r="H81" s="21" t="str">
        <f t="shared" si="5"/>
        <v/>
      </c>
    </row>
    <row r="82" spans="2:8" x14ac:dyDescent="0.2">
      <c r="B82" s="19">
        <f>DATE(2026,6,28)</f>
        <v>46201</v>
      </c>
      <c r="C82" s="6" t="s">
        <v>16</v>
      </c>
      <c r="D82" s="6" t="s">
        <v>64</v>
      </c>
      <c r="E82" s="7">
        <v>500</v>
      </c>
      <c r="F82" s="20" t="str">
        <f t="shared" si="3"/>
        <v>Încasare</v>
      </c>
      <c r="G82" s="20">
        <f t="shared" si="4"/>
        <v>6</v>
      </c>
      <c r="H82" s="21" t="str">
        <f t="shared" si="5"/>
        <v/>
      </c>
    </row>
    <row r="83" spans="2:8" x14ac:dyDescent="0.2">
      <c r="B83" s="19">
        <f>DATE(2026,7,5)</f>
        <v>46208</v>
      </c>
      <c r="C83" s="6" t="s">
        <v>23</v>
      </c>
      <c r="D83" s="6" t="s">
        <v>55</v>
      </c>
      <c r="E83" s="7">
        <v>6020</v>
      </c>
      <c r="F83" s="20" t="str">
        <f t="shared" si="3"/>
        <v>Plată</v>
      </c>
      <c r="G83" s="20">
        <f t="shared" si="4"/>
        <v>7</v>
      </c>
      <c r="H83" s="21" t="str">
        <f t="shared" si="5"/>
        <v/>
      </c>
    </row>
    <row r="84" spans="2:8" x14ac:dyDescent="0.2">
      <c r="B84" s="19">
        <f>DATE(2026,7,8)</f>
        <v>46211</v>
      </c>
      <c r="C84" s="6" t="s">
        <v>11</v>
      </c>
      <c r="D84" s="6" t="s">
        <v>56</v>
      </c>
      <c r="E84" s="7">
        <v>37080</v>
      </c>
      <c r="F84" s="20" t="str">
        <f t="shared" si="3"/>
        <v>Încasare</v>
      </c>
      <c r="G84" s="20">
        <f t="shared" si="4"/>
        <v>7</v>
      </c>
      <c r="H84" s="21" t="str">
        <f t="shared" si="5"/>
        <v/>
      </c>
    </row>
    <row r="85" spans="2:8" x14ac:dyDescent="0.2">
      <c r="B85" s="19">
        <f>DATE(2026,7,10)</f>
        <v>46213</v>
      </c>
      <c r="C85" s="6" t="s">
        <v>19</v>
      </c>
      <c r="D85" s="6" t="s">
        <v>57</v>
      </c>
      <c r="E85" s="7">
        <v>16000</v>
      </c>
      <c r="F85" s="20" t="str">
        <f t="shared" si="3"/>
        <v>Plată</v>
      </c>
      <c r="G85" s="20">
        <f t="shared" si="4"/>
        <v>7</v>
      </c>
      <c r="H85" s="21" t="str">
        <f t="shared" si="5"/>
        <v/>
      </c>
    </row>
    <row r="86" spans="2:8" x14ac:dyDescent="0.2">
      <c r="B86" s="19">
        <f>DATE(2026,7,14)</f>
        <v>46217</v>
      </c>
      <c r="C86" s="6" t="s">
        <v>17</v>
      </c>
      <c r="D86" s="6" t="s">
        <v>58</v>
      </c>
      <c r="E86" s="7">
        <v>22680</v>
      </c>
      <c r="F86" s="20" t="str">
        <f t="shared" si="3"/>
        <v>Plată</v>
      </c>
      <c r="G86" s="20">
        <f t="shared" si="4"/>
        <v>7</v>
      </c>
      <c r="H86" s="21" t="str">
        <f t="shared" si="5"/>
        <v/>
      </c>
    </row>
    <row r="87" spans="2:8" x14ac:dyDescent="0.2">
      <c r="B87" s="19">
        <f>DATE(2026,7,15)</f>
        <v>46218</v>
      </c>
      <c r="C87" s="6" t="s">
        <v>24</v>
      </c>
      <c r="D87" s="6" t="s">
        <v>59</v>
      </c>
      <c r="E87" s="7">
        <v>3100</v>
      </c>
      <c r="F87" s="20" t="str">
        <f t="shared" si="3"/>
        <v>Plată</v>
      </c>
      <c r="G87" s="20">
        <f t="shared" si="4"/>
        <v>7</v>
      </c>
      <c r="H87" s="21" t="str">
        <f t="shared" si="5"/>
        <v/>
      </c>
    </row>
    <row r="88" spans="2:8" x14ac:dyDescent="0.2">
      <c r="B88" s="19">
        <f>DATE(2026,7,17)</f>
        <v>46220</v>
      </c>
      <c r="C88" s="6" t="s">
        <v>11</v>
      </c>
      <c r="D88" s="6" t="s">
        <v>56</v>
      </c>
      <c r="E88" s="7">
        <v>32440</v>
      </c>
      <c r="F88" s="20" t="str">
        <f t="shared" si="3"/>
        <v>Încasare</v>
      </c>
      <c r="G88" s="20">
        <f t="shared" si="4"/>
        <v>7</v>
      </c>
      <c r="H88" s="21" t="str">
        <f t="shared" si="5"/>
        <v/>
      </c>
    </row>
    <row r="89" spans="2:8" x14ac:dyDescent="0.2">
      <c r="B89" s="19">
        <f>DATE(2026,7,25)</f>
        <v>46228</v>
      </c>
      <c r="C89" s="6" t="s">
        <v>21</v>
      </c>
      <c r="D89" s="6" t="s">
        <v>60</v>
      </c>
      <c r="E89" s="7">
        <v>5200</v>
      </c>
      <c r="F89" s="20" t="str">
        <f t="shared" si="3"/>
        <v>Plată</v>
      </c>
      <c r="G89" s="20">
        <f t="shared" si="4"/>
        <v>7</v>
      </c>
      <c r="H89" s="21" t="str">
        <f t="shared" si="5"/>
        <v/>
      </c>
    </row>
    <row r="90" spans="2:8" x14ac:dyDescent="0.2">
      <c r="B90" s="19">
        <f>DATE(2026,7,25)</f>
        <v>46228</v>
      </c>
      <c r="C90" s="6" t="s">
        <v>22</v>
      </c>
      <c r="D90" s="6" t="s">
        <v>61</v>
      </c>
      <c r="E90" s="7">
        <v>2700</v>
      </c>
      <c r="F90" s="20" t="str">
        <f t="shared" si="3"/>
        <v>Plată</v>
      </c>
      <c r="G90" s="20">
        <f t="shared" si="4"/>
        <v>7</v>
      </c>
      <c r="H90" s="21" t="str">
        <f t="shared" si="5"/>
        <v/>
      </c>
    </row>
    <row r="91" spans="2:8" x14ac:dyDescent="0.2">
      <c r="B91" s="19">
        <f>DATE(2026,7,25)</f>
        <v>46228</v>
      </c>
      <c r="C91" s="6" t="s">
        <v>20</v>
      </c>
      <c r="D91" s="6" t="s">
        <v>62</v>
      </c>
      <c r="E91" s="7">
        <v>10500</v>
      </c>
      <c r="F91" s="20" t="str">
        <f t="shared" si="3"/>
        <v>Plată</v>
      </c>
      <c r="G91" s="20">
        <f t="shared" si="4"/>
        <v>7</v>
      </c>
      <c r="H91" s="21" t="str">
        <f t="shared" si="5"/>
        <v/>
      </c>
    </row>
    <row r="92" spans="2:8" x14ac:dyDescent="0.2">
      <c r="B92" s="19">
        <f>DATE(2026,7,26)</f>
        <v>46229</v>
      </c>
      <c r="C92" s="6" t="s">
        <v>11</v>
      </c>
      <c r="D92" s="6" t="s">
        <v>56</v>
      </c>
      <c r="E92" s="7">
        <v>23180</v>
      </c>
      <c r="F92" s="20" t="str">
        <f t="shared" si="3"/>
        <v>Încasare</v>
      </c>
      <c r="G92" s="20">
        <f t="shared" si="4"/>
        <v>7</v>
      </c>
      <c r="H92" s="21" t="str">
        <f t="shared" si="5"/>
        <v/>
      </c>
    </row>
    <row r="93" spans="2:8" x14ac:dyDescent="0.2">
      <c r="B93" s="19">
        <f>DATE(2026,7,27)</f>
        <v>46230</v>
      </c>
      <c r="C93" s="6" t="s">
        <v>27</v>
      </c>
      <c r="D93" s="6" t="s">
        <v>63</v>
      </c>
      <c r="E93" s="7">
        <v>1500</v>
      </c>
      <c r="F93" s="20" t="str">
        <f t="shared" si="3"/>
        <v>Plată</v>
      </c>
      <c r="G93" s="20">
        <f t="shared" si="4"/>
        <v>7</v>
      </c>
      <c r="H93" s="21" t="str">
        <f t="shared" si="5"/>
        <v/>
      </c>
    </row>
    <row r="94" spans="2:8" x14ac:dyDescent="0.2">
      <c r="B94" s="19">
        <f>DATE(2026,7,28)</f>
        <v>46231</v>
      </c>
      <c r="C94" s="6" t="s">
        <v>17</v>
      </c>
      <c r="D94" s="6" t="s">
        <v>58</v>
      </c>
      <c r="E94" s="7">
        <v>15120</v>
      </c>
      <c r="F94" s="20" t="str">
        <f t="shared" si="3"/>
        <v>Plată</v>
      </c>
      <c r="G94" s="20">
        <f t="shared" si="4"/>
        <v>7</v>
      </c>
      <c r="H94" s="21" t="str">
        <f t="shared" si="5"/>
        <v/>
      </c>
    </row>
    <row r="95" spans="2:8" x14ac:dyDescent="0.2">
      <c r="B95" s="19">
        <f>DATE(2026,7,28)</f>
        <v>46231</v>
      </c>
      <c r="C95" s="6" t="s">
        <v>16</v>
      </c>
      <c r="D95" s="6" t="s">
        <v>64</v>
      </c>
      <c r="E95" s="7">
        <v>500</v>
      </c>
      <c r="F95" s="20" t="str">
        <f t="shared" si="3"/>
        <v>Încasare</v>
      </c>
      <c r="G95" s="20">
        <f t="shared" si="4"/>
        <v>7</v>
      </c>
      <c r="H95" s="21" t="str">
        <f t="shared" si="5"/>
        <v/>
      </c>
    </row>
    <row r="96" spans="2:8" x14ac:dyDescent="0.2">
      <c r="B96" s="19">
        <f>DATE(2026,8,5)</f>
        <v>46239</v>
      </c>
      <c r="C96" s="6" t="s">
        <v>23</v>
      </c>
      <c r="D96" s="6" t="s">
        <v>55</v>
      </c>
      <c r="E96" s="7">
        <v>6060</v>
      </c>
      <c r="F96" s="20" t="str">
        <f t="shared" si="3"/>
        <v>Plată</v>
      </c>
      <c r="G96" s="20">
        <f t="shared" si="4"/>
        <v>8</v>
      </c>
      <c r="H96" s="21" t="str">
        <f t="shared" si="5"/>
        <v/>
      </c>
    </row>
    <row r="97" spans="2:8" x14ac:dyDescent="0.2">
      <c r="B97" s="19">
        <f>DATE(2026,8,8)</f>
        <v>46242</v>
      </c>
      <c r="C97" s="6" t="s">
        <v>11</v>
      </c>
      <c r="D97" s="6" t="s">
        <v>56</v>
      </c>
      <c r="E97" s="7">
        <v>22960</v>
      </c>
      <c r="F97" s="20" t="str">
        <f t="shared" si="3"/>
        <v>Încasare</v>
      </c>
      <c r="G97" s="20">
        <f t="shared" si="4"/>
        <v>8</v>
      </c>
      <c r="H97" s="21" t="str">
        <f t="shared" si="5"/>
        <v/>
      </c>
    </row>
    <row r="98" spans="2:8" x14ac:dyDescent="0.2">
      <c r="B98" s="19">
        <f>DATE(2026,8,10)</f>
        <v>46244</v>
      </c>
      <c r="C98" s="6" t="s">
        <v>19</v>
      </c>
      <c r="D98" s="6" t="s">
        <v>57</v>
      </c>
      <c r="E98" s="7">
        <v>16000</v>
      </c>
      <c r="F98" s="20" t="str">
        <f t="shared" si="3"/>
        <v>Plată</v>
      </c>
      <c r="G98" s="20">
        <f t="shared" si="4"/>
        <v>8</v>
      </c>
      <c r="H98" s="21" t="str">
        <f t="shared" si="5"/>
        <v/>
      </c>
    </row>
    <row r="99" spans="2:8" x14ac:dyDescent="0.2">
      <c r="B99" s="19">
        <f>DATE(2026,8,14)</f>
        <v>46248</v>
      </c>
      <c r="C99" s="6" t="s">
        <v>17</v>
      </c>
      <c r="D99" s="6" t="s">
        <v>58</v>
      </c>
      <c r="E99" s="7">
        <v>17110</v>
      </c>
      <c r="F99" s="20" t="str">
        <f t="shared" si="3"/>
        <v>Plată</v>
      </c>
      <c r="G99" s="20">
        <f t="shared" si="4"/>
        <v>8</v>
      </c>
      <c r="H99" s="21" t="str">
        <f t="shared" si="5"/>
        <v/>
      </c>
    </row>
    <row r="100" spans="2:8" x14ac:dyDescent="0.2">
      <c r="B100" s="19">
        <f>DATE(2026,8,15)</f>
        <v>46249</v>
      </c>
      <c r="C100" s="6" t="s">
        <v>24</v>
      </c>
      <c r="D100" s="6" t="s">
        <v>59</v>
      </c>
      <c r="E100" s="7">
        <v>3100</v>
      </c>
      <c r="F100" s="20" t="str">
        <f t="shared" si="3"/>
        <v>Plată</v>
      </c>
      <c r="G100" s="20">
        <f t="shared" si="4"/>
        <v>8</v>
      </c>
      <c r="H100" s="21" t="str">
        <f t="shared" si="5"/>
        <v/>
      </c>
    </row>
    <row r="101" spans="2:8" x14ac:dyDescent="0.2">
      <c r="B101" s="19">
        <f>DATE(2026,8,17)</f>
        <v>46251</v>
      </c>
      <c r="C101" s="6" t="s">
        <v>11</v>
      </c>
      <c r="D101" s="6" t="s">
        <v>56</v>
      </c>
      <c r="E101" s="7">
        <v>20090</v>
      </c>
      <c r="F101" s="20" t="str">
        <f t="shared" si="3"/>
        <v>Încasare</v>
      </c>
      <c r="G101" s="20">
        <f t="shared" si="4"/>
        <v>8</v>
      </c>
      <c r="H101" s="21" t="str">
        <f t="shared" si="5"/>
        <v/>
      </c>
    </row>
    <row r="102" spans="2:8" x14ac:dyDescent="0.2">
      <c r="B102" s="19">
        <f>DATE(2026,8,25)</f>
        <v>46259</v>
      </c>
      <c r="C102" s="6" t="s">
        <v>21</v>
      </c>
      <c r="D102" s="6" t="s">
        <v>60</v>
      </c>
      <c r="E102" s="7">
        <v>5200</v>
      </c>
      <c r="F102" s="20" t="str">
        <f t="shared" si="3"/>
        <v>Plată</v>
      </c>
      <c r="G102" s="20">
        <f t="shared" si="4"/>
        <v>8</v>
      </c>
      <c r="H102" s="21" t="str">
        <f t="shared" si="5"/>
        <v/>
      </c>
    </row>
    <row r="103" spans="2:8" x14ac:dyDescent="0.2">
      <c r="B103" s="19">
        <f>DATE(2026,8,25)</f>
        <v>46259</v>
      </c>
      <c r="C103" s="6" t="s">
        <v>20</v>
      </c>
      <c r="D103" s="6" t="s">
        <v>62</v>
      </c>
      <c r="E103" s="7">
        <v>10500</v>
      </c>
      <c r="F103" s="20" t="str">
        <f t="shared" si="3"/>
        <v>Plată</v>
      </c>
      <c r="G103" s="20">
        <f t="shared" si="4"/>
        <v>8</v>
      </c>
      <c r="H103" s="21" t="str">
        <f t="shared" si="5"/>
        <v/>
      </c>
    </row>
    <row r="104" spans="2:8" x14ac:dyDescent="0.2">
      <c r="B104" s="19">
        <f>DATE(2026,8,26)</f>
        <v>46260</v>
      </c>
      <c r="C104" s="6" t="s">
        <v>11</v>
      </c>
      <c r="D104" s="6" t="s">
        <v>56</v>
      </c>
      <c r="E104" s="7">
        <v>14350</v>
      </c>
      <c r="F104" s="20" t="str">
        <f t="shared" si="3"/>
        <v>Încasare</v>
      </c>
      <c r="G104" s="20">
        <f t="shared" si="4"/>
        <v>8</v>
      </c>
      <c r="H104" s="21" t="str">
        <f t="shared" si="5"/>
        <v/>
      </c>
    </row>
    <row r="105" spans="2:8" x14ac:dyDescent="0.2">
      <c r="B105" s="19">
        <f>DATE(2026,8,27)</f>
        <v>46261</v>
      </c>
      <c r="C105" s="6" t="s">
        <v>27</v>
      </c>
      <c r="D105" s="6" t="s">
        <v>63</v>
      </c>
      <c r="E105" s="7">
        <v>1500</v>
      </c>
      <c r="F105" s="20" t="str">
        <f t="shared" si="3"/>
        <v>Plată</v>
      </c>
      <c r="G105" s="20">
        <f t="shared" si="4"/>
        <v>8</v>
      </c>
      <c r="H105" s="21" t="str">
        <f t="shared" si="5"/>
        <v/>
      </c>
    </row>
    <row r="106" spans="2:8" x14ac:dyDescent="0.2">
      <c r="B106" s="19">
        <f>DATE(2026,8,28)</f>
        <v>46262</v>
      </c>
      <c r="C106" s="6" t="s">
        <v>16</v>
      </c>
      <c r="D106" s="6" t="s">
        <v>64</v>
      </c>
      <c r="E106" s="7">
        <v>500</v>
      </c>
      <c r="F106" s="20" t="str">
        <f t="shared" si="3"/>
        <v>Încasare</v>
      </c>
      <c r="G106" s="20">
        <f t="shared" si="4"/>
        <v>8</v>
      </c>
      <c r="H106" s="21" t="str">
        <f t="shared" si="5"/>
        <v/>
      </c>
    </row>
    <row r="107" spans="2:8" x14ac:dyDescent="0.2">
      <c r="B107" s="19">
        <f>DATE(2026,8,28)</f>
        <v>46262</v>
      </c>
      <c r="C107" s="6" t="s">
        <v>17</v>
      </c>
      <c r="D107" s="6" t="s">
        <v>58</v>
      </c>
      <c r="E107" s="7">
        <v>11410</v>
      </c>
      <c r="F107" s="20" t="str">
        <f t="shared" si="3"/>
        <v>Plată</v>
      </c>
      <c r="G107" s="20">
        <f t="shared" si="4"/>
        <v>8</v>
      </c>
      <c r="H107" s="21" t="str">
        <f t="shared" si="5"/>
        <v/>
      </c>
    </row>
    <row r="108" spans="2:8" x14ac:dyDescent="0.2">
      <c r="B108" s="19">
        <f>DATE(2026,9,5)</f>
        <v>46270</v>
      </c>
      <c r="C108" s="6" t="s">
        <v>23</v>
      </c>
      <c r="D108" s="6" t="s">
        <v>55</v>
      </c>
      <c r="E108" s="7">
        <v>5940</v>
      </c>
      <c r="F108" s="20" t="str">
        <f t="shared" si="3"/>
        <v>Plată</v>
      </c>
      <c r="G108" s="20">
        <f t="shared" si="4"/>
        <v>9</v>
      </c>
      <c r="H108" s="21" t="str">
        <f t="shared" si="5"/>
        <v/>
      </c>
    </row>
    <row r="109" spans="2:8" x14ac:dyDescent="0.2">
      <c r="B109" s="19">
        <f>DATE(2026,9,8)</f>
        <v>46273</v>
      </c>
      <c r="C109" s="6" t="s">
        <v>11</v>
      </c>
      <c r="D109" s="6" t="s">
        <v>56</v>
      </c>
      <c r="E109" s="7">
        <v>36100</v>
      </c>
      <c r="F109" s="20" t="str">
        <f t="shared" si="3"/>
        <v>Încasare</v>
      </c>
      <c r="G109" s="20">
        <f t="shared" si="4"/>
        <v>9</v>
      </c>
      <c r="H109" s="21" t="str">
        <f t="shared" si="5"/>
        <v/>
      </c>
    </row>
    <row r="110" spans="2:8" x14ac:dyDescent="0.2">
      <c r="B110" s="19">
        <f>DATE(2026,9,10)</f>
        <v>46275</v>
      </c>
      <c r="C110" s="6" t="s">
        <v>19</v>
      </c>
      <c r="D110" s="6" t="s">
        <v>57</v>
      </c>
      <c r="E110" s="7">
        <v>16000</v>
      </c>
      <c r="F110" s="20" t="str">
        <f t="shared" si="3"/>
        <v>Plată</v>
      </c>
      <c r="G110" s="20">
        <f t="shared" si="4"/>
        <v>9</v>
      </c>
      <c r="H110" s="21" t="str">
        <f t="shared" si="5"/>
        <v/>
      </c>
    </row>
    <row r="111" spans="2:8" x14ac:dyDescent="0.2">
      <c r="B111" s="19">
        <f>DATE(2026,9,14)</f>
        <v>46279</v>
      </c>
      <c r="C111" s="6" t="s">
        <v>17</v>
      </c>
      <c r="D111" s="6" t="s">
        <v>58</v>
      </c>
      <c r="E111" s="7">
        <v>24910</v>
      </c>
      <c r="F111" s="20" t="str">
        <f t="shared" si="3"/>
        <v>Plată</v>
      </c>
      <c r="G111" s="20">
        <f t="shared" si="4"/>
        <v>9</v>
      </c>
      <c r="H111" s="21" t="str">
        <f t="shared" si="5"/>
        <v/>
      </c>
    </row>
    <row r="112" spans="2:8" x14ac:dyDescent="0.2">
      <c r="B112" s="19">
        <f>DATE(2026,9,15)</f>
        <v>46280</v>
      </c>
      <c r="C112" s="6" t="s">
        <v>24</v>
      </c>
      <c r="D112" s="6" t="s">
        <v>59</v>
      </c>
      <c r="E112" s="7">
        <v>3100</v>
      </c>
      <c r="F112" s="20" t="str">
        <f t="shared" si="3"/>
        <v>Plată</v>
      </c>
      <c r="G112" s="20">
        <f t="shared" si="4"/>
        <v>9</v>
      </c>
      <c r="H112" s="21" t="str">
        <f t="shared" si="5"/>
        <v/>
      </c>
    </row>
    <row r="113" spans="2:8" x14ac:dyDescent="0.2">
      <c r="B113" s="19">
        <f>DATE(2026,9,17)</f>
        <v>46282</v>
      </c>
      <c r="C113" s="6" t="s">
        <v>11</v>
      </c>
      <c r="D113" s="6" t="s">
        <v>56</v>
      </c>
      <c r="E113" s="7">
        <v>31580</v>
      </c>
      <c r="F113" s="20" t="str">
        <f t="shared" si="3"/>
        <v>Încasare</v>
      </c>
      <c r="G113" s="20">
        <f t="shared" si="4"/>
        <v>9</v>
      </c>
      <c r="H113" s="21" t="str">
        <f t="shared" si="5"/>
        <v/>
      </c>
    </row>
    <row r="114" spans="2:8" x14ac:dyDescent="0.2">
      <c r="B114" s="19">
        <f>DATE(2026,9,25)</f>
        <v>46290</v>
      </c>
      <c r="C114" s="6" t="s">
        <v>20</v>
      </c>
      <c r="D114" s="6" t="s">
        <v>62</v>
      </c>
      <c r="E114" s="7">
        <v>10500</v>
      </c>
      <c r="F114" s="20" t="str">
        <f t="shared" si="3"/>
        <v>Plată</v>
      </c>
      <c r="G114" s="20">
        <f t="shared" si="4"/>
        <v>9</v>
      </c>
      <c r="H114" s="21" t="str">
        <f t="shared" si="5"/>
        <v/>
      </c>
    </row>
    <row r="115" spans="2:8" x14ac:dyDescent="0.2">
      <c r="B115" s="19">
        <f>DATE(2026,9,25)</f>
        <v>46290</v>
      </c>
      <c r="C115" s="6" t="s">
        <v>21</v>
      </c>
      <c r="D115" s="6" t="s">
        <v>60</v>
      </c>
      <c r="E115" s="7">
        <v>5200</v>
      </c>
      <c r="F115" s="20" t="str">
        <f t="shared" si="3"/>
        <v>Plată</v>
      </c>
      <c r="G115" s="20">
        <f t="shared" si="4"/>
        <v>9</v>
      </c>
      <c r="H115" s="21" t="str">
        <f t="shared" si="5"/>
        <v/>
      </c>
    </row>
    <row r="116" spans="2:8" x14ac:dyDescent="0.2">
      <c r="B116" s="19">
        <f>DATE(2026,9,26)</f>
        <v>46291</v>
      </c>
      <c r="C116" s="6" t="s">
        <v>11</v>
      </c>
      <c r="D116" s="6" t="s">
        <v>56</v>
      </c>
      <c r="E116" s="7">
        <v>22560</v>
      </c>
      <c r="F116" s="20" t="str">
        <f t="shared" si="3"/>
        <v>Încasare</v>
      </c>
      <c r="G116" s="20">
        <f t="shared" si="4"/>
        <v>9</v>
      </c>
      <c r="H116" s="21" t="str">
        <f t="shared" si="5"/>
        <v/>
      </c>
    </row>
    <row r="117" spans="2:8" x14ac:dyDescent="0.2">
      <c r="B117" s="19">
        <f>DATE(2026,9,27)</f>
        <v>46292</v>
      </c>
      <c r="C117" s="6" t="s">
        <v>27</v>
      </c>
      <c r="D117" s="6" t="s">
        <v>63</v>
      </c>
      <c r="E117" s="7">
        <v>1500</v>
      </c>
      <c r="F117" s="20" t="str">
        <f t="shared" si="3"/>
        <v>Plată</v>
      </c>
      <c r="G117" s="20">
        <f t="shared" si="4"/>
        <v>9</v>
      </c>
      <c r="H117" s="21" t="str">
        <f t="shared" si="5"/>
        <v/>
      </c>
    </row>
    <row r="118" spans="2:8" x14ac:dyDescent="0.2">
      <c r="B118" s="19">
        <f>DATE(2026,9,28)</f>
        <v>46293</v>
      </c>
      <c r="C118" s="6" t="s">
        <v>16</v>
      </c>
      <c r="D118" s="6" t="s">
        <v>64</v>
      </c>
      <c r="E118" s="7">
        <v>500</v>
      </c>
      <c r="F118" s="20" t="str">
        <f t="shared" si="3"/>
        <v>Încasare</v>
      </c>
      <c r="G118" s="20">
        <f t="shared" si="4"/>
        <v>9</v>
      </c>
      <c r="H118" s="21" t="str">
        <f t="shared" si="5"/>
        <v/>
      </c>
    </row>
    <row r="119" spans="2:8" x14ac:dyDescent="0.2">
      <c r="B119" s="19">
        <f>DATE(2026,9,28)</f>
        <v>46293</v>
      </c>
      <c r="C119" s="6" t="s">
        <v>17</v>
      </c>
      <c r="D119" s="6" t="s">
        <v>58</v>
      </c>
      <c r="E119" s="7">
        <v>16600</v>
      </c>
      <c r="F119" s="20" t="str">
        <f t="shared" si="3"/>
        <v>Plată</v>
      </c>
      <c r="G119" s="20">
        <f t="shared" si="4"/>
        <v>9</v>
      </c>
      <c r="H119" s="21" t="str">
        <f t="shared" si="5"/>
        <v/>
      </c>
    </row>
    <row r="120" spans="2:8" x14ac:dyDescent="0.2">
      <c r="B120" s="19"/>
      <c r="C120" s="6"/>
      <c r="D120" s="6"/>
      <c r="E120" s="7"/>
      <c r="F120" s="20" t="str">
        <f t="shared" si="3"/>
        <v/>
      </c>
      <c r="G120" s="20" t="str">
        <f t="shared" si="4"/>
        <v/>
      </c>
      <c r="H120" s="21" t="str">
        <f t="shared" si="5"/>
        <v/>
      </c>
    </row>
    <row r="121" spans="2:8" x14ac:dyDescent="0.2">
      <c r="B121" s="19"/>
      <c r="C121" s="6"/>
      <c r="D121" s="6"/>
      <c r="E121" s="7"/>
      <c r="F121" s="20" t="str">
        <f t="shared" si="3"/>
        <v/>
      </c>
      <c r="G121" s="20" t="str">
        <f t="shared" si="4"/>
        <v/>
      </c>
      <c r="H121" s="21" t="str">
        <f t="shared" si="5"/>
        <v/>
      </c>
    </row>
    <row r="122" spans="2:8" x14ac:dyDescent="0.2">
      <c r="B122" s="19"/>
      <c r="C122" s="6"/>
      <c r="D122" s="6"/>
      <c r="E122" s="7"/>
      <c r="F122" s="20" t="str">
        <f t="shared" si="3"/>
        <v/>
      </c>
      <c r="G122" s="20" t="str">
        <f t="shared" si="4"/>
        <v/>
      </c>
      <c r="H122" s="21" t="str">
        <f t="shared" si="5"/>
        <v/>
      </c>
    </row>
    <row r="123" spans="2:8" x14ac:dyDescent="0.2">
      <c r="B123" s="19"/>
      <c r="C123" s="6"/>
      <c r="D123" s="6"/>
      <c r="E123" s="7"/>
      <c r="F123" s="20" t="str">
        <f t="shared" si="3"/>
        <v/>
      </c>
      <c r="G123" s="20" t="str">
        <f t="shared" si="4"/>
        <v/>
      </c>
      <c r="H123" s="21" t="str">
        <f t="shared" si="5"/>
        <v/>
      </c>
    </row>
    <row r="124" spans="2:8" x14ac:dyDescent="0.2">
      <c r="B124" s="19"/>
      <c r="C124" s="6"/>
      <c r="D124" s="6"/>
      <c r="E124" s="7"/>
      <c r="F124" s="20" t="str">
        <f t="shared" si="3"/>
        <v/>
      </c>
      <c r="G124" s="20" t="str">
        <f t="shared" si="4"/>
        <v/>
      </c>
      <c r="H124" s="21" t="str">
        <f t="shared" si="5"/>
        <v/>
      </c>
    </row>
    <row r="125" spans="2:8" x14ac:dyDescent="0.2">
      <c r="B125" s="19"/>
      <c r="C125" s="6"/>
      <c r="D125" s="6"/>
      <c r="E125" s="7"/>
      <c r="F125" s="20" t="str">
        <f t="shared" si="3"/>
        <v/>
      </c>
      <c r="G125" s="20" t="str">
        <f t="shared" si="4"/>
        <v/>
      </c>
      <c r="H125" s="21" t="str">
        <f t="shared" si="5"/>
        <v/>
      </c>
    </row>
    <row r="126" spans="2:8" x14ac:dyDescent="0.2">
      <c r="B126" s="19"/>
      <c r="C126" s="6"/>
      <c r="D126" s="6"/>
      <c r="E126" s="7"/>
      <c r="F126" s="20" t="str">
        <f t="shared" si="3"/>
        <v/>
      </c>
      <c r="G126" s="20" t="str">
        <f t="shared" si="4"/>
        <v/>
      </c>
      <c r="H126" s="21" t="str">
        <f t="shared" si="5"/>
        <v/>
      </c>
    </row>
    <row r="127" spans="2:8" x14ac:dyDescent="0.2">
      <c r="B127" s="19"/>
      <c r="C127" s="6"/>
      <c r="D127" s="6"/>
      <c r="E127" s="7"/>
      <c r="F127" s="20" t="str">
        <f t="shared" si="3"/>
        <v/>
      </c>
      <c r="G127" s="20" t="str">
        <f t="shared" si="4"/>
        <v/>
      </c>
      <c r="H127" s="21" t="str">
        <f t="shared" si="5"/>
        <v/>
      </c>
    </row>
    <row r="128" spans="2:8" x14ac:dyDescent="0.2">
      <c r="B128" s="19"/>
      <c r="C128" s="6"/>
      <c r="D128" s="6"/>
      <c r="E128" s="7"/>
      <c r="F128" s="20" t="str">
        <f t="shared" si="3"/>
        <v/>
      </c>
      <c r="G128" s="20" t="str">
        <f t="shared" si="4"/>
        <v/>
      </c>
      <c r="H128" s="21" t="str">
        <f t="shared" si="5"/>
        <v/>
      </c>
    </row>
    <row r="129" spans="2:8" x14ac:dyDescent="0.2">
      <c r="B129" s="19"/>
      <c r="C129" s="6"/>
      <c r="D129" s="6"/>
      <c r="E129" s="7"/>
      <c r="F129" s="20" t="str">
        <f t="shared" si="3"/>
        <v/>
      </c>
      <c r="G129" s="20" t="str">
        <f t="shared" si="4"/>
        <v/>
      </c>
      <c r="H129" s="21" t="str">
        <f t="shared" si="5"/>
        <v/>
      </c>
    </row>
    <row r="130" spans="2:8" x14ac:dyDescent="0.2">
      <c r="B130" s="19"/>
      <c r="C130" s="6"/>
      <c r="D130" s="6"/>
      <c r="E130" s="7"/>
      <c r="F130" s="20" t="str">
        <f t="shared" si="3"/>
        <v/>
      </c>
      <c r="G130" s="20" t="str">
        <f t="shared" si="4"/>
        <v/>
      </c>
      <c r="H130" s="21" t="str">
        <f t="shared" si="5"/>
        <v/>
      </c>
    </row>
    <row r="131" spans="2:8" x14ac:dyDescent="0.2">
      <c r="B131" s="19"/>
      <c r="C131" s="6"/>
      <c r="D131" s="6"/>
      <c r="E131" s="7"/>
      <c r="F131" s="20" t="str">
        <f t="shared" si="3"/>
        <v/>
      </c>
      <c r="G131" s="20" t="str">
        <f t="shared" si="4"/>
        <v/>
      </c>
      <c r="H131" s="21" t="str">
        <f t="shared" si="5"/>
        <v/>
      </c>
    </row>
    <row r="132" spans="2:8" x14ac:dyDescent="0.2">
      <c r="B132" s="19"/>
      <c r="C132" s="6"/>
      <c r="D132" s="6"/>
      <c r="E132" s="7"/>
      <c r="F132" s="20" t="str">
        <f t="shared" si="3"/>
        <v/>
      </c>
      <c r="G132" s="20" t="str">
        <f t="shared" si="4"/>
        <v/>
      </c>
      <c r="H132" s="21" t="str">
        <f t="shared" si="5"/>
        <v/>
      </c>
    </row>
    <row r="133" spans="2:8" x14ac:dyDescent="0.2">
      <c r="B133" s="19"/>
      <c r="C133" s="6"/>
      <c r="D133" s="6"/>
      <c r="E133" s="7"/>
      <c r="F133" s="20" t="str">
        <f t="shared" ref="F133:F196" si="6">IF(C133="","",IFERROR(INDEX(TipCat,MATCH(C133,Categorii,0)),"?"))</f>
        <v/>
      </c>
      <c r="G133" s="20" t="str">
        <f t="shared" ref="G133:G196" si="7">IF(B133="","",IF(YEAR(B133)=An,MONTH(B133),0))</f>
        <v/>
      </c>
      <c r="H133" s="21" t="str">
        <f t="shared" ref="H133:H196" si="8">IF(AND(B133="",C133="",E133=""),"",TRIM(IF(OR(B133="",C133="",E133=""),"Date incomplete. ","")&amp;IF(F133="?","Categorie necunoscută. ","")&amp;IF(N(E133)&lt;0,"Scrie suma fără minus. ","")&amp;IF(AND(B133&lt;&gt;"",G133=0),"Data nu e din anul "&amp;An&amp;". ","")&amp;IF(AND(G133&lt;&gt;"",G133&gt;UltimaLuna),"Lună neîncheiată: nu intră încă în cash flow. ","")))</f>
        <v/>
      </c>
    </row>
    <row r="134" spans="2:8" x14ac:dyDescent="0.2">
      <c r="B134" s="19"/>
      <c r="C134" s="6"/>
      <c r="D134" s="6"/>
      <c r="E134" s="7"/>
      <c r="F134" s="20" t="str">
        <f t="shared" si="6"/>
        <v/>
      </c>
      <c r="G134" s="20" t="str">
        <f t="shared" si="7"/>
        <v/>
      </c>
      <c r="H134" s="21" t="str">
        <f t="shared" si="8"/>
        <v/>
      </c>
    </row>
    <row r="135" spans="2:8" x14ac:dyDescent="0.2">
      <c r="B135" s="19"/>
      <c r="C135" s="6"/>
      <c r="D135" s="6"/>
      <c r="E135" s="7"/>
      <c r="F135" s="20" t="str">
        <f t="shared" si="6"/>
        <v/>
      </c>
      <c r="G135" s="20" t="str">
        <f t="shared" si="7"/>
        <v/>
      </c>
      <c r="H135" s="21" t="str">
        <f t="shared" si="8"/>
        <v/>
      </c>
    </row>
    <row r="136" spans="2:8" x14ac:dyDescent="0.2">
      <c r="B136" s="19"/>
      <c r="C136" s="6"/>
      <c r="D136" s="6"/>
      <c r="E136" s="7"/>
      <c r="F136" s="20" t="str">
        <f t="shared" si="6"/>
        <v/>
      </c>
      <c r="G136" s="20" t="str">
        <f t="shared" si="7"/>
        <v/>
      </c>
      <c r="H136" s="21" t="str">
        <f t="shared" si="8"/>
        <v/>
      </c>
    </row>
    <row r="137" spans="2:8" x14ac:dyDescent="0.2">
      <c r="B137" s="19"/>
      <c r="C137" s="6"/>
      <c r="D137" s="6"/>
      <c r="E137" s="7"/>
      <c r="F137" s="20" t="str">
        <f t="shared" si="6"/>
        <v/>
      </c>
      <c r="G137" s="20" t="str">
        <f t="shared" si="7"/>
        <v/>
      </c>
      <c r="H137" s="21" t="str">
        <f t="shared" si="8"/>
        <v/>
      </c>
    </row>
    <row r="138" spans="2:8" x14ac:dyDescent="0.2">
      <c r="B138" s="19"/>
      <c r="C138" s="6"/>
      <c r="D138" s="6"/>
      <c r="E138" s="7"/>
      <c r="F138" s="20" t="str">
        <f t="shared" si="6"/>
        <v/>
      </c>
      <c r="G138" s="20" t="str">
        <f t="shared" si="7"/>
        <v/>
      </c>
      <c r="H138" s="21" t="str">
        <f t="shared" si="8"/>
        <v/>
      </c>
    </row>
    <row r="139" spans="2:8" x14ac:dyDescent="0.2">
      <c r="B139" s="19"/>
      <c r="C139" s="6"/>
      <c r="D139" s="6"/>
      <c r="E139" s="7"/>
      <c r="F139" s="20" t="str">
        <f t="shared" si="6"/>
        <v/>
      </c>
      <c r="G139" s="20" t="str">
        <f t="shared" si="7"/>
        <v/>
      </c>
      <c r="H139" s="21" t="str">
        <f t="shared" si="8"/>
        <v/>
      </c>
    </row>
    <row r="140" spans="2:8" x14ac:dyDescent="0.2">
      <c r="B140" s="19"/>
      <c r="C140" s="6"/>
      <c r="D140" s="6"/>
      <c r="E140" s="7"/>
      <c r="F140" s="20" t="str">
        <f t="shared" si="6"/>
        <v/>
      </c>
      <c r="G140" s="20" t="str">
        <f t="shared" si="7"/>
        <v/>
      </c>
      <c r="H140" s="21" t="str">
        <f t="shared" si="8"/>
        <v/>
      </c>
    </row>
    <row r="141" spans="2:8" x14ac:dyDescent="0.2">
      <c r="B141" s="19"/>
      <c r="C141" s="6"/>
      <c r="D141" s="6"/>
      <c r="E141" s="7"/>
      <c r="F141" s="20" t="str">
        <f t="shared" si="6"/>
        <v/>
      </c>
      <c r="G141" s="20" t="str">
        <f t="shared" si="7"/>
        <v/>
      </c>
      <c r="H141" s="21" t="str">
        <f t="shared" si="8"/>
        <v/>
      </c>
    </row>
    <row r="142" spans="2:8" x14ac:dyDescent="0.2">
      <c r="B142" s="19"/>
      <c r="C142" s="6"/>
      <c r="D142" s="6"/>
      <c r="E142" s="7"/>
      <c r="F142" s="20" t="str">
        <f t="shared" si="6"/>
        <v/>
      </c>
      <c r="G142" s="20" t="str">
        <f t="shared" si="7"/>
        <v/>
      </c>
      <c r="H142" s="21" t="str">
        <f t="shared" si="8"/>
        <v/>
      </c>
    </row>
    <row r="143" spans="2:8" x14ac:dyDescent="0.2">
      <c r="B143" s="19"/>
      <c r="C143" s="6"/>
      <c r="D143" s="6"/>
      <c r="E143" s="7"/>
      <c r="F143" s="20" t="str">
        <f t="shared" si="6"/>
        <v/>
      </c>
      <c r="G143" s="20" t="str">
        <f t="shared" si="7"/>
        <v/>
      </c>
      <c r="H143" s="21" t="str">
        <f t="shared" si="8"/>
        <v/>
      </c>
    </row>
    <row r="144" spans="2:8" x14ac:dyDescent="0.2">
      <c r="B144" s="19"/>
      <c r="C144" s="6"/>
      <c r="D144" s="6"/>
      <c r="E144" s="7"/>
      <c r="F144" s="20" t="str">
        <f t="shared" si="6"/>
        <v/>
      </c>
      <c r="G144" s="20" t="str">
        <f t="shared" si="7"/>
        <v/>
      </c>
      <c r="H144" s="21" t="str">
        <f t="shared" si="8"/>
        <v/>
      </c>
    </row>
    <row r="145" spans="2:8" x14ac:dyDescent="0.2">
      <c r="B145" s="19"/>
      <c r="C145" s="6"/>
      <c r="D145" s="6"/>
      <c r="E145" s="7"/>
      <c r="F145" s="20" t="str">
        <f t="shared" si="6"/>
        <v/>
      </c>
      <c r="G145" s="20" t="str">
        <f t="shared" si="7"/>
        <v/>
      </c>
      <c r="H145" s="21" t="str">
        <f t="shared" si="8"/>
        <v/>
      </c>
    </row>
    <row r="146" spans="2:8" x14ac:dyDescent="0.2">
      <c r="B146" s="19"/>
      <c r="C146" s="6"/>
      <c r="D146" s="6"/>
      <c r="E146" s="7"/>
      <c r="F146" s="20" t="str">
        <f t="shared" si="6"/>
        <v/>
      </c>
      <c r="G146" s="20" t="str">
        <f t="shared" si="7"/>
        <v/>
      </c>
      <c r="H146" s="21" t="str">
        <f t="shared" si="8"/>
        <v/>
      </c>
    </row>
    <row r="147" spans="2:8" x14ac:dyDescent="0.2">
      <c r="B147" s="19"/>
      <c r="C147" s="6"/>
      <c r="D147" s="6"/>
      <c r="E147" s="7"/>
      <c r="F147" s="20" t="str">
        <f t="shared" si="6"/>
        <v/>
      </c>
      <c r="G147" s="20" t="str">
        <f t="shared" si="7"/>
        <v/>
      </c>
      <c r="H147" s="21" t="str">
        <f t="shared" si="8"/>
        <v/>
      </c>
    </row>
    <row r="148" spans="2:8" x14ac:dyDescent="0.2">
      <c r="B148" s="19"/>
      <c r="C148" s="6"/>
      <c r="D148" s="6"/>
      <c r="E148" s="7"/>
      <c r="F148" s="20" t="str">
        <f t="shared" si="6"/>
        <v/>
      </c>
      <c r="G148" s="20" t="str">
        <f t="shared" si="7"/>
        <v/>
      </c>
      <c r="H148" s="21" t="str">
        <f t="shared" si="8"/>
        <v/>
      </c>
    </row>
    <row r="149" spans="2:8" x14ac:dyDescent="0.2">
      <c r="B149" s="19"/>
      <c r="C149" s="6"/>
      <c r="D149" s="6"/>
      <c r="E149" s="7"/>
      <c r="F149" s="20" t="str">
        <f t="shared" si="6"/>
        <v/>
      </c>
      <c r="G149" s="20" t="str">
        <f t="shared" si="7"/>
        <v/>
      </c>
      <c r="H149" s="21" t="str">
        <f t="shared" si="8"/>
        <v/>
      </c>
    </row>
    <row r="150" spans="2:8" x14ac:dyDescent="0.2">
      <c r="B150" s="19"/>
      <c r="C150" s="6"/>
      <c r="D150" s="6"/>
      <c r="E150" s="7"/>
      <c r="F150" s="20" t="str">
        <f t="shared" si="6"/>
        <v/>
      </c>
      <c r="G150" s="20" t="str">
        <f t="shared" si="7"/>
        <v/>
      </c>
      <c r="H150" s="21" t="str">
        <f t="shared" si="8"/>
        <v/>
      </c>
    </row>
    <row r="151" spans="2:8" x14ac:dyDescent="0.2">
      <c r="B151" s="19"/>
      <c r="C151" s="6"/>
      <c r="D151" s="6"/>
      <c r="E151" s="7"/>
      <c r="F151" s="20" t="str">
        <f t="shared" si="6"/>
        <v/>
      </c>
      <c r="G151" s="20" t="str">
        <f t="shared" si="7"/>
        <v/>
      </c>
      <c r="H151" s="21" t="str">
        <f t="shared" si="8"/>
        <v/>
      </c>
    </row>
    <row r="152" spans="2:8" x14ac:dyDescent="0.2">
      <c r="B152" s="19"/>
      <c r="C152" s="6"/>
      <c r="D152" s="6"/>
      <c r="E152" s="7"/>
      <c r="F152" s="20" t="str">
        <f t="shared" si="6"/>
        <v/>
      </c>
      <c r="G152" s="20" t="str">
        <f t="shared" si="7"/>
        <v/>
      </c>
      <c r="H152" s="21" t="str">
        <f t="shared" si="8"/>
        <v/>
      </c>
    </row>
    <row r="153" spans="2:8" x14ac:dyDescent="0.2">
      <c r="B153" s="19"/>
      <c r="C153" s="6"/>
      <c r="D153" s="6"/>
      <c r="E153" s="7"/>
      <c r="F153" s="20" t="str">
        <f t="shared" si="6"/>
        <v/>
      </c>
      <c r="G153" s="20" t="str">
        <f t="shared" si="7"/>
        <v/>
      </c>
      <c r="H153" s="21" t="str">
        <f t="shared" si="8"/>
        <v/>
      </c>
    </row>
    <row r="154" spans="2:8" x14ac:dyDescent="0.2">
      <c r="B154" s="19"/>
      <c r="C154" s="6"/>
      <c r="D154" s="6"/>
      <c r="E154" s="7"/>
      <c r="F154" s="20" t="str">
        <f t="shared" si="6"/>
        <v/>
      </c>
      <c r="G154" s="20" t="str">
        <f t="shared" si="7"/>
        <v/>
      </c>
      <c r="H154" s="21" t="str">
        <f t="shared" si="8"/>
        <v/>
      </c>
    </row>
    <row r="155" spans="2:8" x14ac:dyDescent="0.2">
      <c r="B155" s="19"/>
      <c r="C155" s="6"/>
      <c r="D155" s="6"/>
      <c r="E155" s="7"/>
      <c r="F155" s="20" t="str">
        <f t="shared" si="6"/>
        <v/>
      </c>
      <c r="G155" s="20" t="str">
        <f t="shared" si="7"/>
        <v/>
      </c>
      <c r="H155" s="21" t="str">
        <f t="shared" si="8"/>
        <v/>
      </c>
    </row>
    <row r="156" spans="2:8" x14ac:dyDescent="0.2">
      <c r="B156" s="19"/>
      <c r="C156" s="6"/>
      <c r="D156" s="6"/>
      <c r="E156" s="7"/>
      <c r="F156" s="20" t="str">
        <f t="shared" si="6"/>
        <v/>
      </c>
      <c r="G156" s="20" t="str">
        <f t="shared" si="7"/>
        <v/>
      </c>
      <c r="H156" s="21" t="str">
        <f t="shared" si="8"/>
        <v/>
      </c>
    </row>
    <row r="157" spans="2:8" x14ac:dyDescent="0.2">
      <c r="B157" s="19"/>
      <c r="C157" s="6"/>
      <c r="D157" s="6"/>
      <c r="E157" s="7"/>
      <c r="F157" s="20" t="str">
        <f t="shared" si="6"/>
        <v/>
      </c>
      <c r="G157" s="20" t="str">
        <f t="shared" si="7"/>
        <v/>
      </c>
      <c r="H157" s="21" t="str">
        <f t="shared" si="8"/>
        <v/>
      </c>
    </row>
    <row r="158" spans="2:8" x14ac:dyDescent="0.2">
      <c r="B158" s="19"/>
      <c r="C158" s="6"/>
      <c r="D158" s="6"/>
      <c r="E158" s="7"/>
      <c r="F158" s="20" t="str">
        <f t="shared" si="6"/>
        <v/>
      </c>
      <c r="G158" s="20" t="str">
        <f t="shared" si="7"/>
        <v/>
      </c>
      <c r="H158" s="21" t="str">
        <f t="shared" si="8"/>
        <v/>
      </c>
    </row>
    <row r="159" spans="2:8" x14ac:dyDescent="0.2">
      <c r="B159" s="19"/>
      <c r="C159" s="6"/>
      <c r="D159" s="6"/>
      <c r="E159" s="7"/>
      <c r="F159" s="20" t="str">
        <f t="shared" si="6"/>
        <v/>
      </c>
      <c r="G159" s="20" t="str">
        <f t="shared" si="7"/>
        <v/>
      </c>
      <c r="H159" s="21" t="str">
        <f t="shared" si="8"/>
        <v/>
      </c>
    </row>
    <row r="160" spans="2:8" x14ac:dyDescent="0.2">
      <c r="B160" s="19"/>
      <c r="C160" s="6"/>
      <c r="D160" s="6"/>
      <c r="E160" s="7"/>
      <c r="F160" s="20" t="str">
        <f t="shared" si="6"/>
        <v/>
      </c>
      <c r="G160" s="20" t="str">
        <f t="shared" si="7"/>
        <v/>
      </c>
      <c r="H160" s="21" t="str">
        <f t="shared" si="8"/>
        <v/>
      </c>
    </row>
    <row r="161" spans="2:8" x14ac:dyDescent="0.2">
      <c r="B161" s="19"/>
      <c r="C161" s="6"/>
      <c r="D161" s="6"/>
      <c r="E161" s="7"/>
      <c r="F161" s="20" t="str">
        <f t="shared" si="6"/>
        <v/>
      </c>
      <c r="G161" s="20" t="str">
        <f t="shared" si="7"/>
        <v/>
      </c>
      <c r="H161" s="21" t="str">
        <f t="shared" si="8"/>
        <v/>
      </c>
    </row>
    <row r="162" spans="2:8" x14ac:dyDescent="0.2">
      <c r="B162" s="19"/>
      <c r="C162" s="6"/>
      <c r="D162" s="6"/>
      <c r="E162" s="7"/>
      <c r="F162" s="20" t="str">
        <f t="shared" si="6"/>
        <v/>
      </c>
      <c r="G162" s="20" t="str">
        <f t="shared" si="7"/>
        <v/>
      </c>
      <c r="H162" s="21" t="str">
        <f t="shared" si="8"/>
        <v/>
      </c>
    </row>
    <row r="163" spans="2:8" x14ac:dyDescent="0.2">
      <c r="B163" s="19"/>
      <c r="C163" s="6"/>
      <c r="D163" s="6"/>
      <c r="E163" s="7"/>
      <c r="F163" s="20" t="str">
        <f t="shared" si="6"/>
        <v/>
      </c>
      <c r="G163" s="20" t="str">
        <f t="shared" si="7"/>
        <v/>
      </c>
      <c r="H163" s="21" t="str">
        <f t="shared" si="8"/>
        <v/>
      </c>
    </row>
    <row r="164" spans="2:8" x14ac:dyDescent="0.2">
      <c r="B164" s="19"/>
      <c r="C164" s="6"/>
      <c r="D164" s="6"/>
      <c r="E164" s="7"/>
      <c r="F164" s="20" t="str">
        <f t="shared" si="6"/>
        <v/>
      </c>
      <c r="G164" s="20" t="str">
        <f t="shared" si="7"/>
        <v/>
      </c>
      <c r="H164" s="21" t="str">
        <f t="shared" si="8"/>
        <v/>
      </c>
    </row>
    <row r="165" spans="2:8" x14ac:dyDescent="0.2">
      <c r="B165" s="19"/>
      <c r="C165" s="6"/>
      <c r="D165" s="6"/>
      <c r="E165" s="7"/>
      <c r="F165" s="20" t="str">
        <f t="shared" si="6"/>
        <v/>
      </c>
      <c r="G165" s="20" t="str">
        <f t="shared" si="7"/>
        <v/>
      </c>
      <c r="H165" s="21" t="str">
        <f t="shared" si="8"/>
        <v/>
      </c>
    </row>
    <row r="166" spans="2:8" x14ac:dyDescent="0.2">
      <c r="B166" s="19"/>
      <c r="C166" s="6"/>
      <c r="D166" s="6"/>
      <c r="E166" s="7"/>
      <c r="F166" s="20" t="str">
        <f t="shared" si="6"/>
        <v/>
      </c>
      <c r="G166" s="20" t="str">
        <f t="shared" si="7"/>
        <v/>
      </c>
      <c r="H166" s="21" t="str">
        <f t="shared" si="8"/>
        <v/>
      </c>
    </row>
    <row r="167" spans="2:8" x14ac:dyDescent="0.2">
      <c r="B167" s="19"/>
      <c r="C167" s="6"/>
      <c r="D167" s="6"/>
      <c r="E167" s="7"/>
      <c r="F167" s="20" t="str">
        <f t="shared" si="6"/>
        <v/>
      </c>
      <c r="G167" s="20" t="str">
        <f t="shared" si="7"/>
        <v/>
      </c>
      <c r="H167" s="21" t="str">
        <f t="shared" si="8"/>
        <v/>
      </c>
    </row>
    <row r="168" spans="2:8" x14ac:dyDescent="0.2">
      <c r="B168" s="19"/>
      <c r="C168" s="6"/>
      <c r="D168" s="6"/>
      <c r="E168" s="7"/>
      <c r="F168" s="20" t="str">
        <f t="shared" si="6"/>
        <v/>
      </c>
      <c r="G168" s="20" t="str">
        <f t="shared" si="7"/>
        <v/>
      </c>
      <c r="H168" s="21" t="str">
        <f t="shared" si="8"/>
        <v/>
      </c>
    </row>
    <row r="169" spans="2:8" x14ac:dyDescent="0.2">
      <c r="B169" s="19"/>
      <c r="C169" s="6"/>
      <c r="D169" s="6"/>
      <c r="E169" s="7"/>
      <c r="F169" s="20" t="str">
        <f t="shared" si="6"/>
        <v/>
      </c>
      <c r="G169" s="20" t="str">
        <f t="shared" si="7"/>
        <v/>
      </c>
      <c r="H169" s="21" t="str">
        <f t="shared" si="8"/>
        <v/>
      </c>
    </row>
    <row r="170" spans="2:8" x14ac:dyDescent="0.2">
      <c r="B170" s="19"/>
      <c r="C170" s="6"/>
      <c r="D170" s="6"/>
      <c r="E170" s="7"/>
      <c r="F170" s="20" t="str">
        <f t="shared" si="6"/>
        <v/>
      </c>
      <c r="G170" s="20" t="str">
        <f t="shared" si="7"/>
        <v/>
      </c>
      <c r="H170" s="21" t="str">
        <f t="shared" si="8"/>
        <v/>
      </c>
    </row>
    <row r="171" spans="2:8" x14ac:dyDescent="0.2">
      <c r="B171" s="19"/>
      <c r="C171" s="6"/>
      <c r="D171" s="6"/>
      <c r="E171" s="7"/>
      <c r="F171" s="20" t="str">
        <f t="shared" si="6"/>
        <v/>
      </c>
      <c r="G171" s="20" t="str">
        <f t="shared" si="7"/>
        <v/>
      </c>
      <c r="H171" s="21" t="str">
        <f t="shared" si="8"/>
        <v/>
      </c>
    </row>
    <row r="172" spans="2:8" x14ac:dyDescent="0.2">
      <c r="B172" s="19"/>
      <c r="C172" s="6"/>
      <c r="D172" s="6"/>
      <c r="E172" s="7"/>
      <c r="F172" s="20" t="str">
        <f t="shared" si="6"/>
        <v/>
      </c>
      <c r="G172" s="20" t="str">
        <f t="shared" si="7"/>
        <v/>
      </c>
      <c r="H172" s="21" t="str">
        <f t="shared" si="8"/>
        <v/>
      </c>
    </row>
    <row r="173" spans="2:8" x14ac:dyDescent="0.2">
      <c r="B173" s="19"/>
      <c r="C173" s="6"/>
      <c r="D173" s="6"/>
      <c r="E173" s="7"/>
      <c r="F173" s="20" t="str">
        <f t="shared" si="6"/>
        <v/>
      </c>
      <c r="G173" s="20" t="str">
        <f t="shared" si="7"/>
        <v/>
      </c>
      <c r="H173" s="21" t="str">
        <f t="shared" si="8"/>
        <v/>
      </c>
    </row>
    <row r="174" spans="2:8" x14ac:dyDescent="0.2">
      <c r="B174" s="19"/>
      <c r="C174" s="6"/>
      <c r="D174" s="6"/>
      <c r="E174" s="7"/>
      <c r="F174" s="20" t="str">
        <f t="shared" si="6"/>
        <v/>
      </c>
      <c r="G174" s="20" t="str">
        <f t="shared" si="7"/>
        <v/>
      </c>
      <c r="H174" s="21" t="str">
        <f t="shared" si="8"/>
        <v/>
      </c>
    </row>
    <row r="175" spans="2:8" x14ac:dyDescent="0.2">
      <c r="B175" s="19"/>
      <c r="C175" s="6"/>
      <c r="D175" s="6"/>
      <c r="E175" s="7"/>
      <c r="F175" s="20" t="str">
        <f t="shared" si="6"/>
        <v/>
      </c>
      <c r="G175" s="20" t="str">
        <f t="shared" si="7"/>
        <v/>
      </c>
      <c r="H175" s="21" t="str">
        <f t="shared" si="8"/>
        <v/>
      </c>
    </row>
    <row r="176" spans="2:8" x14ac:dyDescent="0.2">
      <c r="B176" s="19"/>
      <c r="C176" s="6"/>
      <c r="D176" s="6"/>
      <c r="E176" s="7"/>
      <c r="F176" s="20" t="str">
        <f t="shared" si="6"/>
        <v/>
      </c>
      <c r="G176" s="20" t="str">
        <f t="shared" si="7"/>
        <v/>
      </c>
      <c r="H176" s="21" t="str">
        <f t="shared" si="8"/>
        <v/>
      </c>
    </row>
    <row r="177" spans="2:8" x14ac:dyDescent="0.2">
      <c r="B177" s="19"/>
      <c r="C177" s="6"/>
      <c r="D177" s="6"/>
      <c r="E177" s="7"/>
      <c r="F177" s="20" t="str">
        <f t="shared" si="6"/>
        <v/>
      </c>
      <c r="G177" s="20" t="str">
        <f t="shared" si="7"/>
        <v/>
      </c>
      <c r="H177" s="21" t="str">
        <f t="shared" si="8"/>
        <v/>
      </c>
    </row>
    <row r="178" spans="2:8" x14ac:dyDescent="0.2">
      <c r="B178" s="19"/>
      <c r="C178" s="6"/>
      <c r="D178" s="6"/>
      <c r="E178" s="7"/>
      <c r="F178" s="20" t="str">
        <f t="shared" si="6"/>
        <v/>
      </c>
      <c r="G178" s="20" t="str">
        <f t="shared" si="7"/>
        <v/>
      </c>
      <c r="H178" s="21" t="str">
        <f t="shared" si="8"/>
        <v/>
      </c>
    </row>
    <row r="179" spans="2:8" x14ac:dyDescent="0.2">
      <c r="B179" s="19"/>
      <c r="C179" s="6"/>
      <c r="D179" s="6"/>
      <c r="E179" s="7"/>
      <c r="F179" s="20" t="str">
        <f t="shared" si="6"/>
        <v/>
      </c>
      <c r="G179" s="20" t="str">
        <f t="shared" si="7"/>
        <v/>
      </c>
      <c r="H179" s="21" t="str">
        <f t="shared" si="8"/>
        <v/>
      </c>
    </row>
    <row r="180" spans="2:8" x14ac:dyDescent="0.2">
      <c r="B180" s="19"/>
      <c r="C180" s="6"/>
      <c r="D180" s="6"/>
      <c r="E180" s="7"/>
      <c r="F180" s="20" t="str">
        <f t="shared" si="6"/>
        <v/>
      </c>
      <c r="G180" s="20" t="str">
        <f t="shared" si="7"/>
        <v/>
      </c>
      <c r="H180" s="21" t="str">
        <f t="shared" si="8"/>
        <v/>
      </c>
    </row>
    <row r="181" spans="2:8" x14ac:dyDescent="0.2">
      <c r="B181" s="19"/>
      <c r="C181" s="6"/>
      <c r="D181" s="6"/>
      <c r="E181" s="7"/>
      <c r="F181" s="20" t="str">
        <f t="shared" si="6"/>
        <v/>
      </c>
      <c r="G181" s="20" t="str">
        <f t="shared" si="7"/>
        <v/>
      </c>
      <c r="H181" s="21" t="str">
        <f t="shared" si="8"/>
        <v/>
      </c>
    </row>
    <row r="182" spans="2:8" x14ac:dyDescent="0.2">
      <c r="B182" s="19"/>
      <c r="C182" s="6"/>
      <c r="D182" s="6"/>
      <c r="E182" s="7"/>
      <c r="F182" s="20" t="str">
        <f t="shared" si="6"/>
        <v/>
      </c>
      <c r="G182" s="20" t="str">
        <f t="shared" si="7"/>
        <v/>
      </c>
      <c r="H182" s="21" t="str">
        <f t="shared" si="8"/>
        <v/>
      </c>
    </row>
    <row r="183" spans="2:8" x14ac:dyDescent="0.2">
      <c r="B183" s="19"/>
      <c r="C183" s="6"/>
      <c r="D183" s="6"/>
      <c r="E183" s="7"/>
      <c r="F183" s="20" t="str">
        <f t="shared" si="6"/>
        <v/>
      </c>
      <c r="G183" s="20" t="str">
        <f t="shared" si="7"/>
        <v/>
      </c>
      <c r="H183" s="21" t="str">
        <f t="shared" si="8"/>
        <v/>
      </c>
    </row>
    <row r="184" spans="2:8" x14ac:dyDescent="0.2">
      <c r="B184" s="19"/>
      <c r="C184" s="6"/>
      <c r="D184" s="6"/>
      <c r="E184" s="7"/>
      <c r="F184" s="20" t="str">
        <f t="shared" si="6"/>
        <v/>
      </c>
      <c r="G184" s="20" t="str">
        <f t="shared" si="7"/>
        <v/>
      </c>
      <c r="H184" s="21" t="str">
        <f t="shared" si="8"/>
        <v/>
      </c>
    </row>
    <row r="185" spans="2:8" x14ac:dyDescent="0.2">
      <c r="B185" s="19"/>
      <c r="C185" s="6"/>
      <c r="D185" s="6"/>
      <c r="E185" s="7"/>
      <c r="F185" s="20" t="str">
        <f t="shared" si="6"/>
        <v/>
      </c>
      <c r="G185" s="20" t="str">
        <f t="shared" si="7"/>
        <v/>
      </c>
      <c r="H185" s="21" t="str">
        <f t="shared" si="8"/>
        <v/>
      </c>
    </row>
    <row r="186" spans="2:8" x14ac:dyDescent="0.2">
      <c r="B186" s="19"/>
      <c r="C186" s="6"/>
      <c r="D186" s="6"/>
      <c r="E186" s="7"/>
      <c r="F186" s="20" t="str">
        <f t="shared" si="6"/>
        <v/>
      </c>
      <c r="G186" s="20" t="str">
        <f t="shared" si="7"/>
        <v/>
      </c>
      <c r="H186" s="21" t="str">
        <f t="shared" si="8"/>
        <v/>
      </c>
    </row>
    <row r="187" spans="2:8" x14ac:dyDescent="0.2">
      <c r="B187" s="19"/>
      <c r="C187" s="6"/>
      <c r="D187" s="6"/>
      <c r="E187" s="7"/>
      <c r="F187" s="20" t="str">
        <f t="shared" si="6"/>
        <v/>
      </c>
      <c r="G187" s="20" t="str">
        <f t="shared" si="7"/>
        <v/>
      </c>
      <c r="H187" s="21" t="str">
        <f t="shared" si="8"/>
        <v/>
      </c>
    </row>
    <row r="188" spans="2:8" x14ac:dyDescent="0.2">
      <c r="B188" s="19"/>
      <c r="C188" s="6"/>
      <c r="D188" s="6"/>
      <c r="E188" s="7"/>
      <c r="F188" s="20" t="str">
        <f t="shared" si="6"/>
        <v/>
      </c>
      <c r="G188" s="20" t="str">
        <f t="shared" si="7"/>
        <v/>
      </c>
      <c r="H188" s="21" t="str">
        <f t="shared" si="8"/>
        <v/>
      </c>
    </row>
    <row r="189" spans="2:8" x14ac:dyDescent="0.2">
      <c r="B189" s="19"/>
      <c r="C189" s="6"/>
      <c r="D189" s="6"/>
      <c r="E189" s="7"/>
      <c r="F189" s="20" t="str">
        <f t="shared" si="6"/>
        <v/>
      </c>
      <c r="G189" s="20" t="str">
        <f t="shared" si="7"/>
        <v/>
      </c>
      <c r="H189" s="21" t="str">
        <f t="shared" si="8"/>
        <v/>
      </c>
    </row>
    <row r="190" spans="2:8" x14ac:dyDescent="0.2">
      <c r="B190" s="19"/>
      <c r="C190" s="6"/>
      <c r="D190" s="6"/>
      <c r="E190" s="7"/>
      <c r="F190" s="20" t="str">
        <f t="shared" si="6"/>
        <v/>
      </c>
      <c r="G190" s="20" t="str">
        <f t="shared" si="7"/>
        <v/>
      </c>
      <c r="H190" s="21" t="str">
        <f t="shared" si="8"/>
        <v/>
      </c>
    </row>
    <row r="191" spans="2:8" x14ac:dyDescent="0.2">
      <c r="B191" s="19"/>
      <c r="C191" s="6"/>
      <c r="D191" s="6"/>
      <c r="E191" s="7"/>
      <c r="F191" s="20" t="str">
        <f t="shared" si="6"/>
        <v/>
      </c>
      <c r="G191" s="20" t="str">
        <f t="shared" si="7"/>
        <v/>
      </c>
      <c r="H191" s="21" t="str">
        <f t="shared" si="8"/>
        <v/>
      </c>
    </row>
    <row r="192" spans="2:8" x14ac:dyDescent="0.2">
      <c r="B192" s="19"/>
      <c r="C192" s="6"/>
      <c r="D192" s="6"/>
      <c r="E192" s="7"/>
      <c r="F192" s="20" t="str">
        <f t="shared" si="6"/>
        <v/>
      </c>
      <c r="G192" s="20" t="str">
        <f t="shared" si="7"/>
        <v/>
      </c>
      <c r="H192" s="21" t="str">
        <f t="shared" si="8"/>
        <v/>
      </c>
    </row>
    <row r="193" spans="2:8" x14ac:dyDescent="0.2">
      <c r="B193" s="19"/>
      <c r="C193" s="6"/>
      <c r="D193" s="6"/>
      <c r="E193" s="7"/>
      <c r="F193" s="20" t="str">
        <f t="shared" si="6"/>
        <v/>
      </c>
      <c r="G193" s="20" t="str">
        <f t="shared" si="7"/>
        <v/>
      </c>
      <c r="H193" s="21" t="str">
        <f t="shared" si="8"/>
        <v/>
      </c>
    </row>
    <row r="194" spans="2:8" x14ac:dyDescent="0.2">
      <c r="B194" s="19"/>
      <c r="C194" s="6"/>
      <c r="D194" s="6"/>
      <c r="E194" s="7"/>
      <c r="F194" s="20" t="str">
        <f t="shared" si="6"/>
        <v/>
      </c>
      <c r="G194" s="20" t="str">
        <f t="shared" si="7"/>
        <v/>
      </c>
      <c r="H194" s="21" t="str">
        <f t="shared" si="8"/>
        <v/>
      </c>
    </row>
    <row r="195" spans="2:8" x14ac:dyDescent="0.2">
      <c r="B195" s="19"/>
      <c r="C195" s="6"/>
      <c r="D195" s="6"/>
      <c r="E195" s="7"/>
      <c r="F195" s="20" t="str">
        <f t="shared" si="6"/>
        <v/>
      </c>
      <c r="G195" s="20" t="str">
        <f t="shared" si="7"/>
        <v/>
      </c>
      <c r="H195" s="21" t="str">
        <f t="shared" si="8"/>
        <v/>
      </c>
    </row>
    <row r="196" spans="2:8" x14ac:dyDescent="0.2">
      <c r="B196" s="19"/>
      <c r="C196" s="6"/>
      <c r="D196" s="6"/>
      <c r="E196" s="7"/>
      <c r="F196" s="20" t="str">
        <f t="shared" si="6"/>
        <v/>
      </c>
      <c r="G196" s="20" t="str">
        <f t="shared" si="7"/>
        <v/>
      </c>
      <c r="H196" s="21" t="str">
        <f t="shared" si="8"/>
        <v/>
      </c>
    </row>
    <row r="197" spans="2:8" x14ac:dyDescent="0.2">
      <c r="B197" s="19"/>
      <c r="C197" s="6"/>
      <c r="D197" s="6"/>
      <c r="E197" s="7"/>
      <c r="F197" s="20" t="str">
        <f t="shared" ref="F197:F260" si="9">IF(C197="","",IFERROR(INDEX(TipCat,MATCH(C197,Categorii,0)),"?"))</f>
        <v/>
      </c>
      <c r="G197" s="20" t="str">
        <f t="shared" ref="G197:G260" si="10">IF(B197="","",IF(YEAR(B197)=An,MONTH(B197),0))</f>
        <v/>
      </c>
      <c r="H197" s="21" t="str">
        <f t="shared" ref="H197:H260" si="11">IF(AND(B197="",C197="",E197=""),"",TRIM(IF(OR(B197="",C197="",E197=""),"Date incomplete. ","")&amp;IF(F197="?","Categorie necunoscută. ","")&amp;IF(N(E197)&lt;0,"Scrie suma fără minus. ","")&amp;IF(AND(B197&lt;&gt;"",G197=0),"Data nu e din anul "&amp;An&amp;". ","")&amp;IF(AND(G197&lt;&gt;"",G197&gt;UltimaLuna),"Lună neîncheiată: nu intră încă în cash flow. ","")))</f>
        <v/>
      </c>
    </row>
    <row r="198" spans="2:8" x14ac:dyDescent="0.2">
      <c r="B198" s="19"/>
      <c r="C198" s="6"/>
      <c r="D198" s="6"/>
      <c r="E198" s="7"/>
      <c r="F198" s="20" t="str">
        <f t="shared" si="9"/>
        <v/>
      </c>
      <c r="G198" s="20" t="str">
        <f t="shared" si="10"/>
        <v/>
      </c>
      <c r="H198" s="21" t="str">
        <f t="shared" si="11"/>
        <v/>
      </c>
    </row>
    <row r="199" spans="2:8" x14ac:dyDescent="0.2">
      <c r="B199" s="19"/>
      <c r="C199" s="6"/>
      <c r="D199" s="6"/>
      <c r="E199" s="7"/>
      <c r="F199" s="20" t="str">
        <f t="shared" si="9"/>
        <v/>
      </c>
      <c r="G199" s="20" t="str">
        <f t="shared" si="10"/>
        <v/>
      </c>
      <c r="H199" s="21" t="str">
        <f t="shared" si="11"/>
        <v/>
      </c>
    </row>
    <row r="200" spans="2:8" x14ac:dyDescent="0.2">
      <c r="B200" s="19"/>
      <c r="C200" s="6"/>
      <c r="D200" s="6"/>
      <c r="E200" s="7"/>
      <c r="F200" s="20" t="str">
        <f t="shared" si="9"/>
        <v/>
      </c>
      <c r="G200" s="20" t="str">
        <f t="shared" si="10"/>
        <v/>
      </c>
      <c r="H200" s="21" t="str">
        <f t="shared" si="11"/>
        <v/>
      </c>
    </row>
    <row r="201" spans="2:8" x14ac:dyDescent="0.2">
      <c r="B201" s="19"/>
      <c r="C201" s="6"/>
      <c r="D201" s="6"/>
      <c r="E201" s="7"/>
      <c r="F201" s="20" t="str">
        <f t="shared" si="9"/>
        <v/>
      </c>
      <c r="G201" s="20" t="str">
        <f t="shared" si="10"/>
        <v/>
      </c>
      <c r="H201" s="21" t="str">
        <f t="shared" si="11"/>
        <v/>
      </c>
    </row>
    <row r="202" spans="2:8" x14ac:dyDescent="0.2">
      <c r="B202" s="19"/>
      <c r="C202" s="6"/>
      <c r="D202" s="6"/>
      <c r="E202" s="7"/>
      <c r="F202" s="20" t="str">
        <f t="shared" si="9"/>
        <v/>
      </c>
      <c r="G202" s="20" t="str">
        <f t="shared" si="10"/>
        <v/>
      </c>
      <c r="H202" s="21" t="str">
        <f t="shared" si="11"/>
        <v/>
      </c>
    </row>
    <row r="203" spans="2:8" x14ac:dyDescent="0.2">
      <c r="B203" s="19"/>
      <c r="C203" s="6"/>
      <c r="D203" s="6"/>
      <c r="E203" s="7"/>
      <c r="F203" s="20" t="str">
        <f t="shared" si="9"/>
        <v/>
      </c>
      <c r="G203" s="20" t="str">
        <f t="shared" si="10"/>
        <v/>
      </c>
      <c r="H203" s="21" t="str">
        <f t="shared" si="11"/>
        <v/>
      </c>
    </row>
    <row r="204" spans="2:8" x14ac:dyDescent="0.2">
      <c r="B204" s="19"/>
      <c r="C204" s="6"/>
      <c r="D204" s="6"/>
      <c r="E204" s="7"/>
      <c r="F204" s="20" t="str">
        <f t="shared" si="9"/>
        <v/>
      </c>
      <c r="G204" s="20" t="str">
        <f t="shared" si="10"/>
        <v/>
      </c>
      <c r="H204" s="21" t="str">
        <f t="shared" si="11"/>
        <v/>
      </c>
    </row>
    <row r="205" spans="2:8" x14ac:dyDescent="0.2">
      <c r="B205" s="19"/>
      <c r="C205" s="6"/>
      <c r="D205" s="6"/>
      <c r="E205" s="7"/>
      <c r="F205" s="20" t="str">
        <f t="shared" si="9"/>
        <v/>
      </c>
      <c r="G205" s="20" t="str">
        <f t="shared" si="10"/>
        <v/>
      </c>
      <c r="H205" s="21" t="str">
        <f t="shared" si="11"/>
        <v/>
      </c>
    </row>
    <row r="206" spans="2:8" x14ac:dyDescent="0.2">
      <c r="B206" s="19"/>
      <c r="C206" s="6"/>
      <c r="D206" s="6"/>
      <c r="E206" s="7"/>
      <c r="F206" s="20" t="str">
        <f t="shared" si="9"/>
        <v/>
      </c>
      <c r="G206" s="20" t="str">
        <f t="shared" si="10"/>
        <v/>
      </c>
      <c r="H206" s="21" t="str">
        <f t="shared" si="11"/>
        <v/>
      </c>
    </row>
    <row r="207" spans="2:8" x14ac:dyDescent="0.2">
      <c r="B207" s="19"/>
      <c r="C207" s="6"/>
      <c r="D207" s="6"/>
      <c r="E207" s="7"/>
      <c r="F207" s="20" t="str">
        <f t="shared" si="9"/>
        <v/>
      </c>
      <c r="G207" s="20" t="str">
        <f t="shared" si="10"/>
        <v/>
      </c>
      <c r="H207" s="21" t="str">
        <f t="shared" si="11"/>
        <v/>
      </c>
    </row>
    <row r="208" spans="2:8" x14ac:dyDescent="0.2">
      <c r="B208" s="19"/>
      <c r="C208" s="6"/>
      <c r="D208" s="6"/>
      <c r="E208" s="7"/>
      <c r="F208" s="20" t="str">
        <f t="shared" si="9"/>
        <v/>
      </c>
      <c r="G208" s="20" t="str">
        <f t="shared" si="10"/>
        <v/>
      </c>
      <c r="H208" s="21" t="str">
        <f t="shared" si="11"/>
        <v/>
      </c>
    </row>
    <row r="209" spans="2:8" x14ac:dyDescent="0.2">
      <c r="B209" s="19"/>
      <c r="C209" s="6"/>
      <c r="D209" s="6"/>
      <c r="E209" s="7"/>
      <c r="F209" s="20" t="str">
        <f t="shared" si="9"/>
        <v/>
      </c>
      <c r="G209" s="20" t="str">
        <f t="shared" si="10"/>
        <v/>
      </c>
      <c r="H209" s="21" t="str">
        <f t="shared" si="11"/>
        <v/>
      </c>
    </row>
    <row r="210" spans="2:8" x14ac:dyDescent="0.2">
      <c r="B210" s="19"/>
      <c r="C210" s="6"/>
      <c r="D210" s="6"/>
      <c r="E210" s="7"/>
      <c r="F210" s="20" t="str">
        <f t="shared" si="9"/>
        <v/>
      </c>
      <c r="G210" s="20" t="str">
        <f t="shared" si="10"/>
        <v/>
      </c>
      <c r="H210" s="21" t="str">
        <f t="shared" si="11"/>
        <v/>
      </c>
    </row>
    <row r="211" spans="2:8" x14ac:dyDescent="0.2">
      <c r="B211" s="19"/>
      <c r="C211" s="6"/>
      <c r="D211" s="6"/>
      <c r="E211" s="7"/>
      <c r="F211" s="20" t="str">
        <f t="shared" si="9"/>
        <v/>
      </c>
      <c r="G211" s="20" t="str">
        <f t="shared" si="10"/>
        <v/>
      </c>
      <c r="H211" s="21" t="str">
        <f t="shared" si="11"/>
        <v/>
      </c>
    </row>
    <row r="212" spans="2:8" x14ac:dyDescent="0.2">
      <c r="B212" s="19"/>
      <c r="C212" s="6"/>
      <c r="D212" s="6"/>
      <c r="E212" s="7"/>
      <c r="F212" s="20" t="str">
        <f t="shared" si="9"/>
        <v/>
      </c>
      <c r="G212" s="20" t="str">
        <f t="shared" si="10"/>
        <v/>
      </c>
      <c r="H212" s="21" t="str">
        <f t="shared" si="11"/>
        <v/>
      </c>
    </row>
    <row r="213" spans="2:8" x14ac:dyDescent="0.2">
      <c r="B213" s="19"/>
      <c r="C213" s="6"/>
      <c r="D213" s="6"/>
      <c r="E213" s="7"/>
      <c r="F213" s="20" t="str">
        <f t="shared" si="9"/>
        <v/>
      </c>
      <c r="G213" s="20" t="str">
        <f t="shared" si="10"/>
        <v/>
      </c>
      <c r="H213" s="21" t="str">
        <f t="shared" si="11"/>
        <v/>
      </c>
    </row>
    <row r="214" spans="2:8" x14ac:dyDescent="0.2">
      <c r="B214" s="19"/>
      <c r="C214" s="6"/>
      <c r="D214" s="6"/>
      <c r="E214" s="7"/>
      <c r="F214" s="20" t="str">
        <f t="shared" si="9"/>
        <v/>
      </c>
      <c r="G214" s="20" t="str">
        <f t="shared" si="10"/>
        <v/>
      </c>
      <c r="H214" s="21" t="str">
        <f t="shared" si="11"/>
        <v/>
      </c>
    </row>
    <row r="215" spans="2:8" x14ac:dyDescent="0.2">
      <c r="B215" s="19"/>
      <c r="C215" s="6"/>
      <c r="D215" s="6"/>
      <c r="E215" s="7"/>
      <c r="F215" s="20" t="str">
        <f t="shared" si="9"/>
        <v/>
      </c>
      <c r="G215" s="20" t="str">
        <f t="shared" si="10"/>
        <v/>
      </c>
      <c r="H215" s="21" t="str">
        <f t="shared" si="11"/>
        <v/>
      </c>
    </row>
    <row r="216" spans="2:8" x14ac:dyDescent="0.2">
      <c r="B216" s="19"/>
      <c r="C216" s="6"/>
      <c r="D216" s="6"/>
      <c r="E216" s="7"/>
      <c r="F216" s="20" t="str">
        <f t="shared" si="9"/>
        <v/>
      </c>
      <c r="G216" s="20" t="str">
        <f t="shared" si="10"/>
        <v/>
      </c>
      <c r="H216" s="21" t="str">
        <f t="shared" si="11"/>
        <v/>
      </c>
    </row>
    <row r="217" spans="2:8" x14ac:dyDescent="0.2">
      <c r="B217" s="19"/>
      <c r="C217" s="6"/>
      <c r="D217" s="6"/>
      <c r="E217" s="7"/>
      <c r="F217" s="20" t="str">
        <f t="shared" si="9"/>
        <v/>
      </c>
      <c r="G217" s="20" t="str">
        <f t="shared" si="10"/>
        <v/>
      </c>
      <c r="H217" s="21" t="str">
        <f t="shared" si="11"/>
        <v/>
      </c>
    </row>
    <row r="218" spans="2:8" x14ac:dyDescent="0.2">
      <c r="B218" s="19"/>
      <c r="C218" s="6"/>
      <c r="D218" s="6"/>
      <c r="E218" s="7"/>
      <c r="F218" s="20" t="str">
        <f t="shared" si="9"/>
        <v/>
      </c>
      <c r="G218" s="20" t="str">
        <f t="shared" si="10"/>
        <v/>
      </c>
      <c r="H218" s="21" t="str">
        <f t="shared" si="11"/>
        <v/>
      </c>
    </row>
    <row r="219" spans="2:8" x14ac:dyDescent="0.2">
      <c r="B219" s="19"/>
      <c r="C219" s="6"/>
      <c r="D219" s="6"/>
      <c r="E219" s="7"/>
      <c r="F219" s="20" t="str">
        <f t="shared" si="9"/>
        <v/>
      </c>
      <c r="G219" s="20" t="str">
        <f t="shared" si="10"/>
        <v/>
      </c>
      <c r="H219" s="21" t="str">
        <f t="shared" si="11"/>
        <v/>
      </c>
    </row>
    <row r="220" spans="2:8" x14ac:dyDescent="0.2">
      <c r="B220" s="19"/>
      <c r="C220" s="6"/>
      <c r="D220" s="6"/>
      <c r="E220" s="7"/>
      <c r="F220" s="20" t="str">
        <f t="shared" si="9"/>
        <v/>
      </c>
      <c r="G220" s="20" t="str">
        <f t="shared" si="10"/>
        <v/>
      </c>
      <c r="H220" s="21" t="str">
        <f t="shared" si="11"/>
        <v/>
      </c>
    </row>
    <row r="221" spans="2:8" x14ac:dyDescent="0.2">
      <c r="B221" s="19"/>
      <c r="C221" s="6"/>
      <c r="D221" s="6"/>
      <c r="E221" s="7"/>
      <c r="F221" s="20" t="str">
        <f t="shared" si="9"/>
        <v/>
      </c>
      <c r="G221" s="20" t="str">
        <f t="shared" si="10"/>
        <v/>
      </c>
      <c r="H221" s="21" t="str">
        <f t="shared" si="11"/>
        <v/>
      </c>
    </row>
    <row r="222" spans="2:8" x14ac:dyDescent="0.2">
      <c r="B222" s="19"/>
      <c r="C222" s="6"/>
      <c r="D222" s="6"/>
      <c r="E222" s="7"/>
      <c r="F222" s="20" t="str">
        <f t="shared" si="9"/>
        <v/>
      </c>
      <c r="G222" s="20" t="str">
        <f t="shared" si="10"/>
        <v/>
      </c>
      <c r="H222" s="21" t="str">
        <f t="shared" si="11"/>
        <v/>
      </c>
    </row>
    <row r="223" spans="2:8" x14ac:dyDescent="0.2">
      <c r="B223" s="19"/>
      <c r="C223" s="6"/>
      <c r="D223" s="6"/>
      <c r="E223" s="7"/>
      <c r="F223" s="20" t="str">
        <f t="shared" si="9"/>
        <v/>
      </c>
      <c r="G223" s="20" t="str">
        <f t="shared" si="10"/>
        <v/>
      </c>
      <c r="H223" s="21" t="str">
        <f t="shared" si="11"/>
        <v/>
      </c>
    </row>
    <row r="224" spans="2:8" x14ac:dyDescent="0.2">
      <c r="B224" s="19"/>
      <c r="C224" s="6"/>
      <c r="D224" s="6"/>
      <c r="E224" s="7"/>
      <c r="F224" s="20" t="str">
        <f t="shared" si="9"/>
        <v/>
      </c>
      <c r="G224" s="20" t="str">
        <f t="shared" si="10"/>
        <v/>
      </c>
      <c r="H224" s="21" t="str">
        <f t="shared" si="11"/>
        <v/>
      </c>
    </row>
    <row r="225" spans="2:8" x14ac:dyDescent="0.2">
      <c r="B225" s="19"/>
      <c r="C225" s="6"/>
      <c r="D225" s="6"/>
      <c r="E225" s="7"/>
      <c r="F225" s="20" t="str">
        <f t="shared" si="9"/>
        <v/>
      </c>
      <c r="G225" s="20" t="str">
        <f t="shared" si="10"/>
        <v/>
      </c>
      <c r="H225" s="21" t="str">
        <f t="shared" si="11"/>
        <v/>
      </c>
    </row>
    <row r="226" spans="2:8" x14ac:dyDescent="0.2">
      <c r="B226" s="19"/>
      <c r="C226" s="6"/>
      <c r="D226" s="6"/>
      <c r="E226" s="7"/>
      <c r="F226" s="20" t="str">
        <f t="shared" si="9"/>
        <v/>
      </c>
      <c r="G226" s="20" t="str">
        <f t="shared" si="10"/>
        <v/>
      </c>
      <c r="H226" s="21" t="str">
        <f t="shared" si="11"/>
        <v/>
      </c>
    </row>
    <row r="227" spans="2:8" x14ac:dyDescent="0.2">
      <c r="B227" s="19"/>
      <c r="C227" s="6"/>
      <c r="D227" s="6"/>
      <c r="E227" s="7"/>
      <c r="F227" s="20" t="str">
        <f t="shared" si="9"/>
        <v/>
      </c>
      <c r="G227" s="20" t="str">
        <f t="shared" si="10"/>
        <v/>
      </c>
      <c r="H227" s="21" t="str">
        <f t="shared" si="11"/>
        <v/>
      </c>
    </row>
    <row r="228" spans="2:8" x14ac:dyDescent="0.2">
      <c r="B228" s="19"/>
      <c r="C228" s="6"/>
      <c r="D228" s="6"/>
      <c r="E228" s="7"/>
      <c r="F228" s="20" t="str">
        <f t="shared" si="9"/>
        <v/>
      </c>
      <c r="G228" s="20" t="str">
        <f t="shared" si="10"/>
        <v/>
      </c>
      <c r="H228" s="21" t="str">
        <f t="shared" si="11"/>
        <v/>
      </c>
    </row>
    <row r="229" spans="2:8" x14ac:dyDescent="0.2">
      <c r="B229" s="19"/>
      <c r="C229" s="6"/>
      <c r="D229" s="6"/>
      <c r="E229" s="7"/>
      <c r="F229" s="20" t="str">
        <f t="shared" si="9"/>
        <v/>
      </c>
      <c r="G229" s="20" t="str">
        <f t="shared" si="10"/>
        <v/>
      </c>
      <c r="H229" s="21" t="str">
        <f t="shared" si="11"/>
        <v/>
      </c>
    </row>
    <row r="230" spans="2:8" x14ac:dyDescent="0.2">
      <c r="B230" s="19"/>
      <c r="C230" s="6"/>
      <c r="D230" s="6"/>
      <c r="E230" s="7"/>
      <c r="F230" s="20" t="str">
        <f t="shared" si="9"/>
        <v/>
      </c>
      <c r="G230" s="20" t="str">
        <f t="shared" si="10"/>
        <v/>
      </c>
      <c r="H230" s="21" t="str">
        <f t="shared" si="11"/>
        <v/>
      </c>
    </row>
    <row r="231" spans="2:8" x14ac:dyDescent="0.2">
      <c r="B231" s="19"/>
      <c r="C231" s="6"/>
      <c r="D231" s="6"/>
      <c r="E231" s="7"/>
      <c r="F231" s="20" t="str">
        <f t="shared" si="9"/>
        <v/>
      </c>
      <c r="G231" s="20" t="str">
        <f t="shared" si="10"/>
        <v/>
      </c>
      <c r="H231" s="21" t="str">
        <f t="shared" si="11"/>
        <v/>
      </c>
    </row>
    <row r="232" spans="2:8" x14ac:dyDescent="0.2">
      <c r="B232" s="19"/>
      <c r="C232" s="6"/>
      <c r="D232" s="6"/>
      <c r="E232" s="7"/>
      <c r="F232" s="20" t="str">
        <f t="shared" si="9"/>
        <v/>
      </c>
      <c r="G232" s="20" t="str">
        <f t="shared" si="10"/>
        <v/>
      </c>
      <c r="H232" s="21" t="str">
        <f t="shared" si="11"/>
        <v/>
      </c>
    </row>
    <row r="233" spans="2:8" x14ac:dyDescent="0.2">
      <c r="B233" s="19"/>
      <c r="C233" s="6"/>
      <c r="D233" s="6"/>
      <c r="E233" s="7"/>
      <c r="F233" s="20" t="str">
        <f t="shared" si="9"/>
        <v/>
      </c>
      <c r="G233" s="20" t="str">
        <f t="shared" si="10"/>
        <v/>
      </c>
      <c r="H233" s="21" t="str">
        <f t="shared" si="11"/>
        <v/>
      </c>
    </row>
    <row r="234" spans="2:8" x14ac:dyDescent="0.2">
      <c r="B234" s="19"/>
      <c r="C234" s="6"/>
      <c r="D234" s="6"/>
      <c r="E234" s="7"/>
      <c r="F234" s="20" t="str">
        <f t="shared" si="9"/>
        <v/>
      </c>
      <c r="G234" s="20" t="str">
        <f t="shared" si="10"/>
        <v/>
      </c>
      <c r="H234" s="21" t="str">
        <f t="shared" si="11"/>
        <v/>
      </c>
    </row>
    <row r="235" spans="2:8" x14ac:dyDescent="0.2">
      <c r="B235" s="19"/>
      <c r="C235" s="6"/>
      <c r="D235" s="6"/>
      <c r="E235" s="7"/>
      <c r="F235" s="20" t="str">
        <f t="shared" si="9"/>
        <v/>
      </c>
      <c r="G235" s="20" t="str">
        <f t="shared" si="10"/>
        <v/>
      </c>
      <c r="H235" s="21" t="str">
        <f t="shared" si="11"/>
        <v/>
      </c>
    </row>
    <row r="236" spans="2:8" x14ac:dyDescent="0.2">
      <c r="B236" s="19"/>
      <c r="C236" s="6"/>
      <c r="D236" s="6"/>
      <c r="E236" s="7"/>
      <c r="F236" s="20" t="str">
        <f t="shared" si="9"/>
        <v/>
      </c>
      <c r="G236" s="20" t="str">
        <f t="shared" si="10"/>
        <v/>
      </c>
      <c r="H236" s="21" t="str">
        <f t="shared" si="11"/>
        <v/>
      </c>
    </row>
    <row r="237" spans="2:8" x14ac:dyDescent="0.2">
      <c r="B237" s="19"/>
      <c r="C237" s="6"/>
      <c r="D237" s="6"/>
      <c r="E237" s="7"/>
      <c r="F237" s="20" t="str">
        <f t="shared" si="9"/>
        <v/>
      </c>
      <c r="G237" s="20" t="str">
        <f t="shared" si="10"/>
        <v/>
      </c>
      <c r="H237" s="21" t="str">
        <f t="shared" si="11"/>
        <v/>
      </c>
    </row>
    <row r="238" spans="2:8" x14ac:dyDescent="0.2">
      <c r="B238" s="19"/>
      <c r="C238" s="6"/>
      <c r="D238" s="6"/>
      <c r="E238" s="7"/>
      <c r="F238" s="20" t="str">
        <f t="shared" si="9"/>
        <v/>
      </c>
      <c r="G238" s="20" t="str">
        <f t="shared" si="10"/>
        <v/>
      </c>
      <c r="H238" s="21" t="str">
        <f t="shared" si="11"/>
        <v/>
      </c>
    </row>
    <row r="239" spans="2:8" x14ac:dyDescent="0.2">
      <c r="B239" s="19"/>
      <c r="C239" s="6"/>
      <c r="D239" s="6"/>
      <c r="E239" s="7"/>
      <c r="F239" s="20" t="str">
        <f t="shared" si="9"/>
        <v/>
      </c>
      <c r="G239" s="20" t="str">
        <f t="shared" si="10"/>
        <v/>
      </c>
      <c r="H239" s="21" t="str">
        <f t="shared" si="11"/>
        <v/>
      </c>
    </row>
    <row r="240" spans="2:8" x14ac:dyDescent="0.2">
      <c r="B240" s="19"/>
      <c r="C240" s="6"/>
      <c r="D240" s="6"/>
      <c r="E240" s="7"/>
      <c r="F240" s="20" t="str">
        <f t="shared" si="9"/>
        <v/>
      </c>
      <c r="G240" s="20" t="str">
        <f t="shared" si="10"/>
        <v/>
      </c>
      <c r="H240" s="21" t="str">
        <f t="shared" si="11"/>
        <v/>
      </c>
    </row>
    <row r="241" spans="2:8" x14ac:dyDescent="0.2">
      <c r="B241" s="19"/>
      <c r="C241" s="6"/>
      <c r="D241" s="6"/>
      <c r="E241" s="7"/>
      <c r="F241" s="20" t="str">
        <f t="shared" si="9"/>
        <v/>
      </c>
      <c r="G241" s="20" t="str">
        <f t="shared" si="10"/>
        <v/>
      </c>
      <c r="H241" s="21" t="str">
        <f t="shared" si="11"/>
        <v/>
      </c>
    </row>
    <row r="242" spans="2:8" x14ac:dyDescent="0.2">
      <c r="B242" s="19"/>
      <c r="C242" s="6"/>
      <c r="D242" s="6"/>
      <c r="E242" s="7"/>
      <c r="F242" s="20" t="str">
        <f t="shared" si="9"/>
        <v/>
      </c>
      <c r="G242" s="20" t="str">
        <f t="shared" si="10"/>
        <v/>
      </c>
      <c r="H242" s="21" t="str">
        <f t="shared" si="11"/>
        <v/>
      </c>
    </row>
    <row r="243" spans="2:8" x14ac:dyDescent="0.2">
      <c r="B243" s="19"/>
      <c r="C243" s="6"/>
      <c r="D243" s="6"/>
      <c r="E243" s="7"/>
      <c r="F243" s="20" t="str">
        <f t="shared" si="9"/>
        <v/>
      </c>
      <c r="G243" s="20" t="str">
        <f t="shared" si="10"/>
        <v/>
      </c>
      <c r="H243" s="21" t="str">
        <f t="shared" si="11"/>
        <v/>
      </c>
    </row>
    <row r="244" spans="2:8" x14ac:dyDescent="0.2">
      <c r="B244" s="19"/>
      <c r="C244" s="6"/>
      <c r="D244" s="6"/>
      <c r="E244" s="7"/>
      <c r="F244" s="20" t="str">
        <f t="shared" si="9"/>
        <v/>
      </c>
      <c r="G244" s="20" t="str">
        <f t="shared" si="10"/>
        <v/>
      </c>
      <c r="H244" s="21" t="str">
        <f t="shared" si="11"/>
        <v/>
      </c>
    </row>
    <row r="245" spans="2:8" x14ac:dyDescent="0.2">
      <c r="B245" s="19"/>
      <c r="C245" s="6"/>
      <c r="D245" s="6"/>
      <c r="E245" s="7"/>
      <c r="F245" s="20" t="str">
        <f t="shared" si="9"/>
        <v/>
      </c>
      <c r="G245" s="20" t="str">
        <f t="shared" si="10"/>
        <v/>
      </c>
      <c r="H245" s="21" t="str">
        <f t="shared" si="11"/>
        <v/>
      </c>
    </row>
    <row r="246" spans="2:8" x14ac:dyDescent="0.2">
      <c r="B246" s="19"/>
      <c r="C246" s="6"/>
      <c r="D246" s="6"/>
      <c r="E246" s="7"/>
      <c r="F246" s="20" t="str">
        <f t="shared" si="9"/>
        <v/>
      </c>
      <c r="G246" s="20" t="str">
        <f t="shared" si="10"/>
        <v/>
      </c>
      <c r="H246" s="21" t="str">
        <f t="shared" si="11"/>
        <v/>
      </c>
    </row>
    <row r="247" spans="2:8" x14ac:dyDescent="0.2">
      <c r="B247" s="19"/>
      <c r="C247" s="6"/>
      <c r="D247" s="6"/>
      <c r="E247" s="7"/>
      <c r="F247" s="20" t="str">
        <f t="shared" si="9"/>
        <v/>
      </c>
      <c r="G247" s="20" t="str">
        <f t="shared" si="10"/>
        <v/>
      </c>
      <c r="H247" s="21" t="str">
        <f t="shared" si="11"/>
        <v/>
      </c>
    </row>
    <row r="248" spans="2:8" x14ac:dyDescent="0.2">
      <c r="B248" s="19"/>
      <c r="C248" s="6"/>
      <c r="D248" s="6"/>
      <c r="E248" s="7"/>
      <c r="F248" s="20" t="str">
        <f t="shared" si="9"/>
        <v/>
      </c>
      <c r="G248" s="20" t="str">
        <f t="shared" si="10"/>
        <v/>
      </c>
      <c r="H248" s="21" t="str">
        <f t="shared" si="11"/>
        <v/>
      </c>
    </row>
    <row r="249" spans="2:8" x14ac:dyDescent="0.2">
      <c r="B249" s="19"/>
      <c r="C249" s="6"/>
      <c r="D249" s="6"/>
      <c r="E249" s="7"/>
      <c r="F249" s="20" t="str">
        <f t="shared" si="9"/>
        <v/>
      </c>
      <c r="G249" s="20" t="str">
        <f t="shared" si="10"/>
        <v/>
      </c>
      <c r="H249" s="21" t="str">
        <f t="shared" si="11"/>
        <v/>
      </c>
    </row>
    <row r="250" spans="2:8" x14ac:dyDescent="0.2">
      <c r="B250" s="19"/>
      <c r="C250" s="6"/>
      <c r="D250" s="6"/>
      <c r="E250" s="7"/>
      <c r="F250" s="20" t="str">
        <f t="shared" si="9"/>
        <v/>
      </c>
      <c r="G250" s="20" t="str">
        <f t="shared" si="10"/>
        <v/>
      </c>
      <c r="H250" s="21" t="str">
        <f t="shared" si="11"/>
        <v/>
      </c>
    </row>
    <row r="251" spans="2:8" x14ac:dyDescent="0.2">
      <c r="B251" s="19"/>
      <c r="C251" s="6"/>
      <c r="D251" s="6"/>
      <c r="E251" s="7"/>
      <c r="F251" s="20" t="str">
        <f t="shared" si="9"/>
        <v/>
      </c>
      <c r="G251" s="20" t="str">
        <f t="shared" si="10"/>
        <v/>
      </c>
      <c r="H251" s="21" t="str">
        <f t="shared" si="11"/>
        <v/>
      </c>
    </row>
    <row r="252" spans="2:8" x14ac:dyDescent="0.2">
      <c r="B252" s="19"/>
      <c r="C252" s="6"/>
      <c r="D252" s="6"/>
      <c r="E252" s="7"/>
      <c r="F252" s="20" t="str">
        <f t="shared" si="9"/>
        <v/>
      </c>
      <c r="G252" s="20" t="str">
        <f t="shared" si="10"/>
        <v/>
      </c>
      <c r="H252" s="21" t="str">
        <f t="shared" si="11"/>
        <v/>
      </c>
    </row>
    <row r="253" spans="2:8" x14ac:dyDescent="0.2">
      <c r="B253" s="19"/>
      <c r="C253" s="6"/>
      <c r="D253" s="6"/>
      <c r="E253" s="7"/>
      <c r="F253" s="20" t="str">
        <f t="shared" si="9"/>
        <v/>
      </c>
      <c r="G253" s="20" t="str">
        <f t="shared" si="10"/>
        <v/>
      </c>
      <c r="H253" s="21" t="str">
        <f t="shared" si="11"/>
        <v/>
      </c>
    </row>
    <row r="254" spans="2:8" x14ac:dyDescent="0.2">
      <c r="B254" s="19"/>
      <c r="C254" s="6"/>
      <c r="D254" s="6"/>
      <c r="E254" s="7"/>
      <c r="F254" s="20" t="str">
        <f t="shared" si="9"/>
        <v/>
      </c>
      <c r="G254" s="20" t="str">
        <f t="shared" si="10"/>
        <v/>
      </c>
      <c r="H254" s="21" t="str">
        <f t="shared" si="11"/>
        <v/>
      </c>
    </row>
    <row r="255" spans="2:8" x14ac:dyDescent="0.2">
      <c r="B255" s="19"/>
      <c r="C255" s="6"/>
      <c r="D255" s="6"/>
      <c r="E255" s="7"/>
      <c r="F255" s="20" t="str">
        <f t="shared" si="9"/>
        <v/>
      </c>
      <c r="G255" s="20" t="str">
        <f t="shared" si="10"/>
        <v/>
      </c>
      <c r="H255" s="21" t="str">
        <f t="shared" si="11"/>
        <v/>
      </c>
    </row>
    <row r="256" spans="2:8" x14ac:dyDescent="0.2">
      <c r="B256" s="19"/>
      <c r="C256" s="6"/>
      <c r="D256" s="6"/>
      <c r="E256" s="7"/>
      <c r="F256" s="20" t="str">
        <f t="shared" si="9"/>
        <v/>
      </c>
      <c r="G256" s="20" t="str">
        <f t="shared" si="10"/>
        <v/>
      </c>
      <c r="H256" s="21" t="str">
        <f t="shared" si="11"/>
        <v/>
      </c>
    </row>
    <row r="257" spans="2:8" x14ac:dyDescent="0.2">
      <c r="B257" s="19"/>
      <c r="C257" s="6"/>
      <c r="D257" s="6"/>
      <c r="E257" s="7"/>
      <c r="F257" s="20" t="str">
        <f t="shared" si="9"/>
        <v/>
      </c>
      <c r="G257" s="20" t="str">
        <f t="shared" si="10"/>
        <v/>
      </c>
      <c r="H257" s="21" t="str">
        <f t="shared" si="11"/>
        <v/>
      </c>
    </row>
    <row r="258" spans="2:8" x14ac:dyDescent="0.2">
      <c r="B258" s="19"/>
      <c r="C258" s="6"/>
      <c r="D258" s="6"/>
      <c r="E258" s="7"/>
      <c r="F258" s="20" t="str">
        <f t="shared" si="9"/>
        <v/>
      </c>
      <c r="G258" s="20" t="str">
        <f t="shared" si="10"/>
        <v/>
      </c>
      <c r="H258" s="21" t="str">
        <f t="shared" si="11"/>
        <v/>
      </c>
    </row>
    <row r="259" spans="2:8" x14ac:dyDescent="0.2">
      <c r="B259" s="19"/>
      <c r="C259" s="6"/>
      <c r="D259" s="6"/>
      <c r="E259" s="7"/>
      <c r="F259" s="20" t="str">
        <f t="shared" si="9"/>
        <v/>
      </c>
      <c r="G259" s="20" t="str">
        <f t="shared" si="10"/>
        <v/>
      </c>
      <c r="H259" s="21" t="str">
        <f t="shared" si="11"/>
        <v/>
      </c>
    </row>
    <row r="260" spans="2:8" x14ac:dyDescent="0.2">
      <c r="B260" s="19"/>
      <c r="C260" s="6"/>
      <c r="D260" s="6"/>
      <c r="E260" s="7"/>
      <c r="F260" s="20" t="str">
        <f t="shared" si="9"/>
        <v/>
      </c>
      <c r="G260" s="20" t="str">
        <f t="shared" si="10"/>
        <v/>
      </c>
      <c r="H260" s="21" t="str">
        <f t="shared" si="11"/>
        <v/>
      </c>
    </row>
    <row r="261" spans="2:8" x14ac:dyDescent="0.2">
      <c r="B261" s="19"/>
      <c r="C261" s="6"/>
      <c r="D261" s="6"/>
      <c r="E261" s="7"/>
      <c r="F261" s="20" t="str">
        <f t="shared" ref="F261:F324" si="12">IF(C261="","",IFERROR(INDEX(TipCat,MATCH(C261,Categorii,0)),"?"))</f>
        <v/>
      </c>
      <c r="G261" s="20" t="str">
        <f t="shared" ref="G261:G324" si="13">IF(B261="","",IF(YEAR(B261)=An,MONTH(B261),0))</f>
        <v/>
      </c>
      <c r="H261" s="21" t="str">
        <f t="shared" ref="H261:H324" si="14">IF(AND(B261="",C261="",E261=""),"",TRIM(IF(OR(B261="",C261="",E261=""),"Date incomplete. ","")&amp;IF(F261="?","Categorie necunoscută. ","")&amp;IF(N(E261)&lt;0,"Scrie suma fără minus. ","")&amp;IF(AND(B261&lt;&gt;"",G261=0),"Data nu e din anul "&amp;An&amp;". ","")&amp;IF(AND(G261&lt;&gt;"",G261&gt;UltimaLuna),"Lună neîncheiată: nu intră încă în cash flow. ","")))</f>
        <v/>
      </c>
    </row>
    <row r="262" spans="2:8" x14ac:dyDescent="0.2">
      <c r="B262" s="19"/>
      <c r="C262" s="6"/>
      <c r="D262" s="6"/>
      <c r="E262" s="7"/>
      <c r="F262" s="20" t="str">
        <f t="shared" si="12"/>
        <v/>
      </c>
      <c r="G262" s="20" t="str">
        <f t="shared" si="13"/>
        <v/>
      </c>
      <c r="H262" s="21" t="str">
        <f t="shared" si="14"/>
        <v/>
      </c>
    </row>
    <row r="263" spans="2:8" x14ac:dyDescent="0.2">
      <c r="B263" s="19"/>
      <c r="C263" s="6"/>
      <c r="D263" s="6"/>
      <c r="E263" s="7"/>
      <c r="F263" s="20" t="str">
        <f t="shared" si="12"/>
        <v/>
      </c>
      <c r="G263" s="20" t="str">
        <f t="shared" si="13"/>
        <v/>
      </c>
      <c r="H263" s="21" t="str">
        <f t="shared" si="14"/>
        <v/>
      </c>
    </row>
    <row r="264" spans="2:8" x14ac:dyDescent="0.2">
      <c r="B264" s="19"/>
      <c r="C264" s="6"/>
      <c r="D264" s="6"/>
      <c r="E264" s="7"/>
      <c r="F264" s="20" t="str">
        <f t="shared" si="12"/>
        <v/>
      </c>
      <c r="G264" s="20" t="str">
        <f t="shared" si="13"/>
        <v/>
      </c>
      <c r="H264" s="21" t="str">
        <f t="shared" si="14"/>
        <v/>
      </c>
    </row>
    <row r="265" spans="2:8" x14ac:dyDescent="0.2">
      <c r="B265" s="19"/>
      <c r="C265" s="6"/>
      <c r="D265" s="6"/>
      <c r="E265" s="7"/>
      <c r="F265" s="20" t="str">
        <f t="shared" si="12"/>
        <v/>
      </c>
      <c r="G265" s="20" t="str">
        <f t="shared" si="13"/>
        <v/>
      </c>
      <c r="H265" s="21" t="str">
        <f t="shared" si="14"/>
        <v/>
      </c>
    </row>
    <row r="266" spans="2:8" x14ac:dyDescent="0.2">
      <c r="B266" s="19"/>
      <c r="C266" s="6"/>
      <c r="D266" s="6"/>
      <c r="E266" s="7"/>
      <c r="F266" s="20" t="str">
        <f t="shared" si="12"/>
        <v/>
      </c>
      <c r="G266" s="20" t="str">
        <f t="shared" si="13"/>
        <v/>
      </c>
      <c r="H266" s="21" t="str">
        <f t="shared" si="14"/>
        <v/>
      </c>
    </row>
    <row r="267" spans="2:8" x14ac:dyDescent="0.2">
      <c r="B267" s="19"/>
      <c r="C267" s="6"/>
      <c r="D267" s="6"/>
      <c r="E267" s="7"/>
      <c r="F267" s="20" t="str">
        <f t="shared" si="12"/>
        <v/>
      </c>
      <c r="G267" s="20" t="str">
        <f t="shared" si="13"/>
        <v/>
      </c>
      <c r="H267" s="21" t="str">
        <f t="shared" si="14"/>
        <v/>
      </c>
    </row>
    <row r="268" spans="2:8" x14ac:dyDescent="0.2">
      <c r="B268" s="19"/>
      <c r="C268" s="6"/>
      <c r="D268" s="6"/>
      <c r="E268" s="7"/>
      <c r="F268" s="20" t="str">
        <f t="shared" si="12"/>
        <v/>
      </c>
      <c r="G268" s="20" t="str">
        <f t="shared" si="13"/>
        <v/>
      </c>
      <c r="H268" s="21" t="str">
        <f t="shared" si="14"/>
        <v/>
      </c>
    </row>
    <row r="269" spans="2:8" x14ac:dyDescent="0.2">
      <c r="B269" s="19"/>
      <c r="C269" s="6"/>
      <c r="D269" s="6"/>
      <c r="E269" s="7"/>
      <c r="F269" s="20" t="str">
        <f t="shared" si="12"/>
        <v/>
      </c>
      <c r="G269" s="20" t="str">
        <f t="shared" si="13"/>
        <v/>
      </c>
      <c r="H269" s="21" t="str">
        <f t="shared" si="14"/>
        <v/>
      </c>
    </row>
    <row r="270" spans="2:8" x14ac:dyDescent="0.2">
      <c r="B270" s="19"/>
      <c r="C270" s="6"/>
      <c r="D270" s="6"/>
      <c r="E270" s="7"/>
      <c r="F270" s="20" t="str">
        <f t="shared" si="12"/>
        <v/>
      </c>
      <c r="G270" s="20" t="str">
        <f t="shared" si="13"/>
        <v/>
      </c>
      <c r="H270" s="21" t="str">
        <f t="shared" si="14"/>
        <v/>
      </c>
    </row>
    <row r="271" spans="2:8" x14ac:dyDescent="0.2">
      <c r="B271" s="19"/>
      <c r="C271" s="6"/>
      <c r="D271" s="6"/>
      <c r="E271" s="7"/>
      <c r="F271" s="20" t="str">
        <f t="shared" si="12"/>
        <v/>
      </c>
      <c r="G271" s="20" t="str">
        <f t="shared" si="13"/>
        <v/>
      </c>
      <c r="H271" s="21" t="str">
        <f t="shared" si="14"/>
        <v/>
      </c>
    </row>
    <row r="272" spans="2:8" x14ac:dyDescent="0.2">
      <c r="B272" s="19"/>
      <c r="C272" s="6"/>
      <c r="D272" s="6"/>
      <c r="E272" s="7"/>
      <c r="F272" s="20" t="str">
        <f t="shared" si="12"/>
        <v/>
      </c>
      <c r="G272" s="20" t="str">
        <f t="shared" si="13"/>
        <v/>
      </c>
      <c r="H272" s="21" t="str">
        <f t="shared" si="14"/>
        <v/>
      </c>
    </row>
    <row r="273" spans="2:8" x14ac:dyDescent="0.2">
      <c r="B273" s="19"/>
      <c r="C273" s="6"/>
      <c r="D273" s="6"/>
      <c r="E273" s="7"/>
      <c r="F273" s="20" t="str">
        <f t="shared" si="12"/>
        <v/>
      </c>
      <c r="G273" s="20" t="str">
        <f t="shared" si="13"/>
        <v/>
      </c>
      <c r="H273" s="21" t="str">
        <f t="shared" si="14"/>
        <v/>
      </c>
    </row>
    <row r="274" spans="2:8" x14ac:dyDescent="0.2">
      <c r="B274" s="19"/>
      <c r="C274" s="6"/>
      <c r="D274" s="6"/>
      <c r="E274" s="7"/>
      <c r="F274" s="20" t="str">
        <f t="shared" si="12"/>
        <v/>
      </c>
      <c r="G274" s="20" t="str">
        <f t="shared" si="13"/>
        <v/>
      </c>
      <c r="H274" s="21" t="str">
        <f t="shared" si="14"/>
        <v/>
      </c>
    </row>
    <row r="275" spans="2:8" x14ac:dyDescent="0.2">
      <c r="B275" s="19"/>
      <c r="C275" s="6"/>
      <c r="D275" s="6"/>
      <c r="E275" s="7"/>
      <c r="F275" s="20" t="str">
        <f t="shared" si="12"/>
        <v/>
      </c>
      <c r="G275" s="20" t="str">
        <f t="shared" si="13"/>
        <v/>
      </c>
      <c r="H275" s="21" t="str">
        <f t="shared" si="14"/>
        <v/>
      </c>
    </row>
    <row r="276" spans="2:8" x14ac:dyDescent="0.2">
      <c r="B276" s="19"/>
      <c r="C276" s="6"/>
      <c r="D276" s="6"/>
      <c r="E276" s="7"/>
      <c r="F276" s="20" t="str">
        <f t="shared" si="12"/>
        <v/>
      </c>
      <c r="G276" s="20" t="str">
        <f t="shared" si="13"/>
        <v/>
      </c>
      <c r="H276" s="21" t="str">
        <f t="shared" si="14"/>
        <v/>
      </c>
    </row>
    <row r="277" spans="2:8" x14ac:dyDescent="0.2">
      <c r="B277" s="19"/>
      <c r="C277" s="6"/>
      <c r="D277" s="6"/>
      <c r="E277" s="7"/>
      <c r="F277" s="20" t="str">
        <f t="shared" si="12"/>
        <v/>
      </c>
      <c r="G277" s="20" t="str">
        <f t="shared" si="13"/>
        <v/>
      </c>
      <c r="H277" s="21" t="str">
        <f t="shared" si="14"/>
        <v/>
      </c>
    </row>
    <row r="278" spans="2:8" x14ac:dyDescent="0.2">
      <c r="B278" s="19"/>
      <c r="C278" s="6"/>
      <c r="D278" s="6"/>
      <c r="E278" s="7"/>
      <c r="F278" s="20" t="str">
        <f t="shared" si="12"/>
        <v/>
      </c>
      <c r="G278" s="20" t="str">
        <f t="shared" si="13"/>
        <v/>
      </c>
      <c r="H278" s="21" t="str">
        <f t="shared" si="14"/>
        <v/>
      </c>
    </row>
    <row r="279" spans="2:8" x14ac:dyDescent="0.2">
      <c r="B279" s="19"/>
      <c r="C279" s="6"/>
      <c r="D279" s="6"/>
      <c r="E279" s="7"/>
      <c r="F279" s="20" t="str">
        <f t="shared" si="12"/>
        <v/>
      </c>
      <c r="G279" s="20" t="str">
        <f t="shared" si="13"/>
        <v/>
      </c>
      <c r="H279" s="21" t="str">
        <f t="shared" si="14"/>
        <v/>
      </c>
    </row>
    <row r="280" spans="2:8" x14ac:dyDescent="0.2">
      <c r="B280" s="19"/>
      <c r="C280" s="6"/>
      <c r="D280" s="6"/>
      <c r="E280" s="7"/>
      <c r="F280" s="20" t="str">
        <f t="shared" si="12"/>
        <v/>
      </c>
      <c r="G280" s="20" t="str">
        <f t="shared" si="13"/>
        <v/>
      </c>
      <c r="H280" s="21" t="str">
        <f t="shared" si="14"/>
        <v/>
      </c>
    </row>
    <row r="281" spans="2:8" x14ac:dyDescent="0.2">
      <c r="B281" s="19"/>
      <c r="C281" s="6"/>
      <c r="D281" s="6"/>
      <c r="E281" s="7"/>
      <c r="F281" s="20" t="str">
        <f t="shared" si="12"/>
        <v/>
      </c>
      <c r="G281" s="20" t="str">
        <f t="shared" si="13"/>
        <v/>
      </c>
      <c r="H281" s="21" t="str">
        <f t="shared" si="14"/>
        <v/>
      </c>
    </row>
    <row r="282" spans="2:8" x14ac:dyDescent="0.2">
      <c r="B282" s="19"/>
      <c r="C282" s="6"/>
      <c r="D282" s="6"/>
      <c r="E282" s="7"/>
      <c r="F282" s="20" t="str">
        <f t="shared" si="12"/>
        <v/>
      </c>
      <c r="G282" s="20" t="str">
        <f t="shared" si="13"/>
        <v/>
      </c>
      <c r="H282" s="21" t="str">
        <f t="shared" si="14"/>
        <v/>
      </c>
    </row>
    <row r="283" spans="2:8" x14ac:dyDescent="0.2">
      <c r="B283" s="19"/>
      <c r="C283" s="6"/>
      <c r="D283" s="6"/>
      <c r="E283" s="7"/>
      <c r="F283" s="20" t="str">
        <f t="shared" si="12"/>
        <v/>
      </c>
      <c r="G283" s="20" t="str">
        <f t="shared" si="13"/>
        <v/>
      </c>
      <c r="H283" s="21" t="str">
        <f t="shared" si="14"/>
        <v/>
      </c>
    </row>
    <row r="284" spans="2:8" x14ac:dyDescent="0.2">
      <c r="B284" s="19"/>
      <c r="C284" s="6"/>
      <c r="D284" s="6"/>
      <c r="E284" s="7"/>
      <c r="F284" s="20" t="str">
        <f t="shared" si="12"/>
        <v/>
      </c>
      <c r="G284" s="20" t="str">
        <f t="shared" si="13"/>
        <v/>
      </c>
      <c r="H284" s="21" t="str">
        <f t="shared" si="14"/>
        <v/>
      </c>
    </row>
    <row r="285" spans="2:8" x14ac:dyDescent="0.2">
      <c r="B285" s="19"/>
      <c r="C285" s="6"/>
      <c r="D285" s="6"/>
      <c r="E285" s="7"/>
      <c r="F285" s="20" t="str">
        <f t="shared" si="12"/>
        <v/>
      </c>
      <c r="G285" s="20" t="str">
        <f t="shared" si="13"/>
        <v/>
      </c>
      <c r="H285" s="21" t="str">
        <f t="shared" si="14"/>
        <v/>
      </c>
    </row>
    <row r="286" spans="2:8" x14ac:dyDescent="0.2">
      <c r="B286" s="19"/>
      <c r="C286" s="6"/>
      <c r="D286" s="6"/>
      <c r="E286" s="7"/>
      <c r="F286" s="20" t="str">
        <f t="shared" si="12"/>
        <v/>
      </c>
      <c r="G286" s="20" t="str">
        <f t="shared" si="13"/>
        <v/>
      </c>
      <c r="H286" s="21" t="str">
        <f t="shared" si="14"/>
        <v/>
      </c>
    </row>
    <row r="287" spans="2:8" x14ac:dyDescent="0.2">
      <c r="B287" s="19"/>
      <c r="C287" s="6"/>
      <c r="D287" s="6"/>
      <c r="E287" s="7"/>
      <c r="F287" s="20" t="str">
        <f t="shared" si="12"/>
        <v/>
      </c>
      <c r="G287" s="20" t="str">
        <f t="shared" si="13"/>
        <v/>
      </c>
      <c r="H287" s="21" t="str">
        <f t="shared" si="14"/>
        <v/>
      </c>
    </row>
    <row r="288" spans="2:8" x14ac:dyDescent="0.2">
      <c r="B288" s="19"/>
      <c r="C288" s="6"/>
      <c r="D288" s="6"/>
      <c r="E288" s="7"/>
      <c r="F288" s="20" t="str">
        <f t="shared" si="12"/>
        <v/>
      </c>
      <c r="G288" s="20" t="str">
        <f t="shared" si="13"/>
        <v/>
      </c>
      <c r="H288" s="21" t="str">
        <f t="shared" si="14"/>
        <v/>
      </c>
    </row>
    <row r="289" spans="2:8" x14ac:dyDescent="0.2">
      <c r="B289" s="19"/>
      <c r="C289" s="6"/>
      <c r="D289" s="6"/>
      <c r="E289" s="7"/>
      <c r="F289" s="20" t="str">
        <f t="shared" si="12"/>
        <v/>
      </c>
      <c r="G289" s="20" t="str">
        <f t="shared" si="13"/>
        <v/>
      </c>
      <c r="H289" s="21" t="str">
        <f t="shared" si="14"/>
        <v/>
      </c>
    </row>
    <row r="290" spans="2:8" x14ac:dyDescent="0.2">
      <c r="B290" s="19"/>
      <c r="C290" s="6"/>
      <c r="D290" s="6"/>
      <c r="E290" s="7"/>
      <c r="F290" s="20" t="str">
        <f t="shared" si="12"/>
        <v/>
      </c>
      <c r="G290" s="20" t="str">
        <f t="shared" si="13"/>
        <v/>
      </c>
      <c r="H290" s="21" t="str">
        <f t="shared" si="14"/>
        <v/>
      </c>
    </row>
    <row r="291" spans="2:8" x14ac:dyDescent="0.2">
      <c r="B291" s="19"/>
      <c r="C291" s="6"/>
      <c r="D291" s="6"/>
      <c r="E291" s="7"/>
      <c r="F291" s="20" t="str">
        <f t="shared" si="12"/>
        <v/>
      </c>
      <c r="G291" s="20" t="str">
        <f t="shared" si="13"/>
        <v/>
      </c>
      <c r="H291" s="21" t="str">
        <f t="shared" si="14"/>
        <v/>
      </c>
    </row>
    <row r="292" spans="2:8" x14ac:dyDescent="0.2">
      <c r="B292" s="19"/>
      <c r="C292" s="6"/>
      <c r="D292" s="6"/>
      <c r="E292" s="7"/>
      <c r="F292" s="20" t="str">
        <f t="shared" si="12"/>
        <v/>
      </c>
      <c r="G292" s="20" t="str">
        <f t="shared" si="13"/>
        <v/>
      </c>
      <c r="H292" s="21" t="str">
        <f t="shared" si="14"/>
        <v/>
      </c>
    </row>
    <row r="293" spans="2:8" x14ac:dyDescent="0.2">
      <c r="B293" s="19"/>
      <c r="C293" s="6"/>
      <c r="D293" s="6"/>
      <c r="E293" s="7"/>
      <c r="F293" s="20" t="str">
        <f t="shared" si="12"/>
        <v/>
      </c>
      <c r="G293" s="20" t="str">
        <f t="shared" si="13"/>
        <v/>
      </c>
      <c r="H293" s="21" t="str">
        <f t="shared" si="14"/>
        <v/>
      </c>
    </row>
    <row r="294" spans="2:8" x14ac:dyDescent="0.2">
      <c r="B294" s="19"/>
      <c r="C294" s="6"/>
      <c r="D294" s="6"/>
      <c r="E294" s="7"/>
      <c r="F294" s="20" t="str">
        <f t="shared" si="12"/>
        <v/>
      </c>
      <c r="G294" s="20" t="str">
        <f t="shared" si="13"/>
        <v/>
      </c>
      <c r="H294" s="21" t="str">
        <f t="shared" si="14"/>
        <v/>
      </c>
    </row>
    <row r="295" spans="2:8" x14ac:dyDescent="0.2">
      <c r="B295" s="19"/>
      <c r="C295" s="6"/>
      <c r="D295" s="6"/>
      <c r="E295" s="7"/>
      <c r="F295" s="20" t="str">
        <f t="shared" si="12"/>
        <v/>
      </c>
      <c r="G295" s="20" t="str">
        <f t="shared" si="13"/>
        <v/>
      </c>
      <c r="H295" s="21" t="str">
        <f t="shared" si="14"/>
        <v/>
      </c>
    </row>
    <row r="296" spans="2:8" x14ac:dyDescent="0.2">
      <c r="B296" s="19"/>
      <c r="C296" s="6"/>
      <c r="D296" s="6"/>
      <c r="E296" s="7"/>
      <c r="F296" s="20" t="str">
        <f t="shared" si="12"/>
        <v/>
      </c>
      <c r="G296" s="20" t="str">
        <f t="shared" si="13"/>
        <v/>
      </c>
      <c r="H296" s="21" t="str">
        <f t="shared" si="14"/>
        <v/>
      </c>
    </row>
    <row r="297" spans="2:8" x14ac:dyDescent="0.2">
      <c r="B297" s="19"/>
      <c r="C297" s="6"/>
      <c r="D297" s="6"/>
      <c r="E297" s="7"/>
      <c r="F297" s="20" t="str">
        <f t="shared" si="12"/>
        <v/>
      </c>
      <c r="G297" s="20" t="str">
        <f t="shared" si="13"/>
        <v/>
      </c>
      <c r="H297" s="21" t="str">
        <f t="shared" si="14"/>
        <v/>
      </c>
    </row>
    <row r="298" spans="2:8" x14ac:dyDescent="0.2">
      <c r="B298" s="19"/>
      <c r="C298" s="6"/>
      <c r="D298" s="6"/>
      <c r="E298" s="7"/>
      <c r="F298" s="20" t="str">
        <f t="shared" si="12"/>
        <v/>
      </c>
      <c r="G298" s="20" t="str">
        <f t="shared" si="13"/>
        <v/>
      </c>
      <c r="H298" s="21" t="str">
        <f t="shared" si="14"/>
        <v/>
      </c>
    </row>
    <row r="299" spans="2:8" x14ac:dyDescent="0.2">
      <c r="B299" s="19"/>
      <c r="C299" s="6"/>
      <c r="D299" s="6"/>
      <c r="E299" s="7"/>
      <c r="F299" s="20" t="str">
        <f t="shared" si="12"/>
        <v/>
      </c>
      <c r="G299" s="20" t="str">
        <f t="shared" si="13"/>
        <v/>
      </c>
      <c r="H299" s="21" t="str">
        <f t="shared" si="14"/>
        <v/>
      </c>
    </row>
    <row r="300" spans="2:8" x14ac:dyDescent="0.2">
      <c r="B300" s="19"/>
      <c r="C300" s="6"/>
      <c r="D300" s="6"/>
      <c r="E300" s="7"/>
      <c r="F300" s="20" t="str">
        <f t="shared" si="12"/>
        <v/>
      </c>
      <c r="G300" s="20" t="str">
        <f t="shared" si="13"/>
        <v/>
      </c>
      <c r="H300" s="21" t="str">
        <f t="shared" si="14"/>
        <v/>
      </c>
    </row>
    <row r="301" spans="2:8" x14ac:dyDescent="0.2">
      <c r="B301" s="19"/>
      <c r="C301" s="6"/>
      <c r="D301" s="6"/>
      <c r="E301" s="7"/>
      <c r="F301" s="20" t="str">
        <f t="shared" si="12"/>
        <v/>
      </c>
      <c r="G301" s="20" t="str">
        <f t="shared" si="13"/>
        <v/>
      </c>
      <c r="H301" s="21" t="str">
        <f t="shared" si="14"/>
        <v/>
      </c>
    </row>
    <row r="302" spans="2:8" x14ac:dyDescent="0.2">
      <c r="B302" s="19"/>
      <c r="C302" s="6"/>
      <c r="D302" s="6"/>
      <c r="E302" s="7"/>
      <c r="F302" s="20" t="str">
        <f t="shared" si="12"/>
        <v/>
      </c>
      <c r="G302" s="20" t="str">
        <f t="shared" si="13"/>
        <v/>
      </c>
      <c r="H302" s="21" t="str">
        <f t="shared" si="14"/>
        <v/>
      </c>
    </row>
    <row r="303" spans="2:8" x14ac:dyDescent="0.2">
      <c r="B303" s="19"/>
      <c r="C303" s="6"/>
      <c r="D303" s="6"/>
      <c r="E303" s="7"/>
      <c r="F303" s="20" t="str">
        <f t="shared" si="12"/>
        <v/>
      </c>
      <c r="G303" s="20" t="str">
        <f t="shared" si="13"/>
        <v/>
      </c>
      <c r="H303" s="21" t="str">
        <f t="shared" si="14"/>
        <v/>
      </c>
    </row>
    <row r="304" spans="2:8" x14ac:dyDescent="0.2">
      <c r="B304" s="19"/>
      <c r="C304" s="6"/>
      <c r="D304" s="6"/>
      <c r="E304" s="7"/>
      <c r="F304" s="20" t="str">
        <f t="shared" si="12"/>
        <v/>
      </c>
      <c r="G304" s="20" t="str">
        <f t="shared" si="13"/>
        <v/>
      </c>
      <c r="H304" s="21" t="str">
        <f t="shared" si="14"/>
        <v/>
      </c>
    </row>
    <row r="305" spans="2:8" x14ac:dyDescent="0.2">
      <c r="B305" s="19"/>
      <c r="C305" s="6"/>
      <c r="D305" s="6"/>
      <c r="E305" s="7"/>
      <c r="F305" s="20" t="str">
        <f t="shared" si="12"/>
        <v/>
      </c>
      <c r="G305" s="20" t="str">
        <f t="shared" si="13"/>
        <v/>
      </c>
      <c r="H305" s="21" t="str">
        <f t="shared" si="14"/>
        <v/>
      </c>
    </row>
    <row r="306" spans="2:8" x14ac:dyDescent="0.2">
      <c r="B306" s="19"/>
      <c r="C306" s="6"/>
      <c r="D306" s="6"/>
      <c r="E306" s="7"/>
      <c r="F306" s="20" t="str">
        <f t="shared" si="12"/>
        <v/>
      </c>
      <c r="G306" s="20" t="str">
        <f t="shared" si="13"/>
        <v/>
      </c>
      <c r="H306" s="21" t="str">
        <f t="shared" si="14"/>
        <v/>
      </c>
    </row>
    <row r="307" spans="2:8" x14ac:dyDescent="0.2">
      <c r="B307" s="19"/>
      <c r="C307" s="6"/>
      <c r="D307" s="6"/>
      <c r="E307" s="7"/>
      <c r="F307" s="20" t="str">
        <f t="shared" si="12"/>
        <v/>
      </c>
      <c r="G307" s="20" t="str">
        <f t="shared" si="13"/>
        <v/>
      </c>
      <c r="H307" s="21" t="str">
        <f t="shared" si="14"/>
        <v/>
      </c>
    </row>
    <row r="308" spans="2:8" x14ac:dyDescent="0.2">
      <c r="B308" s="19"/>
      <c r="C308" s="6"/>
      <c r="D308" s="6"/>
      <c r="E308" s="7"/>
      <c r="F308" s="20" t="str">
        <f t="shared" si="12"/>
        <v/>
      </c>
      <c r="G308" s="20" t="str">
        <f t="shared" si="13"/>
        <v/>
      </c>
      <c r="H308" s="21" t="str">
        <f t="shared" si="14"/>
        <v/>
      </c>
    </row>
    <row r="309" spans="2:8" x14ac:dyDescent="0.2">
      <c r="B309" s="19"/>
      <c r="C309" s="6"/>
      <c r="D309" s="6"/>
      <c r="E309" s="7"/>
      <c r="F309" s="20" t="str">
        <f t="shared" si="12"/>
        <v/>
      </c>
      <c r="G309" s="20" t="str">
        <f t="shared" si="13"/>
        <v/>
      </c>
      <c r="H309" s="21" t="str">
        <f t="shared" si="14"/>
        <v/>
      </c>
    </row>
    <row r="310" spans="2:8" x14ac:dyDescent="0.2">
      <c r="B310" s="19"/>
      <c r="C310" s="6"/>
      <c r="D310" s="6"/>
      <c r="E310" s="7"/>
      <c r="F310" s="20" t="str">
        <f t="shared" si="12"/>
        <v/>
      </c>
      <c r="G310" s="20" t="str">
        <f t="shared" si="13"/>
        <v/>
      </c>
      <c r="H310" s="21" t="str">
        <f t="shared" si="14"/>
        <v/>
      </c>
    </row>
    <row r="311" spans="2:8" x14ac:dyDescent="0.2">
      <c r="B311" s="19"/>
      <c r="C311" s="6"/>
      <c r="D311" s="6"/>
      <c r="E311" s="7"/>
      <c r="F311" s="20" t="str">
        <f t="shared" si="12"/>
        <v/>
      </c>
      <c r="G311" s="20" t="str">
        <f t="shared" si="13"/>
        <v/>
      </c>
      <c r="H311" s="21" t="str">
        <f t="shared" si="14"/>
        <v/>
      </c>
    </row>
    <row r="312" spans="2:8" x14ac:dyDescent="0.2">
      <c r="B312" s="19"/>
      <c r="C312" s="6"/>
      <c r="D312" s="6"/>
      <c r="E312" s="7"/>
      <c r="F312" s="20" t="str">
        <f t="shared" si="12"/>
        <v/>
      </c>
      <c r="G312" s="20" t="str">
        <f t="shared" si="13"/>
        <v/>
      </c>
      <c r="H312" s="21" t="str">
        <f t="shared" si="14"/>
        <v/>
      </c>
    </row>
    <row r="313" spans="2:8" x14ac:dyDescent="0.2">
      <c r="B313" s="19"/>
      <c r="C313" s="6"/>
      <c r="D313" s="6"/>
      <c r="E313" s="7"/>
      <c r="F313" s="20" t="str">
        <f t="shared" si="12"/>
        <v/>
      </c>
      <c r="G313" s="20" t="str">
        <f t="shared" si="13"/>
        <v/>
      </c>
      <c r="H313" s="21" t="str">
        <f t="shared" si="14"/>
        <v/>
      </c>
    </row>
    <row r="314" spans="2:8" x14ac:dyDescent="0.2">
      <c r="B314" s="19"/>
      <c r="C314" s="6"/>
      <c r="D314" s="6"/>
      <c r="E314" s="7"/>
      <c r="F314" s="20" t="str">
        <f t="shared" si="12"/>
        <v/>
      </c>
      <c r="G314" s="20" t="str">
        <f t="shared" si="13"/>
        <v/>
      </c>
      <c r="H314" s="21" t="str">
        <f t="shared" si="14"/>
        <v/>
      </c>
    </row>
    <row r="315" spans="2:8" x14ac:dyDescent="0.2">
      <c r="B315" s="19"/>
      <c r="C315" s="6"/>
      <c r="D315" s="6"/>
      <c r="E315" s="7"/>
      <c r="F315" s="20" t="str">
        <f t="shared" si="12"/>
        <v/>
      </c>
      <c r="G315" s="20" t="str">
        <f t="shared" si="13"/>
        <v/>
      </c>
      <c r="H315" s="21" t="str">
        <f t="shared" si="14"/>
        <v/>
      </c>
    </row>
    <row r="316" spans="2:8" x14ac:dyDescent="0.2">
      <c r="B316" s="19"/>
      <c r="C316" s="6"/>
      <c r="D316" s="6"/>
      <c r="E316" s="7"/>
      <c r="F316" s="20" t="str">
        <f t="shared" si="12"/>
        <v/>
      </c>
      <c r="G316" s="20" t="str">
        <f t="shared" si="13"/>
        <v/>
      </c>
      <c r="H316" s="21" t="str">
        <f t="shared" si="14"/>
        <v/>
      </c>
    </row>
    <row r="317" spans="2:8" x14ac:dyDescent="0.2">
      <c r="B317" s="19"/>
      <c r="C317" s="6"/>
      <c r="D317" s="6"/>
      <c r="E317" s="7"/>
      <c r="F317" s="20" t="str">
        <f t="shared" si="12"/>
        <v/>
      </c>
      <c r="G317" s="20" t="str">
        <f t="shared" si="13"/>
        <v/>
      </c>
      <c r="H317" s="21" t="str">
        <f t="shared" si="14"/>
        <v/>
      </c>
    </row>
    <row r="318" spans="2:8" x14ac:dyDescent="0.2">
      <c r="B318" s="19"/>
      <c r="C318" s="6"/>
      <c r="D318" s="6"/>
      <c r="E318" s="7"/>
      <c r="F318" s="20" t="str">
        <f t="shared" si="12"/>
        <v/>
      </c>
      <c r="G318" s="20" t="str">
        <f t="shared" si="13"/>
        <v/>
      </c>
      <c r="H318" s="21" t="str">
        <f t="shared" si="14"/>
        <v/>
      </c>
    </row>
    <row r="319" spans="2:8" x14ac:dyDescent="0.2">
      <c r="B319" s="19"/>
      <c r="C319" s="6"/>
      <c r="D319" s="6"/>
      <c r="E319" s="7"/>
      <c r="F319" s="20" t="str">
        <f t="shared" si="12"/>
        <v/>
      </c>
      <c r="G319" s="20" t="str">
        <f t="shared" si="13"/>
        <v/>
      </c>
      <c r="H319" s="21" t="str">
        <f t="shared" si="14"/>
        <v/>
      </c>
    </row>
    <row r="320" spans="2:8" x14ac:dyDescent="0.2">
      <c r="B320" s="19"/>
      <c r="C320" s="6"/>
      <c r="D320" s="6"/>
      <c r="E320" s="7"/>
      <c r="F320" s="20" t="str">
        <f t="shared" si="12"/>
        <v/>
      </c>
      <c r="G320" s="20" t="str">
        <f t="shared" si="13"/>
        <v/>
      </c>
      <c r="H320" s="21" t="str">
        <f t="shared" si="14"/>
        <v/>
      </c>
    </row>
    <row r="321" spans="2:8" x14ac:dyDescent="0.2">
      <c r="B321" s="19"/>
      <c r="C321" s="6"/>
      <c r="D321" s="6"/>
      <c r="E321" s="7"/>
      <c r="F321" s="20" t="str">
        <f t="shared" si="12"/>
        <v/>
      </c>
      <c r="G321" s="20" t="str">
        <f t="shared" si="13"/>
        <v/>
      </c>
      <c r="H321" s="21" t="str">
        <f t="shared" si="14"/>
        <v/>
      </c>
    </row>
    <row r="322" spans="2:8" x14ac:dyDescent="0.2">
      <c r="B322" s="19"/>
      <c r="C322" s="6"/>
      <c r="D322" s="6"/>
      <c r="E322" s="7"/>
      <c r="F322" s="20" t="str">
        <f t="shared" si="12"/>
        <v/>
      </c>
      <c r="G322" s="20" t="str">
        <f t="shared" si="13"/>
        <v/>
      </c>
      <c r="H322" s="21" t="str">
        <f t="shared" si="14"/>
        <v/>
      </c>
    </row>
    <row r="323" spans="2:8" x14ac:dyDescent="0.2">
      <c r="B323" s="19"/>
      <c r="C323" s="6"/>
      <c r="D323" s="6"/>
      <c r="E323" s="7"/>
      <c r="F323" s="20" t="str">
        <f t="shared" si="12"/>
        <v/>
      </c>
      <c r="G323" s="20" t="str">
        <f t="shared" si="13"/>
        <v/>
      </c>
      <c r="H323" s="21" t="str">
        <f t="shared" si="14"/>
        <v/>
      </c>
    </row>
    <row r="324" spans="2:8" x14ac:dyDescent="0.2">
      <c r="B324" s="19"/>
      <c r="C324" s="6"/>
      <c r="D324" s="6"/>
      <c r="E324" s="7"/>
      <c r="F324" s="20" t="str">
        <f t="shared" si="12"/>
        <v/>
      </c>
      <c r="G324" s="20" t="str">
        <f t="shared" si="13"/>
        <v/>
      </c>
      <c r="H324" s="21" t="str">
        <f t="shared" si="14"/>
        <v/>
      </c>
    </row>
    <row r="325" spans="2:8" x14ac:dyDescent="0.2">
      <c r="B325" s="19"/>
      <c r="C325" s="6"/>
      <c r="D325" s="6"/>
      <c r="E325" s="7"/>
      <c r="F325" s="20" t="str">
        <f t="shared" ref="F325:F388" si="15">IF(C325="","",IFERROR(INDEX(TipCat,MATCH(C325,Categorii,0)),"?"))</f>
        <v/>
      </c>
      <c r="G325" s="20" t="str">
        <f t="shared" ref="G325:G388" si="16">IF(B325="","",IF(YEAR(B325)=An,MONTH(B325),0))</f>
        <v/>
      </c>
      <c r="H325" s="21" t="str">
        <f t="shared" ref="H325:H388" si="17">IF(AND(B325="",C325="",E325=""),"",TRIM(IF(OR(B325="",C325="",E325=""),"Date incomplete. ","")&amp;IF(F325="?","Categorie necunoscută. ","")&amp;IF(N(E325)&lt;0,"Scrie suma fără minus. ","")&amp;IF(AND(B325&lt;&gt;"",G325=0),"Data nu e din anul "&amp;An&amp;". ","")&amp;IF(AND(G325&lt;&gt;"",G325&gt;UltimaLuna),"Lună neîncheiată: nu intră încă în cash flow. ","")))</f>
        <v/>
      </c>
    </row>
    <row r="326" spans="2:8" x14ac:dyDescent="0.2">
      <c r="B326" s="19"/>
      <c r="C326" s="6"/>
      <c r="D326" s="6"/>
      <c r="E326" s="7"/>
      <c r="F326" s="20" t="str">
        <f t="shared" si="15"/>
        <v/>
      </c>
      <c r="G326" s="20" t="str">
        <f t="shared" si="16"/>
        <v/>
      </c>
      <c r="H326" s="21" t="str">
        <f t="shared" si="17"/>
        <v/>
      </c>
    </row>
    <row r="327" spans="2:8" x14ac:dyDescent="0.2">
      <c r="B327" s="19"/>
      <c r="C327" s="6"/>
      <c r="D327" s="6"/>
      <c r="E327" s="7"/>
      <c r="F327" s="20" t="str">
        <f t="shared" si="15"/>
        <v/>
      </c>
      <c r="G327" s="20" t="str">
        <f t="shared" si="16"/>
        <v/>
      </c>
      <c r="H327" s="21" t="str">
        <f t="shared" si="17"/>
        <v/>
      </c>
    </row>
    <row r="328" spans="2:8" x14ac:dyDescent="0.2">
      <c r="B328" s="19"/>
      <c r="C328" s="6"/>
      <c r="D328" s="6"/>
      <c r="E328" s="7"/>
      <c r="F328" s="20" t="str">
        <f t="shared" si="15"/>
        <v/>
      </c>
      <c r="G328" s="20" t="str">
        <f t="shared" si="16"/>
        <v/>
      </c>
      <c r="H328" s="21" t="str">
        <f t="shared" si="17"/>
        <v/>
      </c>
    </row>
    <row r="329" spans="2:8" x14ac:dyDescent="0.2">
      <c r="B329" s="19"/>
      <c r="C329" s="6"/>
      <c r="D329" s="6"/>
      <c r="E329" s="7"/>
      <c r="F329" s="20" t="str">
        <f t="shared" si="15"/>
        <v/>
      </c>
      <c r="G329" s="20" t="str">
        <f t="shared" si="16"/>
        <v/>
      </c>
      <c r="H329" s="21" t="str">
        <f t="shared" si="17"/>
        <v/>
      </c>
    </row>
    <row r="330" spans="2:8" x14ac:dyDescent="0.2">
      <c r="B330" s="19"/>
      <c r="C330" s="6"/>
      <c r="D330" s="6"/>
      <c r="E330" s="7"/>
      <c r="F330" s="20" t="str">
        <f t="shared" si="15"/>
        <v/>
      </c>
      <c r="G330" s="20" t="str">
        <f t="shared" si="16"/>
        <v/>
      </c>
      <c r="H330" s="21" t="str">
        <f t="shared" si="17"/>
        <v/>
      </c>
    </row>
    <row r="331" spans="2:8" x14ac:dyDescent="0.2">
      <c r="B331" s="19"/>
      <c r="C331" s="6"/>
      <c r="D331" s="6"/>
      <c r="E331" s="7"/>
      <c r="F331" s="20" t="str">
        <f t="shared" si="15"/>
        <v/>
      </c>
      <c r="G331" s="20" t="str">
        <f t="shared" si="16"/>
        <v/>
      </c>
      <c r="H331" s="21" t="str">
        <f t="shared" si="17"/>
        <v/>
      </c>
    </row>
    <row r="332" spans="2:8" x14ac:dyDescent="0.2">
      <c r="B332" s="19"/>
      <c r="C332" s="6"/>
      <c r="D332" s="6"/>
      <c r="E332" s="7"/>
      <c r="F332" s="20" t="str">
        <f t="shared" si="15"/>
        <v/>
      </c>
      <c r="G332" s="20" t="str">
        <f t="shared" si="16"/>
        <v/>
      </c>
      <c r="H332" s="21" t="str">
        <f t="shared" si="17"/>
        <v/>
      </c>
    </row>
    <row r="333" spans="2:8" x14ac:dyDescent="0.2">
      <c r="B333" s="19"/>
      <c r="C333" s="6"/>
      <c r="D333" s="6"/>
      <c r="E333" s="7"/>
      <c r="F333" s="20" t="str">
        <f t="shared" si="15"/>
        <v/>
      </c>
      <c r="G333" s="20" t="str">
        <f t="shared" si="16"/>
        <v/>
      </c>
      <c r="H333" s="21" t="str">
        <f t="shared" si="17"/>
        <v/>
      </c>
    </row>
    <row r="334" spans="2:8" x14ac:dyDescent="0.2">
      <c r="B334" s="19"/>
      <c r="C334" s="6"/>
      <c r="D334" s="6"/>
      <c r="E334" s="7"/>
      <c r="F334" s="20" t="str">
        <f t="shared" si="15"/>
        <v/>
      </c>
      <c r="G334" s="20" t="str">
        <f t="shared" si="16"/>
        <v/>
      </c>
      <c r="H334" s="21" t="str">
        <f t="shared" si="17"/>
        <v/>
      </c>
    </row>
    <row r="335" spans="2:8" x14ac:dyDescent="0.2">
      <c r="B335" s="19"/>
      <c r="C335" s="6"/>
      <c r="D335" s="6"/>
      <c r="E335" s="7"/>
      <c r="F335" s="20" t="str">
        <f t="shared" si="15"/>
        <v/>
      </c>
      <c r="G335" s="20" t="str">
        <f t="shared" si="16"/>
        <v/>
      </c>
      <c r="H335" s="21" t="str">
        <f t="shared" si="17"/>
        <v/>
      </c>
    </row>
    <row r="336" spans="2:8" x14ac:dyDescent="0.2">
      <c r="B336" s="19"/>
      <c r="C336" s="6"/>
      <c r="D336" s="6"/>
      <c r="E336" s="7"/>
      <c r="F336" s="20" t="str">
        <f t="shared" si="15"/>
        <v/>
      </c>
      <c r="G336" s="20" t="str">
        <f t="shared" si="16"/>
        <v/>
      </c>
      <c r="H336" s="21" t="str">
        <f t="shared" si="17"/>
        <v/>
      </c>
    </row>
    <row r="337" spans="2:8" x14ac:dyDescent="0.2">
      <c r="B337" s="19"/>
      <c r="C337" s="6"/>
      <c r="D337" s="6"/>
      <c r="E337" s="7"/>
      <c r="F337" s="20" t="str">
        <f t="shared" si="15"/>
        <v/>
      </c>
      <c r="G337" s="20" t="str">
        <f t="shared" si="16"/>
        <v/>
      </c>
      <c r="H337" s="21" t="str">
        <f t="shared" si="17"/>
        <v/>
      </c>
    </row>
    <row r="338" spans="2:8" x14ac:dyDescent="0.2">
      <c r="B338" s="19"/>
      <c r="C338" s="6"/>
      <c r="D338" s="6"/>
      <c r="E338" s="7"/>
      <c r="F338" s="20" t="str">
        <f t="shared" si="15"/>
        <v/>
      </c>
      <c r="G338" s="20" t="str">
        <f t="shared" si="16"/>
        <v/>
      </c>
      <c r="H338" s="21" t="str">
        <f t="shared" si="17"/>
        <v/>
      </c>
    </row>
    <row r="339" spans="2:8" x14ac:dyDescent="0.2">
      <c r="B339" s="19"/>
      <c r="C339" s="6"/>
      <c r="D339" s="6"/>
      <c r="E339" s="7"/>
      <c r="F339" s="20" t="str">
        <f t="shared" si="15"/>
        <v/>
      </c>
      <c r="G339" s="20" t="str">
        <f t="shared" si="16"/>
        <v/>
      </c>
      <c r="H339" s="21" t="str">
        <f t="shared" si="17"/>
        <v/>
      </c>
    </row>
    <row r="340" spans="2:8" x14ac:dyDescent="0.2">
      <c r="B340" s="19"/>
      <c r="C340" s="6"/>
      <c r="D340" s="6"/>
      <c r="E340" s="7"/>
      <c r="F340" s="20" t="str">
        <f t="shared" si="15"/>
        <v/>
      </c>
      <c r="G340" s="20" t="str">
        <f t="shared" si="16"/>
        <v/>
      </c>
      <c r="H340" s="21" t="str">
        <f t="shared" si="17"/>
        <v/>
      </c>
    </row>
    <row r="341" spans="2:8" x14ac:dyDescent="0.2">
      <c r="B341" s="19"/>
      <c r="C341" s="6"/>
      <c r="D341" s="6"/>
      <c r="E341" s="7"/>
      <c r="F341" s="20" t="str">
        <f t="shared" si="15"/>
        <v/>
      </c>
      <c r="G341" s="20" t="str">
        <f t="shared" si="16"/>
        <v/>
      </c>
      <c r="H341" s="21" t="str">
        <f t="shared" si="17"/>
        <v/>
      </c>
    </row>
    <row r="342" spans="2:8" x14ac:dyDescent="0.2">
      <c r="B342" s="19"/>
      <c r="C342" s="6"/>
      <c r="D342" s="6"/>
      <c r="E342" s="7"/>
      <c r="F342" s="20" t="str">
        <f t="shared" si="15"/>
        <v/>
      </c>
      <c r="G342" s="20" t="str">
        <f t="shared" si="16"/>
        <v/>
      </c>
      <c r="H342" s="21" t="str">
        <f t="shared" si="17"/>
        <v/>
      </c>
    </row>
    <row r="343" spans="2:8" x14ac:dyDescent="0.2">
      <c r="B343" s="19"/>
      <c r="C343" s="6"/>
      <c r="D343" s="6"/>
      <c r="E343" s="7"/>
      <c r="F343" s="20" t="str">
        <f t="shared" si="15"/>
        <v/>
      </c>
      <c r="G343" s="20" t="str">
        <f t="shared" si="16"/>
        <v/>
      </c>
      <c r="H343" s="21" t="str">
        <f t="shared" si="17"/>
        <v/>
      </c>
    </row>
    <row r="344" spans="2:8" x14ac:dyDescent="0.2">
      <c r="B344" s="19"/>
      <c r="C344" s="6"/>
      <c r="D344" s="6"/>
      <c r="E344" s="7"/>
      <c r="F344" s="20" t="str">
        <f t="shared" si="15"/>
        <v/>
      </c>
      <c r="G344" s="20" t="str">
        <f t="shared" si="16"/>
        <v/>
      </c>
      <c r="H344" s="21" t="str">
        <f t="shared" si="17"/>
        <v/>
      </c>
    </row>
    <row r="345" spans="2:8" x14ac:dyDescent="0.2">
      <c r="B345" s="19"/>
      <c r="C345" s="6"/>
      <c r="D345" s="6"/>
      <c r="E345" s="7"/>
      <c r="F345" s="20" t="str">
        <f t="shared" si="15"/>
        <v/>
      </c>
      <c r="G345" s="20" t="str">
        <f t="shared" si="16"/>
        <v/>
      </c>
      <c r="H345" s="21" t="str">
        <f t="shared" si="17"/>
        <v/>
      </c>
    </row>
    <row r="346" spans="2:8" x14ac:dyDescent="0.2">
      <c r="B346" s="19"/>
      <c r="C346" s="6"/>
      <c r="D346" s="6"/>
      <c r="E346" s="7"/>
      <c r="F346" s="20" t="str">
        <f t="shared" si="15"/>
        <v/>
      </c>
      <c r="G346" s="20" t="str">
        <f t="shared" si="16"/>
        <v/>
      </c>
      <c r="H346" s="21" t="str">
        <f t="shared" si="17"/>
        <v/>
      </c>
    </row>
    <row r="347" spans="2:8" x14ac:dyDescent="0.2">
      <c r="B347" s="19"/>
      <c r="C347" s="6"/>
      <c r="D347" s="6"/>
      <c r="E347" s="7"/>
      <c r="F347" s="20" t="str">
        <f t="shared" si="15"/>
        <v/>
      </c>
      <c r="G347" s="20" t="str">
        <f t="shared" si="16"/>
        <v/>
      </c>
      <c r="H347" s="21" t="str">
        <f t="shared" si="17"/>
        <v/>
      </c>
    </row>
    <row r="348" spans="2:8" x14ac:dyDescent="0.2">
      <c r="B348" s="19"/>
      <c r="C348" s="6"/>
      <c r="D348" s="6"/>
      <c r="E348" s="7"/>
      <c r="F348" s="20" t="str">
        <f t="shared" si="15"/>
        <v/>
      </c>
      <c r="G348" s="20" t="str">
        <f t="shared" si="16"/>
        <v/>
      </c>
      <c r="H348" s="21" t="str">
        <f t="shared" si="17"/>
        <v/>
      </c>
    </row>
    <row r="349" spans="2:8" x14ac:dyDescent="0.2">
      <c r="B349" s="19"/>
      <c r="C349" s="6"/>
      <c r="D349" s="6"/>
      <c r="E349" s="7"/>
      <c r="F349" s="20" t="str">
        <f t="shared" si="15"/>
        <v/>
      </c>
      <c r="G349" s="20" t="str">
        <f t="shared" si="16"/>
        <v/>
      </c>
      <c r="H349" s="21" t="str">
        <f t="shared" si="17"/>
        <v/>
      </c>
    </row>
    <row r="350" spans="2:8" x14ac:dyDescent="0.2">
      <c r="B350" s="19"/>
      <c r="C350" s="6"/>
      <c r="D350" s="6"/>
      <c r="E350" s="7"/>
      <c r="F350" s="20" t="str">
        <f t="shared" si="15"/>
        <v/>
      </c>
      <c r="G350" s="20" t="str">
        <f t="shared" si="16"/>
        <v/>
      </c>
      <c r="H350" s="21" t="str">
        <f t="shared" si="17"/>
        <v/>
      </c>
    </row>
    <row r="351" spans="2:8" x14ac:dyDescent="0.2">
      <c r="B351" s="19"/>
      <c r="C351" s="6"/>
      <c r="D351" s="6"/>
      <c r="E351" s="7"/>
      <c r="F351" s="20" t="str">
        <f t="shared" si="15"/>
        <v/>
      </c>
      <c r="G351" s="20" t="str">
        <f t="shared" si="16"/>
        <v/>
      </c>
      <c r="H351" s="21" t="str">
        <f t="shared" si="17"/>
        <v/>
      </c>
    </row>
    <row r="352" spans="2:8" x14ac:dyDescent="0.2">
      <c r="B352" s="19"/>
      <c r="C352" s="6"/>
      <c r="D352" s="6"/>
      <c r="E352" s="7"/>
      <c r="F352" s="20" t="str">
        <f t="shared" si="15"/>
        <v/>
      </c>
      <c r="G352" s="20" t="str">
        <f t="shared" si="16"/>
        <v/>
      </c>
      <c r="H352" s="21" t="str">
        <f t="shared" si="17"/>
        <v/>
      </c>
    </row>
    <row r="353" spans="2:8" x14ac:dyDescent="0.2">
      <c r="B353" s="19"/>
      <c r="C353" s="6"/>
      <c r="D353" s="6"/>
      <c r="E353" s="7"/>
      <c r="F353" s="20" t="str">
        <f t="shared" si="15"/>
        <v/>
      </c>
      <c r="G353" s="20" t="str">
        <f t="shared" si="16"/>
        <v/>
      </c>
      <c r="H353" s="21" t="str">
        <f t="shared" si="17"/>
        <v/>
      </c>
    </row>
    <row r="354" spans="2:8" x14ac:dyDescent="0.2">
      <c r="B354" s="19"/>
      <c r="C354" s="6"/>
      <c r="D354" s="6"/>
      <c r="E354" s="7"/>
      <c r="F354" s="20" t="str">
        <f t="shared" si="15"/>
        <v/>
      </c>
      <c r="G354" s="20" t="str">
        <f t="shared" si="16"/>
        <v/>
      </c>
      <c r="H354" s="21" t="str">
        <f t="shared" si="17"/>
        <v/>
      </c>
    </row>
    <row r="355" spans="2:8" x14ac:dyDescent="0.2">
      <c r="B355" s="19"/>
      <c r="C355" s="6"/>
      <c r="D355" s="6"/>
      <c r="E355" s="7"/>
      <c r="F355" s="20" t="str">
        <f t="shared" si="15"/>
        <v/>
      </c>
      <c r="G355" s="20" t="str">
        <f t="shared" si="16"/>
        <v/>
      </c>
      <c r="H355" s="21" t="str">
        <f t="shared" si="17"/>
        <v/>
      </c>
    </row>
    <row r="356" spans="2:8" x14ac:dyDescent="0.2">
      <c r="B356" s="19"/>
      <c r="C356" s="6"/>
      <c r="D356" s="6"/>
      <c r="E356" s="7"/>
      <c r="F356" s="20" t="str">
        <f t="shared" si="15"/>
        <v/>
      </c>
      <c r="G356" s="20" t="str">
        <f t="shared" si="16"/>
        <v/>
      </c>
      <c r="H356" s="21" t="str">
        <f t="shared" si="17"/>
        <v/>
      </c>
    </row>
    <row r="357" spans="2:8" x14ac:dyDescent="0.2">
      <c r="B357" s="19"/>
      <c r="C357" s="6"/>
      <c r="D357" s="6"/>
      <c r="E357" s="7"/>
      <c r="F357" s="20" t="str">
        <f t="shared" si="15"/>
        <v/>
      </c>
      <c r="G357" s="20" t="str">
        <f t="shared" si="16"/>
        <v/>
      </c>
      <c r="H357" s="21" t="str">
        <f t="shared" si="17"/>
        <v/>
      </c>
    </row>
    <row r="358" spans="2:8" x14ac:dyDescent="0.2">
      <c r="B358" s="19"/>
      <c r="C358" s="6"/>
      <c r="D358" s="6"/>
      <c r="E358" s="7"/>
      <c r="F358" s="20" t="str">
        <f t="shared" si="15"/>
        <v/>
      </c>
      <c r="G358" s="20" t="str">
        <f t="shared" si="16"/>
        <v/>
      </c>
      <c r="H358" s="21" t="str">
        <f t="shared" si="17"/>
        <v/>
      </c>
    </row>
    <row r="359" spans="2:8" x14ac:dyDescent="0.2">
      <c r="B359" s="19"/>
      <c r="C359" s="6"/>
      <c r="D359" s="6"/>
      <c r="E359" s="7"/>
      <c r="F359" s="20" t="str">
        <f t="shared" si="15"/>
        <v/>
      </c>
      <c r="G359" s="20" t="str">
        <f t="shared" si="16"/>
        <v/>
      </c>
      <c r="H359" s="21" t="str">
        <f t="shared" si="17"/>
        <v/>
      </c>
    </row>
    <row r="360" spans="2:8" x14ac:dyDescent="0.2">
      <c r="B360" s="19"/>
      <c r="C360" s="6"/>
      <c r="D360" s="6"/>
      <c r="E360" s="7"/>
      <c r="F360" s="20" t="str">
        <f t="shared" si="15"/>
        <v/>
      </c>
      <c r="G360" s="20" t="str">
        <f t="shared" si="16"/>
        <v/>
      </c>
      <c r="H360" s="21" t="str">
        <f t="shared" si="17"/>
        <v/>
      </c>
    </row>
    <row r="361" spans="2:8" x14ac:dyDescent="0.2">
      <c r="B361" s="19"/>
      <c r="C361" s="6"/>
      <c r="D361" s="6"/>
      <c r="E361" s="7"/>
      <c r="F361" s="20" t="str">
        <f t="shared" si="15"/>
        <v/>
      </c>
      <c r="G361" s="20" t="str">
        <f t="shared" si="16"/>
        <v/>
      </c>
      <c r="H361" s="21" t="str">
        <f t="shared" si="17"/>
        <v/>
      </c>
    </row>
    <row r="362" spans="2:8" x14ac:dyDescent="0.2">
      <c r="B362" s="19"/>
      <c r="C362" s="6"/>
      <c r="D362" s="6"/>
      <c r="E362" s="7"/>
      <c r="F362" s="20" t="str">
        <f t="shared" si="15"/>
        <v/>
      </c>
      <c r="G362" s="20" t="str">
        <f t="shared" si="16"/>
        <v/>
      </c>
      <c r="H362" s="21" t="str">
        <f t="shared" si="17"/>
        <v/>
      </c>
    </row>
    <row r="363" spans="2:8" x14ac:dyDescent="0.2">
      <c r="B363" s="19"/>
      <c r="C363" s="6"/>
      <c r="D363" s="6"/>
      <c r="E363" s="7"/>
      <c r="F363" s="20" t="str">
        <f t="shared" si="15"/>
        <v/>
      </c>
      <c r="G363" s="20" t="str">
        <f t="shared" si="16"/>
        <v/>
      </c>
      <c r="H363" s="21" t="str">
        <f t="shared" si="17"/>
        <v/>
      </c>
    </row>
    <row r="364" spans="2:8" x14ac:dyDescent="0.2">
      <c r="B364" s="19"/>
      <c r="C364" s="6"/>
      <c r="D364" s="6"/>
      <c r="E364" s="7"/>
      <c r="F364" s="20" t="str">
        <f t="shared" si="15"/>
        <v/>
      </c>
      <c r="G364" s="20" t="str">
        <f t="shared" si="16"/>
        <v/>
      </c>
      <c r="H364" s="21" t="str">
        <f t="shared" si="17"/>
        <v/>
      </c>
    </row>
    <row r="365" spans="2:8" x14ac:dyDescent="0.2">
      <c r="B365" s="19"/>
      <c r="C365" s="6"/>
      <c r="D365" s="6"/>
      <c r="E365" s="7"/>
      <c r="F365" s="20" t="str">
        <f t="shared" si="15"/>
        <v/>
      </c>
      <c r="G365" s="20" t="str">
        <f t="shared" si="16"/>
        <v/>
      </c>
      <c r="H365" s="21" t="str">
        <f t="shared" si="17"/>
        <v/>
      </c>
    </row>
    <row r="366" spans="2:8" x14ac:dyDescent="0.2">
      <c r="B366" s="19"/>
      <c r="C366" s="6"/>
      <c r="D366" s="6"/>
      <c r="E366" s="7"/>
      <c r="F366" s="20" t="str">
        <f t="shared" si="15"/>
        <v/>
      </c>
      <c r="G366" s="20" t="str">
        <f t="shared" si="16"/>
        <v/>
      </c>
      <c r="H366" s="21" t="str">
        <f t="shared" si="17"/>
        <v/>
      </c>
    </row>
    <row r="367" spans="2:8" x14ac:dyDescent="0.2">
      <c r="B367" s="19"/>
      <c r="C367" s="6"/>
      <c r="D367" s="6"/>
      <c r="E367" s="7"/>
      <c r="F367" s="20" t="str">
        <f t="shared" si="15"/>
        <v/>
      </c>
      <c r="G367" s="20" t="str">
        <f t="shared" si="16"/>
        <v/>
      </c>
      <c r="H367" s="21" t="str">
        <f t="shared" si="17"/>
        <v/>
      </c>
    </row>
    <row r="368" spans="2:8" x14ac:dyDescent="0.2">
      <c r="B368" s="19"/>
      <c r="C368" s="6"/>
      <c r="D368" s="6"/>
      <c r="E368" s="7"/>
      <c r="F368" s="20" t="str">
        <f t="shared" si="15"/>
        <v/>
      </c>
      <c r="G368" s="20" t="str">
        <f t="shared" si="16"/>
        <v/>
      </c>
      <c r="H368" s="21" t="str">
        <f t="shared" si="17"/>
        <v/>
      </c>
    </row>
    <row r="369" spans="2:8" x14ac:dyDescent="0.2">
      <c r="B369" s="19"/>
      <c r="C369" s="6"/>
      <c r="D369" s="6"/>
      <c r="E369" s="7"/>
      <c r="F369" s="20" t="str">
        <f t="shared" si="15"/>
        <v/>
      </c>
      <c r="G369" s="20" t="str">
        <f t="shared" si="16"/>
        <v/>
      </c>
      <c r="H369" s="21" t="str">
        <f t="shared" si="17"/>
        <v/>
      </c>
    </row>
    <row r="370" spans="2:8" x14ac:dyDescent="0.2">
      <c r="B370" s="19"/>
      <c r="C370" s="6"/>
      <c r="D370" s="6"/>
      <c r="E370" s="7"/>
      <c r="F370" s="20" t="str">
        <f t="shared" si="15"/>
        <v/>
      </c>
      <c r="G370" s="20" t="str">
        <f t="shared" si="16"/>
        <v/>
      </c>
      <c r="H370" s="21" t="str">
        <f t="shared" si="17"/>
        <v/>
      </c>
    </row>
    <row r="371" spans="2:8" x14ac:dyDescent="0.2">
      <c r="B371" s="19"/>
      <c r="C371" s="6"/>
      <c r="D371" s="6"/>
      <c r="E371" s="7"/>
      <c r="F371" s="20" t="str">
        <f t="shared" si="15"/>
        <v/>
      </c>
      <c r="G371" s="20" t="str">
        <f t="shared" si="16"/>
        <v/>
      </c>
      <c r="H371" s="21" t="str">
        <f t="shared" si="17"/>
        <v/>
      </c>
    </row>
    <row r="372" spans="2:8" x14ac:dyDescent="0.2">
      <c r="B372" s="19"/>
      <c r="C372" s="6"/>
      <c r="D372" s="6"/>
      <c r="E372" s="7"/>
      <c r="F372" s="20" t="str">
        <f t="shared" si="15"/>
        <v/>
      </c>
      <c r="G372" s="20" t="str">
        <f t="shared" si="16"/>
        <v/>
      </c>
      <c r="H372" s="21" t="str">
        <f t="shared" si="17"/>
        <v/>
      </c>
    </row>
    <row r="373" spans="2:8" x14ac:dyDescent="0.2">
      <c r="B373" s="19"/>
      <c r="C373" s="6"/>
      <c r="D373" s="6"/>
      <c r="E373" s="7"/>
      <c r="F373" s="20" t="str">
        <f t="shared" si="15"/>
        <v/>
      </c>
      <c r="G373" s="20" t="str">
        <f t="shared" si="16"/>
        <v/>
      </c>
      <c r="H373" s="21" t="str">
        <f t="shared" si="17"/>
        <v/>
      </c>
    </row>
    <row r="374" spans="2:8" x14ac:dyDescent="0.2">
      <c r="B374" s="19"/>
      <c r="C374" s="6"/>
      <c r="D374" s="6"/>
      <c r="E374" s="7"/>
      <c r="F374" s="20" t="str">
        <f t="shared" si="15"/>
        <v/>
      </c>
      <c r="G374" s="20" t="str">
        <f t="shared" si="16"/>
        <v/>
      </c>
      <c r="H374" s="21" t="str">
        <f t="shared" si="17"/>
        <v/>
      </c>
    </row>
    <row r="375" spans="2:8" x14ac:dyDescent="0.2">
      <c r="B375" s="19"/>
      <c r="C375" s="6"/>
      <c r="D375" s="6"/>
      <c r="E375" s="7"/>
      <c r="F375" s="20" t="str">
        <f t="shared" si="15"/>
        <v/>
      </c>
      <c r="G375" s="20" t="str">
        <f t="shared" si="16"/>
        <v/>
      </c>
      <c r="H375" s="21" t="str">
        <f t="shared" si="17"/>
        <v/>
      </c>
    </row>
    <row r="376" spans="2:8" x14ac:dyDescent="0.2">
      <c r="B376" s="19"/>
      <c r="C376" s="6"/>
      <c r="D376" s="6"/>
      <c r="E376" s="7"/>
      <c r="F376" s="20" t="str">
        <f t="shared" si="15"/>
        <v/>
      </c>
      <c r="G376" s="20" t="str">
        <f t="shared" si="16"/>
        <v/>
      </c>
      <c r="H376" s="21" t="str">
        <f t="shared" si="17"/>
        <v/>
      </c>
    </row>
    <row r="377" spans="2:8" x14ac:dyDescent="0.2">
      <c r="B377" s="19"/>
      <c r="C377" s="6"/>
      <c r="D377" s="6"/>
      <c r="E377" s="7"/>
      <c r="F377" s="20" t="str">
        <f t="shared" si="15"/>
        <v/>
      </c>
      <c r="G377" s="20" t="str">
        <f t="shared" si="16"/>
        <v/>
      </c>
      <c r="H377" s="21" t="str">
        <f t="shared" si="17"/>
        <v/>
      </c>
    </row>
    <row r="378" spans="2:8" x14ac:dyDescent="0.2">
      <c r="B378" s="19"/>
      <c r="C378" s="6"/>
      <c r="D378" s="6"/>
      <c r="E378" s="7"/>
      <c r="F378" s="20" t="str">
        <f t="shared" si="15"/>
        <v/>
      </c>
      <c r="G378" s="20" t="str">
        <f t="shared" si="16"/>
        <v/>
      </c>
      <c r="H378" s="21" t="str">
        <f t="shared" si="17"/>
        <v/>
      </c>
    </row>
    <row r="379" spans="2:8" x14ac:dyDescent="0.2">
      <c r="B379" s="19"/>
      <c r="C379" s="6"/>
      <c r="D379" s="6"/>
      <c r="E379" s="7"/>
      <c r="F379" s="20" t="str">
        <f t="shared" si="15"/>
        <v/>
      </c>
      <c r="G379" s="20" t="str">
        <f t="shared" si="16"/>
        <v/>
      </c>
      <c r="H379" s="21" t="str">
        <f t="shared" si="17"/>
        <v/>
      </c>
    </row>
    <row r="380" spans="2:8" x14ac:dyDescent="0.2">
      <c r="B380" s="19"/>
      <c r="C380" s="6"/>
      <c r="D380" s="6"/>
      <c r="E380" s="7"/>
      <c r="F380" s="20" t="str">
        <f t="shared" si="15"/>
        <v/>
      </c>
      <c r="G380" s="20" t="str">
        <f t="shared" si="16"/>
        <v/>
      </c>
      <c r="H380" s="21" t="str">
        <f t="shared" si="17"/>
        <v/>
      </c>
    </row>
    <row r="381" spans="2:8" x14ac:dyDescent="0.2">
      <c r="B381" s="19"/>
      <c r="C381" s="6"/>
      <c r="D381" s="6"/>
      <c r="E381" s="7"/>
      <c r="F381" s="20" t="str">
        <f t="shared" si="15"/>
        <v/>
      </c>
      <c r="G381" s="20" t="str">
        <f t="shared" si="16"/>
        <v/>
      </c>
      <c r="H381" s="21" t="str">
        <f t="shared" si="17"/>
        <v/>
      </c>
    </row>
    <row r="382" spans="2:8" x14ac:dyDescent="0.2">
      <c r="B382" s="19"/>
      <c r="C382" s="6"/>
      <c r="D382" s="6"/>
      <c r="E382" s="7"/>
      <c r="F382" s="20" t="str">
        <f t="shared" si="15"/>
        <v/>
      </c>
      <c r="G382" s="20" t="str">
        <f t="shared" si="16"/>
        <v/>
      </c>
      <c r="H382" s="21" t="str">
        <f t="shared" si="17"/>
        <v/>
      </c>
    </row>
    <row r="383" spans="2:8" x14ac:dyDescent="0.2">
      <c r="B383" s="19"/>
      <c r="C383" s="6"/>
      <c r="D383" s="6"/>
      <c r="E383" s="7"/>
      <c r="F383" s="20" t="str">
        <f t="shared" si="15"/>
        <v/>
      </c>
      <c r="G383" s="20" t="str">
        <f t="shared" si="16"/>
        <v/>
      </c>
      <c r="H383" s="21" t="str">
        <f t="shared" si="17"/>
        <v/>
      </c>
    </row>
    <row r="384" spans="2:8" x14ac:dyDescent="0.2">
      <c r="B384" s="19"/>
      <c r="C384" s="6"/>
      <c r="D384" s="6"/>
      <c r="E384" s="7"/>
      <c r="F384" s="20" t="str">
        <f t="shared" si="15"/>
        <v/>
      </c>
      <c r="G384" s="20" t="str">
        <f t="shared" si="16"/>
        <v/>
      </c>
      <c r="H384" s="21" t="str">
        <f t="shared" si="17"/>
        <v/>
      </c>
    </row>
    <row r="385" spans="2:8" x14ac:dyDescent="0.2">
      <c r="B385" s="19"/>
      <c r="C385" s="6"/>
      <c r="D385" s="6"/>
      <c r="E385" s="7"/>
      <c r="F385" s="20" t="str">
        <f t="shared" si="15"/>
        <v/>
      </c>
      <c r="G385" s="20" t="str">
        <f t="shared" si="16"/>
        <v/>
      </c>
      <c r="H385" s="21" t="str">
        <f t="shared" si="17"/>
        <v/>
      </c>
    </row>
    <row r="386" spans="2:8" x14ac:dyDescent="0.2">
      <c r="B386" s="19"/>
      <c r="C386" s="6"/>
      <c r="D386" s="6"/>
      <c r="E386" s="7"/>
      <c r="F386" s="20" t="str">
        <f t="shared" si="15"/>
        <v/>
      </c>
      <c r="G386" s="20" t="str">
        <f t="shared" si="16"/>
        <v/>
      </c>
      <c r="H386" s="21" t="str">
        <f t="shared" si="17"/>
        <v/>
      </c>
    </row>
    <row r="387" spans="2:8" x14ac:dyDescent="0.2">
      <c r="B387" s="19"/>
      <c r="C387" s="6"/>
      <c r="D387" s="6"/>
      <c r="E387" s="7"/>
      <c r="F387" s="20" t="str">
        <f t="shared" si="15"/>
        <v/>
      </c>
      <c r="G387" s="20" t="str">
        <f t="shared" si="16"/>
        <v/>
      </c>
      <c r="H387" s="21" t="str">
        <f t="shared" si="17"/>
        <v/>
      </c>
    </row>
    <row r="388" spans="2:8" x14ac:dyDescent="0.2">
      <c r="B388" s="19"/>
      <c r="C388" s="6"/>
      <c r="D388" s="6"/>
      <c r="E388" s="7"/>
      <c r="F388" s="20" t="str">
        <f t="shared" si="15"/>
        <v/>
      </c>
      <c r="G388" s="20" t="str">
        <f t="shared" si="16"/>
        <v/>
      </c>
      <c r="H388" s="21" t="str">
        <f t="shared" si="17"/>
        <v/>
      </c>
    </row>
    <row r="389" spans="2:8" x14ac:dyDescent="0.2">
      <c r="B389" s="19"/>
      <c r="C389" s="6"/>
      <c r="D389" s="6"/>
      <c r="E389" s="7"/>
      <c r="F389" s="20" t="str">
        <f t="shared" ref="F389:F452" si="18">IF(C389="","",IFERROR(INDEX(TipCat,MATCH(C389,Categorii,0)),"?"))</f>
        <v/>
      </c>
      <c r="G389" s="20" t="str">
        <f t="shared" ref="G389:G452" si="19">IF(B389="","",IF(YEAR(B389)=An,MONTH(B389),0))</f>
        <v/>
      </c>
      <c r="H389" s="21" t="str">
        <f t="shared" ref="H389:H452" si="20">IF(AND(B389="",C389="",E389=""),"",TRIM(IF(OR(B389="",C389="",E389=""),"Date incomplete. ","")&amp;IF(F389="?","Categorie necunoscută. ","")&amp;IF(N(E389)&lt;0,"Scrie suma fără minus. ","")&amp;IF(AND(B389&lt;&gt;"",G389=0),"Data nu e din anul "&amp;An&amp;". ","")&amp;IF(AND(G389&lt;&gt;"",G389&gt;UltimaLuna),"Lună neîncheiată: nu intră încă în cash flow. ","")))</f>
        <v/>
      </c>
    </row>
    <row r="390" spans="2:8" x14ac:dyDescent="0.2">
      <c r="B390" s="19"/>
      <c r="C390" s="6"/>
      <c r="D390" s="6"/>
      <c r="E390" s="7"/>
      <c r="F390" s="20" t="str">
        <f t="shared" si="18"/>
        <v/>
      </c>
      <c r="G390" s="20" t="str">
        <f t="shared" si="19"/>
        <v/>
      </c>
      <c r="H390" s="21" t="str">
        <f t="shared" si="20"/>
        <v/>
      </c>
    </row>
    <row r="391" spans="2:8" x14ac:dyDescent="0.2">
      <c r="B391" s="19"/>
      <c r="C391" s="6"/>
      <c r="D391" s="6"/>
      <c r="E391" s="7"/>
      <c r="F391" s="20" t="str">
        <f t="shared" si="18"/>
        <v/>
      </c>
      <c r="G391" s="20" t="str">
        <f t="shared" si="19"/>
        <v/>
      </c>
      <c r="H391" s="21" t="str">
        <f t="shared" si="20"/>
        <v/>
      </c>
    </row>
    <row r="392" spans="2:8" x14ac:dyDescent="0.2">
      <c r="B392" s="19"/>
      <c r="C392" s="6"/>
      <c r="D392" s="6"/>
      <c r="E392" s="7"/>
      <c r="F392" s="20" t="str">
        <f t="shared" si="18"/>
        <v/>
      </c>
      <c r="G392" s="20" t="str">
        <f t="shared" si="19"/>
        <v/>
      </c>
      <c r="H392" s="21" t="str">
        <f t="shared" si="20"/>
        <v/>
      </c>
    </row>
    <row r="393" spans="2:8" x14ac:dyDescent="0.2">
      <c r="B393" s="19"/>
      <c r="C393" s="6"/>
      <c r="D393" s="6"/>
      <c r="E393" s="7"/>
      <c r="F393" s="20" t="str">
        <f t="shared" si="18"/>
        <v/>
      </c>
      <c r="G393" s="20" t="str">
        <f t="shared" si="19"/>
        <v/>
      </c>
      <c r="H393" s="21" t="str">
        <f t="shared" si="20"/>
        <v/>
      </c>
    </row>
    <row r="394" spans="2:8" x14ac:dyDescent="0.2">
      <c r="B394" s="19"/>
      <c r="C394" s="6"/>
      <c r="D394" s="6"/>
      <c r="E394" s="7"/>
      <c r="F394" s="20" t="str">
        <f t="shared" si="18"/>
        <v/>
      </c>
      <c r="G394" s="20" t="str">
        <f t="shared" si="19"/>
        <v/>
      </c>
      <c r="H394" s="21" t="str">
        <f t="shared" si="20"/>
        <v/>
      </c>
    </row>
    <row r="395" spans="2:8" x14ac:dyDescent="0.2">
      <c r="B395" s="19"/>
      <c r="C395" s="6"/>
      <c r="D395" s="6"/>
      <c r="E395" s="7"/>
      <c r="F395" s="20" t="str">
        <f t="shared" si="18"/>
        <v/>
      </c>
      <c r="G395" s="20" t="str">
        <f t="shared" si="19"/>
        <v/>
      </c>
      <c r="H395" s="21" t="str">
        <f t="shared" si="20"/>
        <v/>
      </c>
    </row>
    <row r="396" spans="2:8" x14ac:dyDescent="0.2">
      <c r="B396" s="19"/>
      <c r="C396" s="6"/>
      <c r="D396" s="6"/>
      <c r="E396" s="7"/>
      <c r="F396" s="20" t="str">
        <f t="shared" si="18"/>
        <v/>
      </c>
      <c r="G396" s="20" t="str">
        <f t="shared" si="19"/>
        <v/>
      </c>
      <c r="H396" s="21" t="str">
        <f t="shared" si="20"/>
        <v/>
      </c>
    </row>
    <row r="397" spans="2:8" x14ac:dyDescent="0.2">
      <c r="B397" s="19"/>
      <c r="C397" s="6"/>
      <c r="D397" s="6"/>
      <c r="E397" s="7"/>
      <c r="F397" s="20" t="str">
        <f t="shared" si="18"/>
        <v/>
      </c>
      <c r="G397" s="20" t="str">
        <f t="shared" si="19"/>
        <v/>
      </c>
      <c r="H397" s="21" t="str">
        <f t="shared" si="20"/>
        <v/>
      </c>
    </row>
    <row r="398" spans="2:8" x14ac:dyDescent="0.2">
      <c r="B398" s="19"/>
      <c r="C398" s="6"/>
      <c r="D398" s="6"/>
      <c r="E398" s="7"/>
      <c r="F398" s="20" t="str">
        <f t="shared" si="18"/>
        <v/>
      </c>
      <c r="G398" s="20" t="str">
        <f t="shared" si="19"/>
        <v/>
      </c>
      <c r="H398" s="21" t="str">
        <f t="shared" si="20"/>
        <v/>
      </c>
    </row>
    <row r="399" spans="2:8" x14ac:dyDescent="0.2">
      <c r="B399" s="19"/>
      <c r="C399" s="6"/>
      <c r="D399" s="6"/>
      <c r="E399" s="7"/>
      <c r="F399" s="20" t="str">
        <f t="shared" si="18"/>
        <v/>
      </c>
      <c r="G399" s="20" t="str">
        <f t="shared" si="19"/>
        <v/>
      </c>
      <c r="H399" s="21" t="str">
        <f t="shared" si="20"/>
        <v/>
      </c>
    </row>
    <row r="400" spans="2:8" x14ac:dyDescent="0.2">
      <c r="B400" s="19"/>
      <c r="C400" s="6"/>
      <c r="D400" s="6"/>
      <c r="E400" s="7"/>
      <c r="F400" s="20" t="str">
        <f t="shared" si="18"/>
        <v/>
      </c>
      <c r="G400" s="20" t="str">
        <f t="shared" si="19"/>
        <v/>
      </c>
      <c r="H400" s="21" t="str">
        <f t="shared" si="20"/>
        <v/>
      </c>
    </row>
    <row r="401" spans="2:8" x14ac:dyDescent="0.2">
      <c r="B401" s="19"/>
      <c r="C401" s="6"/>
      <c r="D401" s="6"/>
      <c r="E401" s="7"/>
      <c r="F401" s="20" t="str">
        <f t="shared" si="18"/>
        <v/>
      </c>
      <c r="G401" s="20" t="str">
        <f t="shared" si="19"/>
        <v/>
      </c>
      <c r="H401" s="21" t="str">
        <f t="shared" si="20"/>
        <v/>
      </c>
    </row>
    <row r="402" spans="2:8" x14ac:dyDescent="0.2">
      <c r="B402" s="19"/>
      <c r="C402" s="6"/>
      <c r="D402" s="6"/>
      <c r="E402" s="7"/>
      <c r="F402" s="20" t="str">
        <f t="shared" si="18"/>
        <v/>
      </c>
      <c r="G402" s="20" t="str">
        <f t="shared" si="19"/>
        <v/>
      </c>
      <c r="H402" s="21" t="str">
        <f t="shared" si="20"/>
        <v/>
      </c>
    </row>
    <row r="403" spans="2:8" x14ac:dyDescent="0.2">
      <c r="B403" s="19"/>
      <c r="C403" s="6"/>
      <c r="D403" s="6"/>
      <c r="E403" s="7"/>
      <c r="F403" s="20" t="str">
        <f t="shared" si="18"/>
        <v/>
      </c>
      <c r="G403" s="20" t="str">
        <f t="shared" si="19"/>
        <v/>
      </c>
      <c r="H403" s="21" t="str">
        <f t="shared" si="20"/>
        <v/>
      </c>
    </row>
    <row r="404" spans="2:8" x14ac:dyDescent="0.2">
      <c r="B404" s="19"/>
      <c r="C404" s="6"/>
      <c r="D404" s="6"/>
      <c r="E404" s="7"/>
      <c r="F404" s="20" t="str">
        <f t="shared" si="18"/>
        <v/>
      </c>
      <c r="G404" s="20" t="str">
        <f t="shared" si="19"/>
        <v/>
      </c>
      <c r="H404" s="21" t="str">
        <f t="shared" si="20"/>
        <v/>
      </c>
    </row>
    <row r="405" spans="2:8" x14ac:dyDescent="0.2">
      <c r="B405" s="19"/>
      <c r="C405" s="6"/>
      <c r="D405" s="6"/>
      <c r="E405" s="7"/>
      <c r="F405" s="20" t="str">
        <f t="shared" si="18"/>
        <v/>
      </c>
      <c r="G405" s="20" t="str">
        <f t="shared" si="19"/>
        <v/>
      </c>
      <c r="H405" s="21" t="str">
        <f t="shared" si="20"/>
        <v/>
      </c>
    </row>
    <row r="406" spans="2:8" x14ac:dyDescent="0.2">
      <c r="B406" s="19"/>
      <c r="C406" s="6"/>
      <c r="D406" s="6"/>
      <c r="E406" s="7"/>
      <c r="F406" s="20" t="str">
        <f t="shared" si="18"/>
        <v/>
      </c>
      <c r="G406" s="20" t="str">
        <f t="shared" si="19"/>
        <v/>
      </c>
      <c r="H406" s="21" t="str">
        <f t="shared" si="20"/>
        <v/>
      </c>
    </row>
    <row r="407" spans="2:8" x14ac:dyDescent="0.2">
      <c r="B407" s="19"/>
      <c r="C407" s="6"/>
      <c r="D407" s="6"/>
      <c r="E407" s="7"/>
      <c r="F407" s="20" t="str">
        <f t="shared" si="18"/>
        <v/>
      </c>
      <c r="G407" s="20" t="str">
        <f t="shared" si="19"/>
        <v/>
      </c>
      <c r="H407" s="21" t="str">
        <f t="shared" si="20"/>
        <v/>
      </c>
    </row>
    <row r="408" spans="2:8" x14ac:dyDescent="0.2">
      <c r="B408" s="19"/>
      <c r="C408" s="6"/>
      <c r="D408" s="6"/>
      <c r="E408" s="7"/>
      <c r="F408" s="20" t="str">
        <f t="shared" si="18"/>
        <v/>
      </c>
      <c r="G408" s="20" t="str">
        <f t="shared" si="19"/>
        <v/>
      </c>
      <c r="H408" s="21" t="str">
        <f t="shared" si="20"/>
        <v/>
      </c>
    </row>
    <row r="409" spans="2:8" x14ac:dyDescent="0.2">
      <c r="B409" s="19"/>
      <c r="C409" s="6"/>
      <c r="D409" s="6"/>
      <c r="E409" s="7"/>
      <c r="F409" s="20" t="str">
        <f t="shared" si="18"/>
        <v/>
      </c>
      <c r="G409" s="20" t="str">
        <f t="shared" si="19"/>
        <v/>
      </c>
      <c r="H409" s="21" t="str">
        <f t="shared" si="20"/>
        <v/>
      </c>
    </row>
    <row r="410" spans="2:8" x14ac:dyDescent="0.2">
      <c r="B410" s="19"/>
      <c r="C410" s="6"/>
      <c r="D410" s="6"/>
      <c r="E410" s="7"/>
      <c r="F410" s="20" t="str">
        <f t="shared" si="18"/>
        <v/>
      </c>
      <c r="G410" s="20" t="str">
        <f t="shared" si="19"/>
        <v/>
      </c>
      <c r="H410" s="21" t="str">
        <f t="shared" si="20"/>
        <v/>
      </c>
    </row>
    <row r="411" spans="2:8" x14ac:dyDescent="0.2">
      <c r="B411" s="19"/>
      <c r="C411" s="6"/>
      <c r="D411" s="6"/>
      <c r="E411" s="7"/>
      <c r="F411" s="20" t="str">
        <f t="shared" si="18"/>
        <v/>
      </c>
      <c r="G411" s="20" t="str">
        <f t="shared" si="19"/>
        <v/>
      </c>
      <c r="H411" s="21" t="str">
        <f t="shared" si="20"/>
        <v/>
      </c>
    </row>
    <row r="412" spans="2:8" x14ac:dyDescent="0.2">
      <c r="B412" s="19"/>
      <c r="C412" s="6"/>
      <c r="D412" s="6"/>
      <c r="E412" s="7"/>
      <c r="F412" s="20" t="str">
        <f t="shared" si="18"/>
        <v/>
      </c>
      <c r="G412" s="20" t="str">
        <f t="shared" si="19"/>
        <v/>
      </c>
      <c r="H412" s="21" t="str">
        <f t="shared" si="20"/>
        <v/>
      </c>
    </row>
    <row r="413" spans="2:8" x14ac:dyDescent="0.2">
      <c r="B413" s="19"/>
      <c r="C413" s="6"/>
      <c r="D413" s="6"/>
      <c r="E413" s="7"/>
      <c r="F413" s="20" t="str">
        <f t="shared" si="18"/>
        <v/>
      </c>
      <c r="G413" s="20" t="str">
        <f t="shared" si="19"/>
        <v/>
      </c>
      <c r="H413" s="21" t="str">
        <f t="shared" si="20"/>
        <v/>
      </c>
    </row>
    <row r="414" spans="2:8" x14ac:dyDescent="0.2">
      <c r="B414" s="19"/>
      <c r="C414" s="6"/>
      <c r="D414" s="6"/>
      <c r="E414" s="7"/>
      <c r="F414" s="20" t="str">
        <f t="shared" si="18"/>
        <v/>
      </c>
      <c r="G414" s="20" t="str">
        <f t="shared" si="19"/>
        <v/>
      </c>
      <c r="H414" s="21" t="str">
        <f t="shared" si="20"/>
        <v/>
      </c>
    </row>
    <row r="415" spans="2:8" x14ac:dyDescent="0.2">
      <c r="B415" s="19"/>
      <c r="C415" s="6"/>
      <c r="D415" s="6"/>
      <c r="E415" s="7"/>
      <c r="F415" s="20" t="str">
        <f t="shared" si="18"/>
        <v/>
      </c>
      <c r="G415" s="20" t="str">
        <f t="shared" si="19"/>
        <v/>
      </c>
      <c r="H415" s="21" t="str">
        <f t="shared" si="20"/>
        <v/>
      </c>
    </row>
    <row r="416" spans="2:8" x14ac:dyDescent="0.2">
      <c r="B416" s="19"/>
      <c r="C416" s="6"/>
      <c r="D416" s="6"/>
      <c r="E416" s="7"/>
      <c r="F416" s="20" t="str">
        <f t="shared" si="18"/>
        <v/>
      </c>
      <c r="G416" s="20" t="str">
        <f t="shared" si="19"/>
        <v/>
      </c>
      <c r="H416" s="21" t="str">
        <f t="shared" si="20"/>
        <v/>
      </c>
    </row>
    <row r="417" spans="2:8" x14ac:dyDescent="0.2">
      <c r="B417" s="19"/>
      <c r="C417" s="6"/>
      <c r="D417" s="6"/>
      <c r="E417" s="7"/>
      <c r="F417" s="20" t="str">
        <f t="shared" si="18"/>
        <v/>
      </c>
      <c r="G417" s="20" t="str">
        <f t="shared" si="19"/>
        <v/>
      </c>
      <c r="H417" s="21" t="str">
        <f t="shared" si="20"/>
        <v/>
      </c>
    </row>
    <row r="418" spans="2:8" x14ac:dyDescent="0.2">
      <c r="B418" s="19"/>
      <c r="C418" s="6"/>
      <c r="D418" s="6"/>
      <c r="E418" s="7"/>
      <c r="F418" s="20" t="str">
        <f t="shared" si="18"/>
        <v/>
      </c>
      <c r="G418" s="20" t="str">
        <f t="shared" si="19"/>
        <v/>
      </c>
      <c r="H418" s="21" t="str">
        <f t="shared" si="20"/>
        <v/>
      </c>
    </row>
    <row r="419" spans="2:8" x14ac:dyDescent="0.2">
      <c r="B419" s="19"/>
      <c r="C419" s="6"/>
      <c r="D419" s="6"/>
      <c r="E419" s="7"/>
      <c r="F419" s="20" t="str">
        <f t="shared" si="18"/>
        <v/>
      </c>
      <c r="G419" s="20" t="str">
        <f t="shared" si="19"/>
        <v/>
      </c>
      <c r="H419" s="21" t="str">
        <f t="shared" si="20"/>
        <v/>
      </c>
    </row>
    <row r="420" spans="2:8" x14ac:dyDescent="0.2">
      <c r="B420" s="19"/>
      <c r="C420" s="6"/>
      <c r="D420" s="6"/>
      <c r="E420" s="7"/>
      <c r="F420" s="20" t="str">
        <f t="shared" si="18"/>
        <v/>
      </c>
      <c r="G420" s="20" t="str">
        <f t="shared" si="19"/>
        <v/>
      </c>
      <c r="H420" s="21" t="str">
        <f t="shared" si="20"/>
        <v/>
      </c>
    </row>
    <row r="421" spans="2:8" x14ac:dyDescent="0.2">
      <c r="B421" s="19"/>
      <c r="C421" s="6"/>
      <c r="D421" s="6"/>
      <c r="E421" s="7"/>
      <c r="F421" s="20" t="str">
        <f t="shared" si="18"/>
        <v/>
      </c>
      <c r="G421" s="20" t="str">
        <f t="shared" si="19"/>
        <v/>
      </c>
      <c r="H421" s="21" t="str">
        <f t="shared" si="20"/>
        <v/>
      </c>
    </row>
    <row r="422" spans="2:8" x14ac:dyDescent="0.2">
      <c r="B422" s="19"/>
      <c r="C422" s="6"/>
      <c r="D422" s="6"/>
      <c r="E422" s="7"/>
      <c r="F422" s="20" t="str">
        <f t="shared" si="18"/>
        <v/>
      </c>
      <c r="G422" s="20" t="str">
        <f t="shared" si="19"/>
        <v/>
      </c>
      <c r="H422" s="21" t="str">
        <f t="shared" si="20"/>
        <v/>
      </c>
    </row>
    <row r="423" spans="2:8" x14ac:dyDescent="0.2">
      <c r="B423" s="19"/>
      <c r="C423" s="6"/>
      <c r="D423" s="6"/>
      <c r="E423" s="7"/>
      <c r="F423" s="20" t="str">
        <f t="shared" si="18"/>
        <v/>
      </c>
      <c r="G423" s="20" t="str">
        <f t="shared" si="19"/>
        <v/>
      </c>
      <c r="H423" s="21" t="str">
        <f t="shared" si="20"/>
        <v/>
      </c>
    </row>
    <row r="424" spans="2:8" x14ac:dyDescent="0.2">
      <c r="B424" s="19"/>
      <c r="C424" s="6"/>
      <c r="D424" s="6"/>
      <c r="E424" s="7"/>
      <c r="F424" s="20" t="str">
        <f t="shared" si="18"/>
        <v/>
      </c>
      <c r="G424" s="20" t="str">
        <f t="shared" si="19"/>
        <v/>
      </c>
      <c r="H424" s="21" t="str">
        <f t="shared" si="20"/>
        <v/>
      </c>
    </row>
    <row r="425" spans="2:8" x14ac:dyDescent="0.2">
      <c r="B425" s="19"/>
      <c r="C425" s="6"/>
      <c r="D425" s="6"/>
      <c r="E425" s="7"/>
      <c r="F425" s="20" t="str">
        <f t="shared" si="18"/>
        <v/>
      </c>
      <c r="G425" s="20" t="str">
        <f t="shared" si="19"/>
        <v/>
      </c>
      <c r="H425" s="21" t="str">
        <f t="shared" si="20"/>
        <v/>
      </c>
    </row>
    <row r="426" spans="2:8" x14ac:dyDescent="0.2">
      <c r="B426" s="19"/>
      <c r="C426" s="6"/>
      <c r="D426" s="6"/>
      <c r="E426" s="7"/>
      <c r="F426" s="20" t="str">
        <f t="shared" si="18"/>
        <v/>
      </c>
      <c r="G426" s="20" t="str">
        <f t="shared" si="19"/>
        <v/>
      </c>
      <c r="H426" s="21" t="str">
        <f t="shared" si="20"/>
        <v/>
      </c>
    </row>
    <row r="427" spans="2:8" x14ac:dyDescent="0.2">
      <c r="B427" s="19"/>
      <c r="C427" s="6"/>
      <c r="D427" s="6"/>
      <c r="E427" s="7"/>
      <c r="F427" s="20" t="str">
        <f t="shared" si="18"/>
        <v/>
      </c>
      <c r="G427" s="20" t="str">
        <f t="shared" si="19"/>
        <v/>
      </c>
      <c r="H427" s="21" t="str">
        <f t="shared" si="20"/>
        <v/>
      </c>
    </row>
    <row r="428" spans="2:8" x14ac:dyDescent="0.2">
      <c r="B428" s="19"/>
      <c r="C428" s="6"/>
      <c r="D428" s="6"/>
      <c r="E428" s="7"/>
      <c r="F428" s="20" t="str">
        <f t="shared" si="18"/>
        <v/>
      </c>
      <c r="G428" s="20" t="str">
        <f t="shared" si="19"/>
        <v/>
      </c>
      <c r="H428" s="21" t="str">
        <f t="shared" si="20"/>
        <v/>
      </c>
    </row>
    <row r="429" spans="2:8" x14ac:dyDescent="0.2">
      <c r="B429" s="19"/>
      <c r="C429" s="6"/>
      <c r="D429" s="6"/>
      <c r="E429" s="7"/>
      <c r="F429" s="20" t="str">
        <f t="shared" si="18"/>
        <v/>
      </c>
      <c r="G429" s="20" t="str">
        <f t="shared" si="19"/>
        <v/>
      </c>
      <c r="H429" s="21" t="str">
        <f t="shared" si="20"/>
        <v/>
      </c>
    </row>
    <row r="430" spans="2:8" x14ac:dyDescent="0.2">
      <c r="B430" s="19"/>
      <c r="C430" s="6"/>
      <c r="D430" s="6"/>
      <c r="E430" s="7"/>
      <c r="F430" s="20" t="str">
        <f t="shared" si="18"/>
        <v/>
      </c>
      <c r="G430" s="20" t="str">
        <f t="shared" si="19"/>
        <v/>
      </c>
      <c r="H430" s="21" t="str">
        <f t="shared" si="20"/>
        <v/>
      </c>
    </row>
    <row r="431" spans="2:8" x14ac:dyDescent="0.2">
      <c r="B431" s="19"/>
      <c r="C431" s="6"/>
      <c r="D431" s="6"/>
      <c r="E431" s="7"/>
      <c r="F431" s="20" t="str">
        <f t="shared" si="18"/>
        <v/>
      </c>
      <c r="G431" s="20" t="str">
        <f t="shared" si="19"/>
        <v/>
      </c>
      <c r="H431" s="21" t="str">
        <f t="shared" si="20"/>
        <v/>
      </c>
    </row>
    <row r="432" spans="2:8" x14ac:dyDescent="0.2">
      <c r="B432" s="19"/>
      <c r="C432" s="6"/>
      <c r="D432" s="6"/>
      <c r="E432" s="7"/>
      <c r="F432" s="20" t="str">
        <f t="shared" si="18"/>
        <v/>
      </c>
      <c r="G432" s="20" t="str">
        <f t="shared" si="19"/>
        <v/>
      </c>
      <c r="H432" s="21" t="str">
        <f t="shared" si="20"/>
        <v/>
      </c>
    </row>
    <row r="433" spans="2:8" x14ac:dyDescent="0.2">
      <c r="B433" s="19"/>
      <c r="C433" s="6"/>
      <c r="D433" s="6"/>
      <c r="E433" s="7"/>
      <c r="F433" s="20" t="str">
        <f t="shared" si="18"/>
        <v/>
      </c>
      <c r="G433" s="20" t="str">
        <f t="shared" si="19"/>
        <v/>
      </c>
      <c r="H433" s="21" t="str">
        <f t="shared" si="20"/>
        <v/>
      </c>
    </row>
    <row r="434" spans="2:8" x14ac:dyDescent="0.2">
      <c r="B434" s="19"/>
      <c r="C434" s="6"/>
      <c r="D434" s="6"/>
      <c r="E434" s="7"/>
      <c r="F434" s="20" t="str">
        <f t="shared" si="18"/>
        <v/>
      </c>
      <c r="G434" s="20" t="str">
        <f t="shared" si="19"/>
        <v/>
      </c>
      <c r="H434" s="21" t="str">
        <f t="shared" si="20"/>
        <v/>
      </c>
    </row>
    <row r="435" spans="2:8" x14ac:dyDescent="0.2">
      <c r="B435" s="19"/>
      <c r="C435" s="6"/>
      <c r="D435" s="6"/>
      <c r="E435" s="7"/>
      <c r="F435" s="20" t="str">
        <f t="shared" si="18"/>
        <v/>
      </c>
      <c r="G435" s="20" t="str">
        <f t="shared" si="19"/>
        <v/>
      </c>
      <c r="H435" s="21" t="str">
        <f t="shared" si="20"/>
        <v/>
      </c>
    </row>
    <row r="436" spans="2:8" x14ac:dyDescent="0.2">
      <c r="B436" s="19"/>
      <c r="C436" s="6"/>
      <c r="D436" s="6"/>
      <c r="E436" s="7"/>
      <c r="F436" s="20" t="str">
        <f t="shared" si="18"/>
        <v/>
      </c>
      <c r="G436" s="20" t="str">
        <f t="shared" si="19"/>
        <v/>
      </c>
      <c r="H436" s="21" t="str">
        <f t="shared" si="20"/>
        <v/>
      </c>
    </row>
    <row r="437" spans="2:8" x14ac:dyDescent="0.2">
      <c r="B437" s="19"/>
      <c r="C437" s="6"/>
      <c r="D437" s="6"/>
      <c r="E437" s="7"/>
      <c r="F437" s="20" t="str">
        <f t="shared" si="18"/>
        <v/>
      </c>
      <c r="G437" s="20" t="str">
        <f t="shared" si="19"/>
        <v/>
      </c>
      <c r="H437" s="21" t="str">
        <f t="shared" si="20"/>
        <v/>
      </c>
    </row>
    <row r="438" spans="2:8" x14ac:dyDescent="0.2">
      <c r="B438" s="19"/>
      <c r="C438" s="6"/>
      <c r="D438" s="6"/>
      <c r="E438" s="7"/>
      <c r="F438" s="20" t="str">
        <f t="shared" si="18"/>
        <v/>
      </c>
      <c r="G438" s="20" t="str">
        <f t="shared" si="19"/>
        <v/>
      </c>
      <c r="H438" s="21" t="str">
        <f t="shared" si="20"/>
        <v/>
      </c>
    </row>
    <row r="439" spans="2:8" x14ac:dyDescent="0.2">
      <c r="B439" s="19"/>
      <c r="C439" s="6"/>
      <c r="D439" s="6"/>
      <c r="E439" s="7"/>
      <c r="F439" s="20" t="str">
        <f t="shared" si="18"/>
        <v/>
      </c>
      <c r="G439" s="20" t="str">
        <f t="shared" si="19"/>
        <v/>
      </c>
      <c r="H439" s="21" t="str">
        <f t="shared" si="20"/>
        <v/>
      </c>
    </row>
    <row r="440" spans="2:8" x14ac:dyDescent="0.2">
      <c r="B440" s="19"/>
      <c r="C440" s="6"/>
      <c r="D440" s="6"/>
      <c r="E440" s="7"/>
      <c r="F440" s="20" t="str">
        <f t="shared" si="18"/>
        <v/>
      </c>
      <c r="G440" s="20" t="str">
        <f t="shared" si="19"/>
        <v/>
      </c>
      <c r="H440" s="21" t="str">
        <f t="shared" si="20"/>
        <v/>
      </c>
    </row>
    <row r="441" spans="2:8" x14ac:dyDescent="0.2">
      <c r="B441" s="19"/>
      <c r="C441" s="6"/>
      <c r="D441" s="6"/>
      <c r="E441" s="7"/>
      <c r="F441" s="20" t="str">
        <f t="shared" si="18"/>
        <v/>
      </c>
      <c r="G441" s="20" t="str">
        <f t="shared" si="19"/>
        <v/>
      </c>
      <c r="H441" s="21" t="str">
        <f t="shared" si="20"/>
        <v/>
      </c>
    </row>
    <row r="442" spans="2:8" x14ac:dyDescent="0.2">
      <c r="B442" s="19"/>
      <c r="C442" s="6"/>
      <c r="D442" s="6"/>
      <c r="E442" s="7"/>
      <c r="F442" s="20" t="str">
        <f t="shared" si="18"/>
        <v/>
      </c>
      <c r="G442" s="20" t="str">
        <f t="shared" si="19"/>
        <v/>
      </c>
      <c r="H442" s="21" t="str">
        <f t="shared" si="20"/>
        <v/>
      </c>
    </row>
    <row r="443" spans="2:8" x14ac:dyDescent="0.2">
      <c r="B443" s="19"/>
      <c r="C443" s="6"/>
      <c r="D443" s="6"/>
      <c r="E443" s="7"/>
      <c r="F443" s="20" t="str">
        <f t="shared" si="18"/>
        <v/>
      </c>
      <c r="G443" s="20" t="str">
        <f t="shared" si="19"/>
        <v/>
      </c>
      <c r="H443" s="21" t="str">
        <f t="shared" si="20"/>
        <v/>
      </c>
    </row>
    <row r="444" spans="2:8" x14ac:dyDescent="0.2">
      <c r="B444" s="19"/>
      <c r="C444" s="6"/>
      <c r="D444" s="6"/>
      <c r="E444" s="7"/>
      <c r="F444" s="20" t="str">
        <f t="shared" si="18"/>
        <v/>
      </c>
      <c r="G444" s="20" t="str">
        <f t="shared" si="19"/>
        <v/>
      </c>
      <c r="H444" s="21" t="str">
        <f t="shared" si="20"/>
        <v/>
      </c>
    </row>
    <row r="445" spans="2:8" x14ac:dyDescent="0.2">
      <c r="B445" s="19"/>
      <c r="C445" s="6"/>
      <c r="D445" s="6"/>
      <c r="E445" s="7"/>
      <c r="F445" s="20" t="str">
        <f t="shared" si="18"/>
        <v/>
      </c>
      <c r="G445" s="20" t="str">
        <f t="shared" si="19"/>
        <v/>
      </c>
      <c r="H445" s="21" t="str">
        <f t="shared" si="20"/>
        <v/>
      </c>
    </row>
    <row r="446" spans="2:8" x14ac:dyDescent="0.2">
      <c r="B446" s="19"/>
      <c r="C446" s="6"/>
      <c r="D446" s="6"/>
      <c r="E446" s="7"/>
      <c r="F446" s="20" t="str">
        <f t="shared" si="18"/>
        <v/>
      </c>
      <c r="G446" s="20" t="str">
        <f t="shared" si="19"/>
        <v/>
      </c>
      <c r="H446" s="21" t="str">
        <f t="shared" si="20"/>
        <v/>
      </c>
    </row>
    <row r="447" spans="2:8" x14ac:dyDescent="0.2">
      <c r="B447" s="19"/>
      <c r="C447" s="6"/>
      <c r="D447" s="6"/>
      <c r="E447" s="7"/>
      <c r="F447" s="20" t="str">
        <f t="shared" si="18"/>
        <v/>
      </c>
      <c r="G447" s="20" t="str">
        <f t="shared" si="19"/>
        <v/>
      </c>
      <c r="H447" s="21" t="str">
        <f t="shared" si="20"/>
        <v/>
      </c>
    </row>
    <row r="448" spans="2:8" x14ac:dyDescent="0.2">
      <c r="B448" s="19"/>
      <c r="C448" s="6"/>
      <c r="D448" s="6"/>
      <c r="E448" s="7"/>
      <c r="F448" s="20" t="str">
        <f t="shared" si="18"/>
        <v/>
      </c>
      <c r="G448" s="20" t="str">
        <f t="shared" si="19"/>
        <v/>
      </c>
      <c r="H448" s="21" t="str">
        <f t="shared" si="20"/>
        <v/>
      </c>
    </row>
    <row r="449" spans="2:8" x14ac:dyDescent="0.2">
      <c r="B449" s="19"/>
      <c r="C449" s="6"/>
      <c r="D449" s="6"/>
      <c r="E449" s="7"/>
      <c r="F449" s="20" t="str">
        <f t="shared" si="18"/>
        <v/>
      </c>
      <c r="G449" s="20" t="str">
        <f t="shared" si="19"/>
        <v/>
      </c>
      <c r="H449" s="21" t="str">
        <f t="shared" si="20"/>
        <v/>
      </c>
    </row>
    <row r="450" spans="2:8" x14ac:dyDescent="0.2">
      <c r="B450" s="19"/>
      <c r="C450" s="6"/>
      <c r="D450" s="6"/>
      <c r="E450" s="7"/>
      <c r="F450" s="20" t="str">
        <f t="shared" si="18"/>
        <v/>
      </c>
      <c r="G450" s="20" t="str">
        <f t="shared" si="19"/>
        <v/>
      </c>
      <c r="H450" s="21" t="str">
        <f t="shared" si="20"/>
        <v/>
      </c>
    </row>
    <row r="451" spans="2:8" x14ac:dyDescent="0.2">
      <c r="B451" s="19"/>
      <c r="C451" s="6"/>
      <c r="D451" s="6"/>
      <c r="E451" s="7"/>
      <c r="F451" s="20" t="str">
        <f t="shared" si="18"/>
        <v/>
      </c>
      <c r="G451" s="20" t="str">
        <f t="shared" si="19"/>
        <v/>
      </c>
      <c r="H451" s="21" t="str">
        <f t="shared" si="20"/>
        <v/>
      </c>
    </row>
    <row r="452" spans="2:8" x14ac:dyDescent="0.2">
      <c r="B452" s="19"/>
      <c r="C452" s="6"/>
      <c r="D452" s="6"/>
      <c r="E452" s="7"/>
      <c r="F452" s="20" t="str">
        <f t="shared" si="18"/>
        <v/>
      </c>
      <c r="G452" s="20" t="str">
        <f t="shared" si="19"/>
        <v/>
      </c>
      <c r="H452" s="21" t="str">
        <f t="shared" si="20"/>
        <v/>
      </c>
    </row>
    <row r="453" spans="2:8" x14ac:dyDescent="0.2">
      <c r="B453" s="19"/>
      <c r="C453" s="6"/>
      <c r="D453" s="6"/>
      <c r="E453" s="7"/>
      <c r="F453" s="20" t="str">
        <f t="shared" ref="F453:F516" si="21">IF(C453="","",IFERROR(INDEX(TipCat,MATCH(C453,Categorii,0)),"?"))</f>
        <v/>
      </c>
      <c r="G453" s="20" t="str">
        <f t="shared" ref="G453:G516" si="22">IF(B453="","",IF(YEAR(B453)=An,MONTH(B453),0))</f>
        <v/>
      </c>
      <c r="H453" s="21" t="str">
        <f t="shared" ref="H453:H516" si="23">IF(AND(B453="",C453="",E453=""),"",TRIM(IF(OR(B453="",C453="",E453=""),"Date incomplete. ","")&amp;IF(F453="?","Categorie necunoscută. ","")&amp;IF(N(E453)&lt;0,"Scrie suma fără minus. ","")&amp;IF(AND(B453&lt;&gt;"",G453=0),"Data nu e din anul "&amp;An&amp;". ","")&amp;IF(AND(G453&lt;&gt;"",G453&gt;UltimaLuna),"Lună neîncheiată: nu intră încă în cash flow. ","")))</f>
        <v/>
      </c>
    </row>
    <row r="454" spans="2:8" x14ac:dyDescent="0.2">
      <c r="B454" s="19"/>
      <c r="C454" s="6"/>
      <c r="D454" s="6"/>
      <c r="E454" s="7"/>
      <c r="F454" s="20" t="str">
        <f t="shared" si="21"/>
        <v/>
      </c>
      <c r="G454" s="20" t="str">
        <f t="shared" si="22"/>
        <v/>
      </c>
      <c r="H454" s="21" t="str">
        <f t="shared" si="23"/>
        <v/>
      </c>
    </row>
    <row r="455" spans="2:8" x14ac:dyDescent="0.2">
      <c r="B455" s="19"/>
      <c r="C455" s="6"/>
      <c r="D455" s="6"/>
      <c r="E455" s="7"/>
      <c r="F455" s="20" t="str">
        <f t="shared" si="21"/>
        <v/>
      </c>
      <c r="G455" s="20" t="str">
        <f t="shared" si="22"/>
        <v/>
      </c>
      <c r="H455" s="21" t="str">
        <f t="shared" si="23"/>
        <v/>
      </c>
    </row>
    <row r="456" spans="2:8" x14ac:dyDescent="0.2">
      <c r="B456" s="19"/>
      <c r="C456" s="6"/>
      <c r="D456" s="6"/>
      <c r="E456" s="7"/>
      <c r="F456" s="20" t="str">
        <f t="shared" si="21"/>
        <v/>
      </c>
      <c r="G456" s="20" t="str">
        <f t="shared" si="22"/>
        <v/>
      </c>
      <c r="H456" s="21" t="str">
        <f t="shared" si="23"/>
        <v/>
      </c>
    </row>
    <row r="457" spans="2:8" x14ac:dyDescent="0.2">
      <c r="B457" s="19"/>
      <c r="C457" s="6"/>
      <c r="D457" s="6"/>
      <c r="E457" s="7"/>
      <c r="F457" s="20" t="str">
        <f t="shared" si="21"/>
        <v/>
      </c>
      <c r="G457" s="20" t="str">
        <f t="shared" si="22"/>
        <v/>
      </c>
      <c r="H457" s="21" t="str">
        <f t="shared" si="23"/>
        <v/>
      </c>
    </row>
    <row r="458" spans="2:8" x14ac:dyDescent="0.2">
      <c r="B458" s="19"/>
      <c r="C458" s="6"/>
      <c r="D458" s="6"/>
      <c r="E458" s="7"/>
      <c r="F458" s="20" t="str">
        <f t="shared" si="21"/>
        <v/>
      </c>
      <c r="G458" s="20" t="str">
        <f t="shared" si="22"/>
        <v/>
      </c>
      <c r="H458" s="21" t="str">
        <f t="shared" si="23"/>
        <v/>
      </c>
    </row>
    <row r="459" spans="2:8" x14ac:dyDescent="0.2">
      <c r="B459" s="19"/>
      <c r="C459" s="6"/>
      <c r="D459" s="6"/>
      <c r="E459" s="7"/>
      <c r="F459" s="20" t="str">
        <f t="shared" si="21"/>
        <v/>
      </c>
      <c r="G459" s="20" t="str">
        <f t="shared" si="22"/>
        <v/>
      </c>
      <c r="H459" s="21" t="str">
        <f t="shared" si="23"/>
        <v/>
      </c>
    </row>
    <row r="460" spans="2:8" x14ac:dyDescent="0.2">
      <c r="B460" s="19"/>
      <c r="C460" s="6"/>
      <c r="D460" s="6"/>
      <c r="E460" s="7"/>
      <c r="F460" s="20" t="str">
        <f t="shared" si="21"/>
        <v/>
      </c>
      <c r="G460" s="20" t="str">
        <f t="shared" si="22"/>
        <v/>
      </c>
      <c r="H460" s="21" t="str">
        <f t="shared" si="23"/>
        <v/>
      </c>
    </row>
    <row r="461" spans="2:8" x14ac:dyDescent="0.2">
      <c r="B461" s="19"/>
      <c r="C461" s="6"/>
      <c r="D461" s="6"/>
      <c r="E461" s="7"/>
      <c r="F461" s="20" t="str">
        <f t="shared" si="21"/>
        <v/>
      </c>
      <c r="G461" s="20" t="str">
        <f t="shared" si="22"/>
        <v/>
      </c>
      <c r="H461" s="21" t="str">
        <f t="shared" si="23"/>
        <v/>
      </c>
    </row>
    <row r="462" spans="2:8" x14ac:dyDescent="0.2">
      <c r="B462" s="19"/>
      <c r="C462" s="6"/>
      <c r="D462" s="6"/>
      <c r="E462" s="7"/>
      <c r="F462" s="20" t="str">
        <f t="shared" si="21"/>
        <v/>
      </c>
      <c r="G462" s="20" t="str">
        <f t="shared" si="22"/>
        <v/>
      </c>
      <c r="H462" s="21" t="str">
        <f t="shared" si="23"/>
        <v/>
      </c>
    </row>
    <row r="463" spans="2:8" x14ac:dyDescent="0.2">
      <c r="B463" s="19"/>
      <c r="C463" s="6"/>
      <c r="D463" s="6"/>
      <c r="E463" s="7"/>
      <c r="F463" s="20" t="str">
        <f t="shared" si="21"/>
        <v/>
      </c>
      <c r="G463" s="20" t="str">
        <f t="shared" si="22"/>
        <v/>
      </c>
      <c r="H463" s="21" t="str">
        <f t="shared" si="23"/>
        <v/>
      </c>
    </row>
    <row r="464" spans="2:8" x14ac:dyDescent="0.2">
      <c r="B464" s="19"/>
      <c r="C464" s="6"/>
      <c r="D464" s="6"/>
      <c r="E464" s="7"/>
      <c r="F464" s="20" t="str">
        <f t="shared" si="21"/>
        <v/>
      </c>
      <c r="G464" s="20" t="str">
        <f t="shared" si="22"/>
        <v/>
      </c>
      <c r="H464" s="21" t="str">
        <f t="shared" si="23"/>
        <v/>
      </c>
    </row>
    <row r="465" spans="2:8" x14ac:dyDescent="0.2">
      <c r="B465" s="19"/>
      <c r="C465" s="6"/>
      <c r="D465" s="6"/>
      <c r="E465" s="7"/>
      <c r="F465" s="20" t="str">
        <f t="shared" si="21"/>
        <v/>
      </c>
      <c r="G465" s="20" t="str">
        <f t="shared" si="22"/>
        <v/>
      </c>
      <c r="H465" s="21" t="str">
        <f t="shared" si="23"/>
        <v/>
      </c>
    </row>
    <row r="466" spans="2:8" x14ac:dyDescent="0.2">
      <c r="B466" s="19"/>
      <c r="C466" s="6"/>
      <c r="D466" s="6"/>
      <c r="E466" s="7"/>
      <c r="F466" s="20" t="str">
        <f t="shared" si="21"/>
        <v/>
      </c>
      <c r="G466" s="20" t="str">
        <f t="shared" si="22"/>
        <v/>
      </c>
      <c r="H466" s="21" t="str">
        <f t="shared" si="23"/>
        <v/>
      </c>
    </row>
    <row r="467" spans="2:8" x14ac:dyDescent="0.2">
      <c r="B467" s="19"/>
      <c r="C467" s="6"/>
      <c r="D467" s="6"/>
      <c r="E467" s="7"/>
      <c r="F467" s="20" t="str">
        <f t="shared" si="21"/>
        <v/>
      </c>
      <c r="G467" s="20" t="str">
        <f t="shared" si="22"/>
        <v/>
      </c>
      <c r="H467" s="21" t="str">
        <f t="shared" si="23"/>
        <v/>
      </c>
    </row>
    <row r="468" spans="2:8" x14ac:dyDescent="0.2">
      <c r="B468" s="19"/>
      <c r="C468" s="6"/>
      <c r="D468" s="6"/>
      <c r="E468" s="7"/>
      <c r="F468" s="20" t="str">
        <f t="shared" si="21"/>
        <v/>
      </c>
      <c r="G468" s="20" t="str">
        <f t="shared" si="22"/>
        <v/>
      </c>
      <c r="H468" s="21" t="str">
        <f t="shared" si="23"/>
        <v/>
      </c>
    </row>
    <row r="469" spans="2:8" x14ac:dyDescent="0.2">
      <c r="B469" s="19"/>
      <c r="C469" s="6"/>
      <c r="D469" s="6"/>
      <c r="E469" s="7"/>
      <c r="F469" s="20" t="str">
        <f t="shared" si="21"/>
        <v/>
      </c>
      <c r="G469" s="20" t="str">
        <f t="shared" si="22"/>
        <v/>
      </c>
      <c r="H469" s="21" t="str">
        <f t="shared" si="23"/>
        <v/>
      </c>
    </row>
    <row r="470" spans="2:8" x14ac:dyDescent="0.2">
      <c r="B470" s="19"/>
      <c r="C470" s="6"/>
      <c r="D470" s="6"/>
      <c r="E470" s="7"/>
      <c r="F470" s="20" t="str">
        <f t="shared" si="21"/>
        <v/>
      </c>
      <c r="G470" s="20" t="str">
        <f t="shared" si="22"/>
        <v/>
      </c>
      <c r="H470" s="21" t="str">
        <f t="shared" si="23"/>
        <v/>
      </c>
    </row>
    <row r="471" spans="2:8" x14ac:dyDescent="0.2">
      <c r="B471" s="19"/>
      <c r="C471" s="6"/>
      <c r="D471" s="6"/>
      <c r="E471" s="7"/>
      <c r="F471" s="20" t="str">
        <f t="shared" si="21"/>
        <v/>
      </c>
      <c r="G471" s="20" t="str">
        <f t="shared" si="22"/>
        <v/>
      </c>
      <c r="H471" s="21" t="str">
        <f t="shared" si="23"/>
        <v/>
      </c>
    </row>
    <row r="472" spans="2:8" x14ac:dyDescent="0.2">
      <c r="B472" s="19"/>
      <c r="C472" s="6"/>
      <c r="D472" s="6"/>
      <c r="E472" s="7"/>
      <c r="F472" s="20" t="str">
        <f t="shared" si="21"/>
        <v/>
      </c>
      <c r="G472" s="20" t="str">
        <f t="shared" si="22"/>
        <v/>
      </c>
      <c r="H472" s="21" t="str">
        <f t="shared" si="23"/>
        <v/>
      </c>
    </row>
    <row r="473" spans="2:8" x14ac:dyDescent="0.2">
      <c r="B473" s="19"/>
      <c r="C473" s="6"/>
      <c r="D473" s="6"/>
      <c r="E473" s="7"/>
      <c r="F473" s="20" t="str">
        <f t="shared" si="21"/>
        <v/>
      </c>
      <c r="G473" s="20" t="str">
        <f t="shared" si="22"/>
        <v/>
      </c>
      <c r="H473" s="21" t="str">
        <f t="shared" si="23"/>
        <v/>
      </c>
    </row>
    <row r="474" spans="2:8" x14ac:dyDescent="0.2">
      <c r="B474" s="19"/>
      <c r="C474" s="6"/>
      <c r="D474" s="6"/>
      <c r="E474" s="7"/>
      <c r="F474" s="20" t="str">
        <f t="shared" si="21"/>
        <v/>
      </c>
      <c r="G474" s="20" t="str">
        <f t="shared" si="22"/>
        <v/>
      </c>
      <c r="H474" s="21" t="str">
        <f t="shared" si="23"/>
        <v/>
      </c>
    </row>
    <row r="475" spans="2:8" x14ac:dyDescent="0.2">
      <c r="B475" s="19"/>
      <c r="C475" s="6"/>
      <c r="D475" s="6"/>
      <c r="E475" s="7"/>
      <c r="F475" s="20" t="str">
        <f t="shared" si="21"/>
        <v/>
      </c>
      <c r="G475" s="20" t="str">
        <f t="shared" si="22"/>
        <v/>
      </c>
      <c r="H475" s="21" t="str">
        <f t="shared" si="23"/>
        <v/>
      </c>
    </row>
    <row r="476" spans="2:8" x14ac:dyDescent="0.2">
      <c r="B476" s="19"/>
      <c r="C476" s="6"/>
      <c r="D476" s="6"/>
      <c r="E476" s="7"/>
      <c r="F476" s="20" t="str">
        <f t="shared" si="21"/>
        <v/>
      </c>
      <c r="G476" s="20" t="str">
        <f t="shared" si="22"/>
        <v/>
      </c>
      <c r="H476" s="21" t="str">
        <f t="shared" si="23"/>
        <v/>
      </c>
    </row>
    <row r="477" spans="2:8" x14ac:dyDescent="0.2">
      <c r="B477" s="19"/>
      <c r="C477" s="6"/>
      <c r="D477" s="6"/>
      <c r="E477" s="7"/>
      <c r="F477" s="20" t="str">
        <f t="shared" si="21"/>
        <v/>
      </c>
      <c r="G477" s="20" t="str">
        <f t="shared" si="22"/>
        <v/>
      </c>
      <c r="H477" s="21" t="str">
        <f t="shared" si="23"/>
        <v/>
      </c>
    </row>
    <row r="478" spans="2:8" x14ac:dyDescent="0.2">
      <c r="B478" s="19"/>
      <c r="C478" s="6"/>
      <c r="D478" s="6"/>
      <c r="E478" s="7"/>
      <c r="F478" s="20" t="str">
        <f t="shared" si="21"/>
        <v/>
      </c>
      <c r="G478" s="20" t="str">
        <f t="shared" si="22"/>
        <v/>
      </c>
      <c r="H478" s="21" t="str">
        <f t="shared" si="23"/>
        <v/>
      </c>
    </row>
    <row r="479" spans="2:8" x14ac:dyDescent="0.2">
      <c r="B479" s="19"/>
      <c r="C479" s="6"/>
      <c r="D479" s="6"/>
      <c r="E479" s="7"/>
      <c r="F479" s="20" t="str">
        <f t="shared" si="21"/>
        <v/>
      </c>
      <c r="G479" s="20" t="str">
        <f t="shared" si="22"/>
        <v/>
      </c>
      <c r="H479" s="21" t="str">
        <f t="shared" si="23"/>
        <v/>
      </c>
    </row>
    <row r="480" spans="2:8" x14ac:dyDescent="0.2">
      <c r="B480" s="19"/>
      <c r="C480" s="6"/>
      <c r="D480" s="6"/>
      <c r="E480" s="7"/>
      <c r="F480" s="20" t="str">
        <f t="shared" si="21"/>
        <v/>
      </c>
      <c r="G480" s="20" t="str">
        <f t="shared" si="22"/>
        <v/>
      </c>
      <c r="H480" s="21" t="str">
        <f t="shared" si="23"/>
        <v/>
      </c>
    </row>
    <row r="481" spans="2:8" x14ac:dyDescent="0.2">
      <c r="B481" s="19"/>
      <c r="C481" s="6"/>
      <c r="D481" s="6"/>
      <c r="E481" s="7"/>
      <c r="F481" s="20" t="str">
        <f t="shared" si="21"/>
        <v/>
      </c>
      <c r="G481" s="20" t="str">
        <f t="shared" si="22"/>
        <v/>
      </c>
      <c r="H481" s="21" t="str">
        <f t="shared" si="23"/>
        <v/>
      </c>
    </row>
    <row r="482" spans="2:8" x14ac:dyDescent="0.2">
      <c r="B482" s="19"/>
      <c r="C482" s="6"/>
      <c r="D482" s="6"/>
      <c r="E482" s="7"/>
      <c r="F482" s="20" t="str">
        <f t="shared" si="21"/>
        <v/>
      </c>
      <c r="G482" s="20" t="str">
        <f t="shared" si="22"/>
        <v/>
      </c>
      <c r="H482" s="21" t="str">
        <f t="shared" si="23"/>
        <v/>
      </c>
    </row>
    <row r="483" spans="2:8" x14ac:dyDescent="0.2">
      <c r="B483" s="19"/>
      <c r="C483" s="6"/>
      <c r="D483" s="6"/>
      <c r="E483" s="7"/>
      <c r="F483" s="20" t="str">
        <f t="shared" si="21"/>
        <v/>
      </c>
      <c r="G483" s="20" t="str">
        <f t="shared" si="22"/>
        <v/>
      </c>
      <c r="H483" s="21" t="str">
        <f t="shared" si="23"/>
        <v/>
      </c>
    </row>
    <row r="484" spans="2:8" x14ac:dyDescent="0.2">
      <c r="B484" s="19"/>
      <c r="C484" s="6"/>
      <c r="D484" s="6"/>
      <c r="E484" s="7"/>
      <c r="F484" s="20" t="str">
        <f t="shared" si="21"/>
        <v/>
      </c>
      <c r="G484" s="20" t="str">
        <f t="shared" si="22"/>
        <v/>
      </c>
      <c r="H484" s="21" t="str">
        <f t="shared" si="23"/>
        <v/>
      </c>
    </row>
    <row r="485" spans="2:8" x14ac:dyDescent="0.2">
      <c r="B485" s="19"/>
      <c r="C485" s="6"/>
      <c r="D485" s="6"/>
      <c r="E485" s="7"/>
      <c r="F485" s="20" t="str">
        <f t="shared" si="21"/>
        <v/>
      </c>
      <c r="G485" s="20" t="str">
        <f t="shared" si="22"/>
        <v/>
      </c>
      <c r="H485" s="21" t="str">
        <f t="shared" si="23"/>
        <v/>
      </c>
    </row>
    <row r="486" spans="2:8" x14ac:dyDescent="0.2">
      <c r="B486" s="19"/>
      <c r="C486" s="6"/>
      <c r="D486" s="6"/>
      <c r="E486" s="7"/>
      <c r="F486" s="20" t="str">
        <f t="shared" si="21"/>
        <v/>
      </c>
      <c r="G486" s="20" t="str">
        <f t="shared" si="22"/>
        <v/>
      </c>
      <c r="H486" s="21" t="str">
        <f t="shared" si="23"/>
        <v/>
      </c>
    </row>
    <row r="487" spans="2:8" x14ac:dyDescent="0.2">
      <c r="B487" s="19"/>
      <c r="C487" s="6"/>
      <c r="D487" s="6"/>
      <c r="E487" s="7"/>
      <c r="F487" s="20" t="str">
        <f t="shared" si="21"/>
        <v/>
      </c>
      <c r="G487" s="20" t="str">
        <f t="shared" si="22"/>
        <v/>
      </c>
      <c r="H487" s="21" t="str">
        <f t="shared" si="23"/>
        <v/>
      </c>
    </row>
    <row r="488" spans="2:8" x14ac:dyDescent="0.2">
      <c r="B488" s="19"/>
      <c r="C488" s="6"/>
      <c r="D488" s="6"/>
      <c r="E488" s="7"/>
      <c r="F488" s="20" t="str">
        <f t="shared" si="21"/>
        <v/>
      </c>
      <c r="G488" s="20" t="str">
        <f t="shared" si="22"/>
        <v/>
      </c>
      <c r="H488" s="21" t="str">
        <f t="shared" si="23"/>
        <v/>
      </c>
    </row>
    <row r="489" spans="2:8" x14ac:dyDescent="0.2">
      <c r="B489" s="19"/>
      <c r="C489" s="6"/>
      <c r="D489" s="6"/>
      <c r="E489" s="7"/>
      <c r="F489" s="20" t="str">
        <f t="shared" si="21"/>
        <v/>
      </c>
      <c r="G489" s="20" t="str">
        <f t="shared" si="22"/>
        <v/>
      </c>
      <c r="H489" s="21" t="str">
        <f t="shared" si="23"/>
        <v/>
      </c>
    </row>
    <row r="490" spans="2:8" x14ac:dyDescent="0.2">
      <c r="B490" s="19"/>
      <c r="C490" s="6"/>
      <c r="D490" s="6"/>
      <c r="E490" s="7"/>
      <c r="F490" s="20" t="str">
        <f t="shared" si="21"/>
        <v/>
      </c>
      <c r="G490" s="20" t="str">
        <f t="shared" si="22"/>
        <v/>
      </c>
      <c r="H490" s="21" t="str">
        <f t="shared" si="23"/>
        <v/>
      </c>
    </row>
    <row r="491" spans="2:8" x14ac:dyDescent="0.2">
      <c r="B491" s="19"/>
      <c r="C491" s="6"/>
      <c r="D491" s="6"/>
      <c r="E491" s="7"/>
      <c r="F491" s="20" t="str">
        <f t="shared" si="21"/>
        <v/>
      </c>
      <c r="G491" s="20" t="str">
        <f t="shared" si="22"/>
        <v/>
      </c>
      <c r="H491" s="21" t="str">
        <f t="shared" si="23"/>
        <v/>
      </c>
    </row>
    <row r="492" spans="2:8" x14ac:dyDescent="0.2">
      <c r="B492" s="19"/>
      <c r="C492" s="6"/>
      <c r="D492" s="6"/>
      <c r="E492" s="7"/>
      <c r="F492" s="20" t="str">
        <f t="shared" si="21"/>
        <v/>
      </c>
      <c r="G492" s="20" t="str">
        <f t="shared" si="22"/>
        <v/>
      </c>
      <c r="H492" s="21" t="str">
        <f t="shared" si="23"/>
        <v/>
      </c>
    </row>
    <row r="493" spans="2:8" x14ac:dyDescent="0.2">
      <c r="B493" s="19"/>
      <c r="C493" s="6"/>
      <c r="D493" s="6"/>
      <c r="E493" s="7"/>
      <c r="F493" s="20" t="str">
        <f t="shared" si="21"/>
        <v/>
      </c>
      <c r="G493" s="20" t="str">
        <f t="shared" si="22"/>
        <v/>
      </c>
      <c r="H493" s="21" t="str">
        <f t="shared" si="23"/>
        <v/>
      </c>
    </row>
    <row r="494" spans="2:8" x14ac:dyDescent="0.2">
      <c r="B494" s="19"/>
      <c r="C494" s="6"/>
      <c r="D494" s="6"/>
      <c r="E494" s="7"/>
      <c r="F494" s="20" t="str">
        <f t="shared" si="21"/>
        <v/>
      </c>
      <c r="G494" s="20" t="str">
        <f t="shared" si="22"/>
        <v/>
      </c>
      <c r="H494" s="21" t="str">
        <f t="shared" si="23"/>
        <v/>
      </c>
    </row>
    <row r="495" spans="2:8" x14ac:dyDescent="0.2">
      <c r="B495" s="19"/>
      <c r="C495" s="6"/>
      <c r="D495" s="6"/>
      <c r="E495" s="7"/>
      <c r="F495" s="20" t="str">
        <f t="shared" si="21"/>
        <v/>
      </c>
      <c r="G495" s="20" t="str">
        <f t="shared" si="22"/>
        <v/>
      </c>
      <c r="H495" s="21" t="str">
        <f t="shared" si="23"/>
        <v/>
      </c>
    </row>
    <row r="496" spans="2:8" x14ac:dyDescent="0.2">
      <c r="B496" s="19"/>
      <c r="C496" s="6"/>
      <c r="D496" s="6"/>
      <c r="E496" s="7"/>
      <c r="F496" s="20" t="str">
        <f t="shared" si="21"/>
        <v/>
      </c>
      <c r="G496" s="20" t="str">
        <f t="shared" si="22"/>
        <v/>
      </c>
      <c r="H496" s="21" t="str">
        <f t="shared" si="23"/>
        <v/>
      </c>
    </row>
    <row r="497" spans="2:8" x14ac:dyDescent="0.2">
      <c r="B497" s="19"/>
      <c r="C497" s="6"/>
      <c r="D497" s="6"/>
      <c r="E497" s="7"/>
      <c r="F497" s="20" t="str">
        <f t="shared" si="21"/>
        <v/>
      </c>
      <c r="G497" s="20" t="str">
        <f t="shared" si="22"/>
        <v/>
      </c>
      <c r="H497" s="21" t="str">
        <f t="shared" si="23"/>
        <v/>
      </c>
    </row>
    <row r="498" spans="2:8" x14ac:dyDescent="0.2">
      <c r="B498" s="19"/>
      <c r="C498" s="6"/>
      <c r="D498" s="6"/>
      <c r="E498" s="7"/>
      <c r="F498" s="20" t="str">
        <f t="shared" si="21"/>
        <v/>
      </c>
      <c r="G498" s="20" t="str">
        <f t="shared" si="22"/>
        <v/>
      </c>
      <c r="H498" s="21" t="str">
        <f t="shared" si="23"/>
        <v/>
      </c>
    </row>
    <row r="499" spans="2:8" x14ac:dyDescent="0.2">
      <c r="B499" s="19"/>
      <c r="C499" s="6"/>
      <c r="D499" s="6"/>
      <c r="E499" s="7"/>
      <c r="F499" s="20" t="str">
        <f t="shared" si="21"/>
        <v/>
      </c>
      <c r="G499" s="20" t="str">
        <f t="shared" si="22"/>
        <v/>
      </c>
      <c r="H499" s="21" t="str">
        <f t="shared" si="23"/>
        <v/>
      </c>
    </row>
    <row r="500" spans="2:8" x14ac:dyDescent="0.2">
      <c r="B500" s="19"/>
      <c r="C500" s="6"/>
      <c r="D500" s="6"/>
      <c r="E500" s="7"/>
      <c r="F500" s="20" t="str">
        <f t="shared" si="21"/>
        <v/>
      </c>
      <c r="G500" s="20" t="str">
        <f t="shared" si="22"/>
        <v/>
      </c>
      <c r="H500" s="21" t="str">
        <f t="shared" si="23"/>
        <v/>
      </c>
    </row>
    <row r="501" spans="2:8" x14ac:dyDescent="0.2">
      <c r="B501" s="19"/>
      <c r="C501" s="6"/>
      <c r="D501" s="6"/>
      <c r="E501" s="7"/>
      <c r="F501" s="20" t="str">
        <f t="shared" si="21"/>
        <v/>
      </c>
      <c r="G501" s="20" t="str">
        <f t="shared" si="22"/>
        <v/>
      </c>
      <c r="H501" s="21" t="str">
        <f t="shared" si="23"/>
        <v/>
      </c>
    </row>
    <row r="502" spans="2:8" x14ac:dyDescent="0.2">
      <c r="B502" s="19"/>
      <c r="C502" s="6"/>
      <c r="D502" s="6"/>
      <c r="E502" s="7"/>
      <c r="F502" s="20" t="str">
        <f t="shared" si="21"/>
        <v/>
      </c>
      <c r="G502" s="20" t="str">
        <f t="shared" si="22"/>
        <v/>
      </c>
      <c r="H502" s="21" t="str">
        <f t="shared" si="23"/>
        <v/>
      </c>
    </row>
    <row r="503" spans="2:8" x14ac:dyDescent="0.2">
      <c r="B503" s="19"/>
      <c r="C503" s="6"/>
      <c r="D503" s="6"/>
      <c r="E503" s="7"/>
      <c r="F503" s="20" t="str">
        <f t="shared" si="21"/>
        <v/>
      </c>
      <c r="G503" s="20" t="str">
        <f t="shared" si="22"/>
        <v/>
      </c>
      <c r="H503" s="21" t="str">
        <f t="shared" si="23"/>
        <v/>
      </c>
    </row>
    <row r="504" spans="2:8" x14ac:dyDescent="0.2">
      <c r="B504" s="19"/>
      <c r="C504" s="6"/>
      <c r="D504" s="6"/>
      <c r="E504" s="7"/>
      <c r="F504" s="20" t="str">
        <f t="shared" si="21"/>
        <v/>
      </c>
      <c r="G504" s="20" t="str">
        <f t="shared" si="22"/>
        <v/>
      </c>
      <c r="H504" s="21" t="str">
        <f t="shared" si="23"/>
        <v/>
      </c>
    </row>
    <row r="505" spans="2:8" x14ac:dyDescent="0.2">
      <c r="B505" s="19"/>
      <c r="C505" s="6"/>
      <c r="D505" s="6"/>
      <c r="E505" s="7"/>
      <c r="F505" s="20" t="str">
        <f t="shared" si="21"/>
        <v/>
      </c>
      <c r="G505" s="20" t="str">
        <f t="shared" si="22"/>
        <v/>
      </c>
      <c r="H505" s="21" t="str">
        <f t="shared" si="23"/>
        <v/>
      </c>
    </row>
    <row r="506" spans="2:8" x14ac:dyDescent="0.2">
      <c r="B506" s="19"/>
      <c r="C506" s="6"/>
      <c r="D506" s="6"/>
      <c r="E506" s="7"/>
      <c r="F506" s="20" t="str">
        <f t="shared" si="21"/>
        <v/>
      </c>
      <c r="G506" s="20" t="str">
        <f t="shared" si="22"/>
        <v/>
      </c>
      <c r="H506" s="21" t="str">
        <f t="shared" si="23"/>
        <v/>
      </c>
    </row>
    <row r="507" spans="2:8" x14ac:dyDescent="0.2">
      <c r="B507" s="19"/>
      <c r="C507" s="6"/>
      <c r="D507" s="6"/>
      <c r="E507" s="7"/>
      <c r="F507" s="20" t="str">
        <f t="shared" si="21"/>
        <v/>
      </c>
      <c r="G507" s="20" t="str">
        <f t="shared" si="22"/>
        <v/>
      </c>
      <c r="H507" s="21" t="str">
        <f t="shared" si="23"/>
        <v/>
      </c>
    </row>
    <row r="508" spans="2:8" x14ac:dyDescent="0.2">
      <c r="B508" s="19"/>
      <c r="C508" s="6"/>
      <c r="D508" s="6"/>
      <c r="E508" s="7"/>
      <c r="F508" s="20" t="str">
        <f t="shared" si="21"/>
        <v/>
      </c>
      <c r="G508" s="20" t="str">
        <f t="shared" si="22"/>
        <v/>
      </c>
      <c r="H508" s="21" t="str">
        <f t="shared" si="23"/>
        <v/>
      </c>
    </row>
    <row r="509" spans="2:8" x14ac:dyDescent="0.2">
      <c r="B509" s="19"/>
      <c r="C509" s="6"/>
      <c r="D509" s="6"/>
      <c r="E509" s="7"/>
      <c r="F509" s="20" t="str">
        <f t="shared" si="21"/>
        <v/>
      </c>
      <c r="G509" s="20" t="str">
        <f t="shared" si="22"/>
        <v/>
      </c>
      <c r="H509" s="21" t="str">
        <f t="shared" si="23"/>
        <v/>
      </c>
    </row>
    <row r="510" spans="2:8" x14ac:dyDescent="0.2">
      <c r="B510" s="19"/>
      <c r="C510" s="6"/>
      <c r="D510" s="6"/>
      <c r="E510" s="7"/>
      <c r="F510" s="20" t="str">
        <f t="shared" si="21"/>
        <v/>
      </c>
      <c r="G510" s="20" t="str">
        <f t="shared" si="22"/>
        <v/>
      </c>
      <c r="H510" s="21" t="str">
        <f t="shared" si="23"/>
        <v/>
      </c>
    </row>
    <row r="511" spans="2:8" x14ac:dyDescent="0.2">
      <c r="B511" s="19"/>
      <c r="C511" s="6"/>
      <c r="D511" s="6"/>
      <c r="E511" s="7"/>
      <c r="F511" s="20" t="str">
        <f t="shared" si="21"/>
        <v/>
      </c>
      <c r="G511" s="20" t="str">
        <f t="shared" si="22"/>
        <v/>
      </c>
      <c r="H511" s="21" t="str">
        <f t="shared" si="23"/>
        <v/>
      </c>
    </row>
    <row r="512" spans="2:8" x14ac:dyDescent="0.2">
      <c r="B512" s="19"/>
      <c r="C512" s="6"/>
      <c r="D512" s="6"/>
      <c r="E512" s="7"/>
      <c r="F512" s="20" t="str">
        <f t="shared" si="21"/>
        <v/>
      </c>
      <c r="G512" s="20" t="str">
        <f t="shared" si="22"/>
        <v/>
      </c>
      <c r="H512" s="21" t="str">
        <f t="shared" si="23"/>
        <v/>
      </c>
    </row>
    <row r="513" spans="2:8" x14ac:dyDescent="0.2">
      <c r="B513" s="19"/>
      <c r="C513" s="6"/>
      <c r="D513" s="6"/>
      <c r="E513" s="7"/>
      <c r="F513" s="20" t="str">
        <f t="shared" si="21"/>
        <v/>
      </c>
      <c r="G513" s="20" t="str">
        <f t="shared" si="22"/>
        <v/>
      </c>
      <c r="H513" s="21" t="str">
        <f t="shared" si="23"/>
        <v/>
      </c>
    </row>
    <row r="514" spans="2:8" x14ac:dyDescent="0.2">
      <c r="B514" s="19"/>
      <c r="C514" s="6"/>
      <c r="D514" s="6"/>
      <c r="E514" s="7"/>
      <c r="F514" s="20" t="str">
        <f t="shared" si="21"/>
        <v/>
      </c>
      <c r="G514" s="20" t="str">
        <f t="shared" si="22"/>
        <v/>
      </c>
      <c r="H514" s="21" t="str">
        <f t="shared" si="23"/>
        <v/>
      </c>
    </row>
    <row r="515" spans="2:8" x14ac:dyDescent="0.2">
      <c r="B515" s="19"/>
      <c r="C515" s="6"/>
      <c r="D515" s="6"/>
      <c r="E515" s="7"/>
      <c r="F515" s="20" t="str">
        <f t="shared" si="21"/>
        <v/>
      </c>
      <c r="G515" s="20" t="str">
        <f t="shared" si="22"/>
        <v/>
      </c>
      <c r="H515" s="21" t="str">
        <f t="shared" si="23"/>
        <v/>
      </c>
    </row>
    <row r="516" spans="2:8" x14ac:dyDescent="0.2">
      <c r="B516" s="19"/>
      <c r="C516" s="6"/>
      <c r="D516" s="6"/>
      <c r="E516" s="7"/>
      <c r="F516" s="20" t="str">
        <f t="shared" si="21"/>
        <v/>
      </c>
      <c r="G516" s="20" t="str">
        <f t="shared" si="22"/>
        <v/>
      </c>
      <c r="H516" s="21" t="str">
        <f t="shared" si="23"/>
        <v/>
      </c>
    </row>
    <row r="517" spans="2:8" x14ac:dyDescent="0.2">
      <c r="B517" s="19"/>
      <c r="C517" s="6"/>
      <c r="D517" s="6"/>
      <c r="E517" s="7"/>
      <c r="F517" s="20" t="str">
        <f t="shared" ref="F517:F580" si="24">IF(C517="","",IFERROR(INDEX(TipCat,MATCH(C517,Categorii,0)),"?"))</f>
        <v/>
      </c>
      <c r="G517" s="20" t="str">
        <f t="shared" ref="G517:G580" si="25">IF(B517="","",IF(YEAR(B517)=An,MONTH(B517),0))</f>
        <v/>
      </c>
      <c r="H517" s="21" t="str">
        <f t="shared" ref="H517:H580" si="26">IF(AND(B517="",C517="",E517=""),"",TRIM(IF(OR(B517="",C517="",E517=""),"Date incomplete. ","")&amp;IF(F517="?","Categorie necunoscută. ","")&amp;IF(N(E517)&lt;0,"Scrie suma fără minus. ","")&amp;IF(AND(B517&lt;&gt;"",G517=0),"Data nu e din anul "&amp;An&amp;". ","")&amp;IF(AND(G517&lt;&gt;"",G517&gt;UltimaLuna),"Lună neîncheiată: nu intră încă în cash flow. ","")))</f>
        <v/>
      </c>
    </row>
    <row r="518" spans="2:8" x14ac:dyDescent="0.2">
      <c r="B518" s="19"/>
      <c r="C518" s="6"/>
      <c r="D518" s="6"/>
      <c r="E518" s="7"/>
      <c r="F518" s="20" t="str">
        <f t="shared" si="24"/>
        <v/>
      </c>
      <c r="G518" s="20" t="str">
        <f t="shared" si="25"/>
        <v/>
      </c>
      <c r="H518" s="21" t="str">
        <f t="shared" si="26"/>
        <v/>
      </c>
    </row>
    <row r="519" spans="2:8" x14ac:dyDescent="0.2">
      <c r="B519" s="19"/>
      <c r="C519" s="6"/>
      <c r="D519" s="6"/>
      <c r="E519" s="7"/>
      <c r="F519" s="20" t="str">
        <f t="shared" si="24"/>
        <v/>
      </c>
      <c r="G519" s="20" t="str">
        <f t="shared" si="25"/>
        <v/>
      </c>
      <c r="H519" s="21" t="str">
        <f t="shared" si="26"/>
        <v/>
      </c>
    </row>
    <row r="520" spans="2:8" x14ac:dyDescent="0.2">
      <c r="B520" s="19"/>
      <c r="C520" s="6"/>
      <c r="D520" s="6"/>
      <c r="E520" s="7"/>
      <c r="F520" s="20" t="str">
        <f t="shared" si="24"/>
        <v/>
      </c>
      <c r="G520" s="20" t="str">
        <f t="shared" si="25"/>
        <v/>
      </c>
      <c r="H520" s="21" t="str">
        <f t="shared" si="26"/>
        <v/>
      </c>
    </row>
    <row r="521" spans="2:8" x14ac:dyDescent="0.2">
      <c r="B521" s="19"/>
      <c r="C521" s="6"/>
      <c r="D521" s="6"/>
      <c r="E521" s="7"/>
      <c r="F521" s="20" t="str">
        <f t="shared" si="24"/>
        <v/>
      </c>
      <c r="G521" s="20" t="str">
        <f t="shared" si="25"/>
        <v/>
      </c>
      <c r="H521" s="21" t="str">
        <f t="shared" si="26"/>
        <v/>
      </c>
    </row>
    <row r="522" spans="2:8" x14ac:dyDescent="0.2">
      <c r="B522" s="19"/>
      <c r="C522" s="6"/>
      <c r="D522" s="6"/>
      <c r="E522" s="7"/>
      <c r="F522" s="20" t="str">
        <f t="shared" si="24"/>
        <v/>
      </c>
      <c r="G522" s="20" t="str">
        <f t="shared" si="25"/>
        <v/>
      </c>
      <c r="H522" s="21" t="str">
        <f t="shared" si="26"/>
        <v/>
      </c>
    </row>
    <row r="523" spans="2:8" x14ac:dyDescent="0.2">
      <c r="B523" s="19"/>
      <c r="C523" s="6"/>
      <c r="D523" s="6"/>
      <c r="E523" s="7"/>
      <c r="F523" s="20" t="str">
        <f t="shared" si="24"/>
        <v/>
      </c>
      <c r="G523" s="20" t="str">
        <f t="shared" si="25"/>
        <v/>
      </c>
      <c r="H523" s="21" t="str">
        <f t="shared" si="26"/>
        <v/>
      </c>
    </row>
    <row r="524" spans="2:8" x14ac:dyDescent="0.2">
      <c r="B524" s="19"/>
      <c r="C524" s="6"/>
      <c r="D524" s="6"/>
      <c r="E524" s="7"/>
      <c r="F524" s="20" t="str">
        <f t="shared" si="24"/>
        <v/>
      </c>
      <c r="G524" s="20" t="str">
        <f t="shared" si="25"/>
        <v/>
      </c>
      <c r="H524" s="21" t="str">
        <f t="shared" si="26"/>
        <v/>
      </c>
    </row>
    <row r="525" spans="2:8" x14ac:dyDescent="0.2">
      <c r="B525" s="19"/>
      <c r="C525" s="6"/>
      <c r="D525" s="6"/>
      <c r="E525" s="7"/>
      <c r="F525" s="20" t="str">
        <f t="shared" si="24"/>
        <v/>
      </c>
      <c r="G525" s="20" t="str">
        <f t="shared" si="25"/>
        <v/>
      </c>
      <c r="H525" s="21" t="str">
        <f t="shared" si="26"/>
        <v/>
      </c>
    </row>
    <row r="526" spans="2:8" x14ac:dyDescent="0.2">
      <c r="B526" s="19"/>
      <c r="C526" s="6"/>
      <c r="D526" s="6"/>
      <c r="E526" s="7"/>
      <c r="F526" s="20" t="str">
        <f t="shared" si="24"/>
        <v/>
      </c>
      <c r="G526" s="20" t="str">
        <f t="shared" si="25"/>
        <v/>
      </c>
      <c r="H526" s="21" t="str">
        <f t="shared" si="26"/>
        <v/>
      </c>
    </row>
    <row r="527" spans="2:8" x14ac:dyDescent="0.2">
      <c r="B527" s="19"/>
      <c r="C527" s="6"/>
      <c r="D527" s="6"/>
      <c r="E527" s="7"/>
      <c r="F527" s="20" t="str">
        <f t="shared" si="24"/>
        <v/>
      </c>
      <c r="G527" s="20" t="str">
        <f t="shared" si="25"/>
        <v/>
      </c>
      <c r="H527" s="21" t="str">
        <f t="shared" si="26"/>
        <v/>
      </c>
    </row>
    <row r="528" spans="2:8" x14ac:dyDescent="0.2">
      <c r="B528" s="19"/>
      <c r="C528" s="6"/>
      <c r="D528" s="6"/>
      <c r="E528" s="7"/>
      <c r="F528" s="20" t="str">
        <f t="shared" si="24"/>
        <v/>
      </c>
      <c r="G528" s="20" t="str">
        <f t="shared" si="25"/>
        <v/>
      </c>
      <c r="H528" s="21" t="str">
        <f t="shared" si="26"/>
        <v/>
      </c>
    </row>
    <row r="529" spans="2:8" x14ac:dyDescent="0.2">
      <c r="B529" s="19"/>
      <c r="C529" s="6"/>
      <c r="D529" s="6"/>
      <c r="E529" s="7"/>
      <c r="F529" s="20" t="str">
        <f t="shared" si="24"/>
        <v/>
      </c>
      <c r="G529" s="20" t="str">
        <f t="shared" si="25"/>
        <v/>
      </c>
      <c r="H529" s="21" t="str">
        <f t="shared" si="26"/>
        <v/>
      </c>
    </row>
    <row r="530" spans="2:8" x14ac:dyDescent="0.2">
      <c r="B530" s="19"/>
      <c r="C530" s="6"/>
      <c r="D530" s="6"/>
      <c r="E530" s="7"/>
      <c r="F530" s="20" t="str">
        <f t="shared" si="24"/>
        <v/>
      </c>
      <c r="G530" s="20" t="str">
        <f t="shared" si="25"/>
        <v/>
      </c>
      <c r="H530" s="21" t="str">
        <f t="shared" si="26"/>
        <v/>
      </c>
    </row>
    <row r="531" spans="2:8" x14ac:dyDescent="0.2">
      <c r="B531" s="19"/>
      <c r="C531" s="6"/>
      <c r="D531" s="6"/>
      <c r="E531" s="7"/>
      <c r="F531" s="20" t="str">
        <f t="shared" si="24"/>
        <v/>
      </c>
      <c r="G531" s="20" t="str">
        <f t="shared" si="25"/>
        <v/>
      </c>
      <c r="H531" s="21" t="str">
        <f t="shared" si="26"/>
        <v/>
      </c>
    </row>
    <row r="532" spans="2:8" x14ac:dyDescent="0.2">
      <c r="B532" s="19"/>
      <c r="C532" s="6"/>
      <c r="D532" s="6"/>
      <c r="E532" s="7"/>
      <c r="F532" s="20" t="str">
        <f t="shared" si="24"/>
        <v/>
      </c>
      <c r="G532" s="20" t="str">
        <f t="shared" si="25"/>
        <v/>
      </c>
      <c r="H532" s="21" t="str">
        <f t="shared" si="26"/>
        <v/>
      </c>
    </row>
    <row r="533" spans="2:8" x14ac:dyDescent="0.2">
      <c r="B533" s="19"/>
      <c r="C533" s="6"/>
      <c r="D533" s="6"/>
      <c r="E533" s="7"/>
      <c r="F533" s="20" t="str">
        <f t="shared" si="24"/>
        <v/>
      </c>
      <c r="G533" s="20" t="str">
        <f t="shared" si="25"/>
        <v/>
      </c>
      <c r="H533" s="21" t="str">
        <f t="shared" si="26"/>
        <v/>
      </c>
    </row>
    <row r="534" spans="2:8" x14ac:dyDescent="0.2">
      <c r="B534" s="19"/>
      <c r="C534" s="6"/>
      <c r="D534" s="6"/>
      <c r="E534" s="7"/>
      <c r="F534" s="20" t="str">
        <f t="shared" si="24"/>
        <v/>
      </c>
      <c r="G534" s="20" t="str">
        <f t="shared" si="25"/>
        <v/>
      </c>
      <c r="H534" s="21" t="str">
        <f t="shared" si="26"/>
        <v/>
      </c>
    </row>
    <row r="535" spans="2:8" x14ac:dyDescent="0.2">
      <c r="B535" s="19"/>
      <c r="C535" s="6"/>
      <c r="D535" s="6"/>
      <c r="E535" s="7"/>
      <c r="F535" s="20" t="str">
        <f t="shared" si="24"/>
        <v/>
      </c>
      <c r="G535" s="20" t="str">
        <f t="shared" si="25"/>
        <v/>
      </c>
      <c r="H535" s="21" t="str">
        <f t="shared" si="26"/>
        <v/>
      </c>
    </row>
    <row r="536" spans="2:8" x14ac:dyDescent="0.2">
      <c r="B536" s="19"/>
      <c r="C536" s="6"/>
      <c r="D536" s="6"/>
      <c r="E536" s="7"/>
      <c r="F536" s="20" t="str">
        <f t="shared" si="24"/>
        <v/>
      </c>
      <c r="G536" s="20" t="str">
        <f t="shared" si="25"/>
        <v/>
      </c>
      <c r="H536" s="21" t="str">
        <f t="shared" si="26"/>
        <v/>
      </c>
    </row>
    <row r="537" spans="2:8" x14ac:dyDescent="0.2">
      <c r="B537" s="19"/>
      <c r="C537" s="6"/>
      <c r="D537" s="6"/>
      <c r="E537" s="7"/>
      <c r="F537" s="20" t="str">
        <f t="shared" si="24"/>
        <v/>
      </c>
      <c r="G537" s="20" t="str">
        <f t="shared" si="25"/>
        <v/>
      </c>
      <c r="H537" s="21" t="str">
        <f t="shared" si="26"/>
        <v/>
      </c>
    </row>
    <row r="538" spans="2:8" x14ac:dyDescent="0.2">
      <c r="B538" s="19"/>
      <c r="C538" s="6"/>
      <c r="D538" s="6"/>
      <c r="E538" s="7"/>
      <c r="F538" s="20" t="str">
        <f t="shared" si="24"/>
        <v/>
      </c>
      <c r="G538" s="20" t="str">
        <f t="shared" si="25"/>
        <v/>
      </c>
      <c r="H538" s="21" t="str">
        <f t="shared" si="26"/>
        <v/>
      </c>
    </row>
    <row r="539" spans="2:8" x14ac:dyDescent="0.2">
      <c r="B539" s="19"/>
      <c r="C539" s="6"/>
      <c r="D539" s="6"/>
      <c r="E539" s="7"/>
      <c r="F539" s="20" t="str">
        <f t="shared" si="24"/>
        <v/>
      </c>
      <c r="G539" s="20" t="str">
        <f t="shared" si="25"/>
        <v/>
      </c>
      <c r="H539" s="21" t="str">
        <f t="shared" si="26"/>
        <v/>
      </c>
    </row>
    <row r="540" spans="2:8" x14ac:dyDescent="0.2">
      <c r="B540" s="19"/>
      <c r="C540" s="6"/>
      <c r="D540" s="6"/>
      <c r="E540" s="7"/>
      <c r="F540" s="20" t="str">
        <f t="shared" si="24"/>
        <v/>
      </c>
      <c r="G540" s="20" t="str">
        <f t="shared" si="25"/>
        <v/>
      </c>
      <c r="H540" s="21" t="str">
        <f t="shared" si="26"/>
        <v/>
      </c>
    </row>
    <row r="541" spans="2:8" x14ac:dyDescent="0.2">
      <c r="B541" s="19"/>
      <c r="C541" s="6"/>
      <c r="D541" s="6"/>
      <c r="E541" s="7"/>
      <c r="F541" s="20" t="str">
        <f t="shared" si="24"/>
        <v/>
      </c>
      <c r="G541" s="20" t="str">
        <f t="shared" si="25"/>
        <v/>
      </c>
      <c r="H541" s="21" t="str">
        <f t="shared" si="26"/>
        <v/>
      </c>
    </row>
    <row r="542" spans="2:8" x14ac:dyDescent="0.2">
      <c r="B542" s="19"/>
      <c r="C542" s="6"/>
      <c r="D542" s="6"/>
      <c r="E542" s="7"/>
      <c r="F542" s="20" t="str">
        <f t="shared" si="24"/>
        <v/>
      </c>
      <c r="G542" s="20" t="str">
        <f t="shared" si="25"/>
        <v/>
      </c>
      <c r="H542" s="21" t="str">
        <f t="shared" si="26"/>
        <v/>
      </c>
    </row>
    <row r="543" spans="2:8" x14ac:dyDescent="0.2">
      <c r="B543" s="19"/>
      <c r="C543" s="6"/>
      <c r="D543" s="6"/>
      <c r="E543" s="7"/>
      <c r="F543" s="20" t="str">
        <f t="shared" si="24"/>
        <v/>
      </c>
      <c r="G543" s="20" t="str">
        <f t="shared" si="25"/>
        <v/>
      </c>
      <c r="H543" s="21" t="str">
        <f t="shared" si="26"/>
        <v/>
      </c>
    </row>
    <row r="544" spans="2:8" x14ac:dyDescent="0.2">
      <c r="B544" s="19"/>
      <c r="C544" s="6"/>
      <c r="D544" s="6"/>
      <c r="E544" s="7"/>
      <c r="F544" s="20" t="str">
        <f t="shared" si="24"/>
        <v/>
      </c>
      <c r="G544" s="20" t="str">
        <f t="shared" si="25"/>
        <v/>
      </c>
      <c r="H544" s="21" t="str">
        <f t="shared" si="26"/>
        <v/>
      </c>
    </row>
    <row r="545" spans="2:8" x14ac:dyDescent="0.2">
      <c r="B545" s="19"/>
      <c r="C545" s="6"/>
      <c r="D545" s="6"/>
      <c r="E545" s="7"/>
      <c r="F545" s="20" t="str">
        <f t="shared" si="24"/>
        <v/>
      </c>
      <c r="G545" s="20" t="str">
        <f t="shared" si="25"/>
        <v/>
      </c>
      <c r="H545" s="21" t="str">
        <f t="shared" si="26"/>
        <v/>
      </c>
    </row>
    <row r="546" spans="2:8" x14ac:dyDescent="0.2">
      <c r="B546" s="19"/>
      <c r="C546" s="6"/>
      <c r="D546" s="6"/>
      <c r="E546" s="7"/>
      <c r="F546" s="20" t="str">
        <f t="shared" si="24"/>
        <v/>
      </c>
      <c r="G546" s="20" t="str">
        <f t="shared" si="25"/>
        <v/>
      </c>
      <c r="H546" s="21" t="str">
        <f t="shared" si="26"/>
        <v/>
      </c>
    </row>
    <row r="547" spans="2:8" x14ac:dyDescent="0.2">
      <c r="B547" s="19"/>
      <c r="C547" s="6"/>
      <c r="D547" s="6"/>
      <c r="E547" s="7"/>
      <c r="F547" s="20" t="str">
        <f t="shared" si="24"/>
        <v/>
      </c>
      <c r="G547" s="20" t="str">
        <f t="shared" si="25"/>
        <v/>
      </c>
      <c r="H547" s="21" t="str">
        <f t="shared" si="26"/>
        <v/>
      </c>
    </row>
    <row r="548" spans="2:8" x14ac:dyDescent="0.2">
      <c r="B548" s="19"/>
      <c r="C548" s="6"/>
      <c r="D548" s="6"/>
      <c r="E548" s="7"/>
      <c r="F548" s="20" t="str">
        <f t="shared" si="24"/>
        <v/>
      </c>
      <c r="G548" s="20" t="str">
        <f t="shared" si="25"/>
        <v/>
      </c>
      <c r="H548" s="21" t="str">
        <f t="shared" si="26"/>
        <v/>
      </c>
    </row>
    <row r="549" spans="2:8" x14ac:dyDescent="0.2">
      <c r="B549" s="19"/>
      <c r="C549" s="6"/>
      <c r="D549" s="6"/>
      <c r="E549" s="7"/>
      <c r="F549" s="20" t="str">
        <f t="shared" si="24"/>
        <v/>
      </c>
      <c r="G549" s="20" t="str">
        <f t="shared" si="25"/>
        <v/>
      </c>
      <c r="H549" s="21" t="str">
        <f t="shared" si="26"/>
        <v/>
      </c>
    </row>
    <row r="550" spans="2:8" x14ac:dyDescent="0.2">
      <c r="B550" s="19"/>
      <c r="C550" s="6"/>
      <c r="D550" s="6"/>
      <c r="E550" s="7"/>
      <c r="F550" s="20" t="str">
        <f t="shared" si="24"/>
        <v/>
      </c>
      <c r="G550" s="20" t="str">
        <f t="shared" si="25"/>
        <v/>
      </c>
      <c r="H550" s="21" t="str">
        <f t="shared" si="26"/>
        <v/>
      </c>
    </row>
    <row r="551" spans="2:8" x14ac:dyDescent="0.2">
      <c r="B551" s="19"/>
      <c r="C551" s="6"/>
      <c r="D551" s="6"/>
      <c r="E551" s="7"/>
      <c r="F551" s="20" t="str">
        <f t="shared" si="24"/>
        <v/>
      </c>
      <c r="G551" s="20" t="str">
        <f t="shared" si="25"/>
        <v/>
      </c>
      <c r="H551" s="21" t="str">
        <f t="shared" si="26"/>
        <v/>
      </c>
    </row>
    <row r="552" spans="2:8" x14ac:dyDescent="0.2">
      <c r="B552" s="19"/>
      <c r="C552" s="6"/>
      <c r="D552" s="6"/>
      <c r="E552" s="7"/>
      <c r="F552" s="20" t="str">
        <f t="shared" si="24"/>
        <v/>
      </c>
      <c r="G552" s="20" t="str">
        <f t="shared" si="25"/>
        <v/>
      </c>
      <c r="H552" s="21" t="str">
        <f t="shared" si="26"/>
        <v/>
      </c>
    </row>
    <row r="553" spans="2:8" x14ac:dyDescent="0.2">
      <c r="B553" s="19"/>
      <c r="C553" s="6"/>
      <c r="D553" s="6"/>
      <c r="E553" s="7"/>
      <c r="F553" s="20" t="str">
        <f t="shared" si="24"/>
        <v/>
      </c>
      <c r="G553" s="20" t="str">
        <f t="shared" si="25"/>
        <v/>
      </c>
      <c r="H553" s="21" t="str">
        <f t="shared" si="26"/>
        <v/>
      </c>
    </row>
    <row r="554" spans="2:8" x14ac:dyDescent="0.2">
      <c r="B554" s="19"/>
      <c r="C554" s="6"/>
      <c r="D554" s="6"/>
      <c r="E554" s="7"/>
      <c r="F554" s="20" t="str">
        <f t="shared" si="24"/>
        <v/>
      </c>
      <c r="G554" s="20" t="str">
        <f t="shared" si="25"/>
        <v/>
      </c>
      <c r="H554" s="21" t="str">
        <f t="shared" si="26"/>
        <v/>
      </c>
    </row>
    <row r="555" spans="2:8" x14ac:dyDescent="0.2">
      <c r="B555" s="19"/>
      <c r="C555" s="6"/>
      <c r="D555" s="6"/>
      <c r="E555" s="7"/>
      <c r="F555" s="20" t="str">
        <f t="shared" si="24"/>
        <v/>
      </c>
      <c r="G555" s="20" t="str">
        <f t="shared" si="25"/>
        <v/>
      </c>
      <c r="H555" s="21" t="str">
        <f t="shared" si="26"/>
        <v/>
      </c>
    </row>
    <row r="556" spans="2:8" x14ac:dyDescent="0.2">
      <c r="B556" s="19"/>
      <c r="C556" s="6"/>
      <c r="D556" s="6"/>
      <c r="E556" s="7"/>
      <c r="F556" s="20" t="str">
        <f t="shared" si="24"/>
        <v/>
      </c>
      <c r="G556" s="20" t="str">
        <f t="shared" si="25"/>
        <v/>
      </c>
      <c r="H556" s="21" t="str">
        <f t="shared" si="26"/>
        <v/>
      </c>
    </row>
    <row r="557" spans="2:8" x14ac:dyDescent="0.2">
      <c r="B557" s="19"/>
      <c r="C557" s="6"/>
      <c r="D557" s="6"/>
      <c r="E557" s="7"/>
      <c r="F557" s="20" t="str">
        <f t="shared" si="24"/>
        <v/>
      </c>
      <c r="G557" s="20" t="str">
        <f t="shared" si="25"/>
        <v/>
      </c>
      <c r="H557" s="21" t="str">
        <f t="shared" si="26"/>
        <v/>
      </c>
    </row>
    <row r="558" spans="2:8" x14ac:dyDescent="0.2">
      <c r="B558" s="19"/>
      <c r="C558" s="6"/>
      <c r="D558" s="6"/>
      <c r="E558" s="7"/>
      <c r="F558" s="20" t="str">
        <f t="shared" si="24"/>
        <v/>
      </c>
      <c r="G558" s="20" t="str">
        <f t="shared" si="25"/>
        <v/>
      </c>
      <c r="H558" s="21" t="str">
        <f t="shared" si="26"/>
        <v/>
      </c>
    </row>
    <row r="559" spans="2:8" x14ac:dyDescent="0.2">
      <c r="B559" s="19"/>
      <c r="C559" s="6"/>
      <c r="D559" s="6"/>
      <c r="E559" s="7"/>
      <c r="F559" s="20" t="str">
        <f t="shared" si="24"/>
        <v/>
      </c>
      <c r="G559" s="20" t="str">
        <f t="shared" si="25"/>
        <v/>
      </c>
      <c r="H559" s="21" t="str">
        <f t="shared" si="26"/>
        <v/>
      </c>
    </row>
    <row r="560" spans="2:8" x14ac:dyDescent="0.2">
      <c r="B560" s="19"/>
      <c r="C560" s="6"/>
      <c r="D560" s="6"/>
      <c r="E560" s="7"/>
      <c r="F560" s="20" t="str">
        <f t="shared" si="24"/>
        <v/>
      </c>
      <c r="G560" s="20" t="str">
        <f t="shared" si="25"/>
        <v/>
      </c>
      <c r="H560" s="21" t="str">
        <f t="shared" si="26"/>
        <v/>
      </c>
    </row>
    <row r="561" spans="2:8" x14ac:dyDescent="0.2">
      <c r="B561" s="19"/>
      <c r="C561" s="6"/>
      <c r="D561" s="6"/>
      <c r="E561" s="7"/>
      <c r="F561" s="20" t="str">
        <f t="shared" si="24"/>
        <v/>
      </c>
      <c r="G561" s="20" t="str">
        <f t="shared" si="25"/>
        <v/>
      </c>
      <c r="H561" s="21" t="str">
        <f t="shared" si="26"/>
        <v/>
      </c>
    </row>
    <row r="562" spans="2:8" x14ac:dyDescent="0.2">
      <c r="B562" s="19"/>
      <c r="C562" s="6"/>
      <c r="D562" s="6"/>
      <c r="E562" s="7"/>
      <c r="F562" s="20" t="str">
        <f t="shared" si="24"/>
        <v/>
      </c>
      <c r="G562" s="20" t="str">
        <f t="shared" si="25"/>
        <v/>
      </c>
      <c r="H562" s="21" t="str">
        <f t="shared" si="26"/>
        <v/>
      </c>
    </row>
    <row r="563" spans="2:8" x14ac:dyDescent="0.2">
      <c r="B563" s="19"/>
      <c r="C563" s="6"/>
      <c r="D563" s="6"/>
      <c r="E563" s="7"/>
      <c r="F563" s="20" t="str">
        <f t="shared" si="24"/>
        <v/>
      </c>
      <c r="G563" s="20" t="str">
        <f t="shared" si="25"/>
        <v/>
      </c>
      <c r="H563" s="21" t="str">
        <f t="shared" si="26"/>
        <v/>
      </c>
    </row>
    <row r="564" spans="2:8" x14ac:dyDescent="0.2">
      <c r="B564" s="19"/>
      <c r="C564" s="6"/>
      <c r="D564" s="6"/>
      <c r="E564" s="7"/>
      <c r="F564" s="20" t="str">
        <f t="shared" si="24"/>
        <v/>
      </c>
      <c r="G564" s="20" t="str">
        <f t="shared" si="25"/>
        <v/>
      </c>
      <c r="H564" s="21" t="str">
        <f t="shared" si="26"/>
        <v/>
      </c>
    </row>
    <row r="565" spans="2:8" x14ac:dyDescent="0.2">
      <c r="B565" s="19"/>
      <c r="C565" s="6"/>
      <c r="D565" s="6"/>
      <c r="E565" s="7"/>
      <c r="F565" s="20" t="str">
        <f t="shared" si="24"/>
        <v/>
      </c>
      <c r="G565" s="20" t="str">
        <f t="shared" si="25"/>
        <v/>
      </c>
      <c r="H565" s="21" t="str">
        <f t="shared" si="26"/>
        <v/>
      </c>
    </row>
    <row r="566" spans="2:8" x14ac:dyDescent="0.2">
      <c r="B566" s="19"/>
      <c r="C566" s="6"/>
      <c r="D566" s="6"/>
      <c r="E566" s="7"/>
      <c r="F566" s="20" t="str">
        <f t="shared" si="24"/>
        <v/>
      </c>
      <c r="G566" s="20" t="str">
        <f t="shared" si="25"/>
        <v/>
      </c>
      <c r="H566" s="21" t="str">
        <f t="shared" si="26"/>
        <v/>
      </c>
    </row>
    <row r="567" spans="2:8" x14ac:dyDescent="0.2">
      <c r="B567" s="19"/>
      <c r="C567" s="6"/>
      <c r="D567" s="6"/>
      <c r="E567" s="7"/>
      <c r="F567" s="20" t="str">
        <f t="shared" si="24"/>
        <v/>
      </c>
      <c r="G567" s="20" t="str">
        <f t="shared" si="25"/>
        <v/>
      </c>
      <c r="H567" s="21" t="str">
        <f t="shared" si="26"/>
        <v/>
      </c>
    </row>
    <row r="568" spans="2:8" x14ac:dyDescent="0.2">
      <c r="B568" s="19"/>
      <c r="C568" s="6"/>
      <c r="D568" s="6"/>
      <c r="E568" s="7"/>
      <c r="F568" s="20" t="str">
        <f t="shared" si="24"/>
        <v/>
      </c>
      <c r="G568" s="20" t="str">
        <f t="shared" si="25"/>
        <v/>
      </c>
      <c r="H568" s="21" t="str">
        <f t="shared" si="26"/>
        <v/>
      </c>
    </row>
    <row r="569" spans="2:8" x14ac:dyDescent="0.2">
      <c r="B569" s="19"/>
      <c r="C569" s="6"/>
      <c r="D569" s="6"/>
      <c r="E569" s="7"/>
      <c r="F569" s="20" t="str">
        <f t="shared" si="24"/>
        <v/>
      </c>
      <c r="G569" s="20" t="str">
        <f t="shared" si="25"/>
        <v/>
      </c>
      <c r="H569" s="21" t="str">
        <f t="shared" si="26"/>
        <v/>
      </c>
    </row>
    <row r="570" spans="2:8" x14ac:dyDescent="0.2">
      <c r="B570" s="19"/>
      <c r="C570" s="6"/>
      <c r="D570" s="6"/>
      <c r="E570" s="7"/>
      <c r="F570" s="20" t="str">
        <f t="shared" si="24"/>
        <v/>
      </c>
      <c r="G570" s="20" t="str">
        <f t="shared" si="25"/>
        <v/>
      </c>
      <c r="H570" s="21" t="str">
        <f t="shared" si="26"/>
        <v/>
      </c>
    </row>
    <row r="571" spans="2:8" x14ac:dyDescent="0.2">
      <c r="B571" s="19"/>
      <c r="C571" s="6"/>
      <c r="D571" s="6"/>
      <c r="E571" s="7"/>
      <c r="F571" s="20" t="str">
        <f t="shared" si="24"/>
        <v/>
      </c>
      <c r="G571" s="20" t="str">
        <f t="shared" si="25"/>
        <v/>
      </c>
      <c r="H571" s="21" t="str">
        <f t="shared" si="26"/>
        <v/>
      </c>
    </row>
    <row r="572" spans="2:8" x14ac:dyDescent="0.2">
      <c r="B572" s="19"/>
      <c r="C572" s="6"/>
      <c r="D572" s="6"/>
      <c r="E572" s="7"/>
      <c r="F572" s="20" t="str">
        <f t="shared" si="24"/>
        <v/>
      </c>
      <c r="G572" s="20" t="str">
        <f t="shared" si="25"/>
        <v/>
      </c>
      <c r="H572" s="21" t="str">
        <f t="shared" si="26"/>
        <v/>
      </c>
    </row>
    <row r="573" spans="2:8" x14ac:dyDescent="0.2">
      <c r="B573" s="19"/>
      <c r="C573" s="6"/>
      <c r="D573" s="6"/>
      <c r="E573" s="7"/>
      <c r="F573" s="20" t="str">
        <f t="shared" si="24"/>
        <v/>
      </c>
      <c r="G573" s="20" t="str">
        <f t="shared" si="25"/>
        <v/>
      </c>
      <c r="H573" s="21" t="str">
        <f t="shared" si="26"/>
        <v/>
      </c>
    </row>
    <row r="574" spans="2:8" x14ac:dyDescent="0.2">
      <c r="B574" s="19"/>
      <c r="C574" s="6"/>
      <c r="D574" s="6"/>
      <c r="E574" s="7"/>
      <c r="F574" s="20" t="str">
        <f t="shared" si="24"/>
        <v/>
      </c>
      <c r="G574" s="20" t="str">
        <f t="shared" si="25"/>
        <v/>
      </c>
      <c r="H574" s="21" t="str">
        <f t="shared" si="26"/>
        <v/>
      </c>
    </row>
    <row r="575" spans="2:8" x14ac:dyDescent="0.2">
      <c r="B575" s="19"/>
      <c r="C575" s="6"/>
      <c r="D575" s="6"/>
      <c r="E575" s="7"/>
      <c r="F575" s="20" t="str">
        <f t="shared" si="24"/>
        <v/>
      </c>
      <c r="G575" s="20" t="str">
        <f t="shared" si="25"/>
        <v/>
      </c>
      <c r="H575" s="21" t="str">
        <f t="shared" si="26"/>
        <v/>
      </c>
    </row>
    <row r="576" spans="2:8" x14ac:dyDescent="0.2">
      <c r="B576" s="19"/>
      <c r="C576" s="6"/>
      <c r="D576" s="6"/>
      <c r="E576" s="7"/>
      <c r="F576" s="20" t="str">
        <f t="shared" si="24"/>
        <v/>
      </c>
      <c r="G576" s="20" t="str">
        <f t="shared" si="25"/>
        <v/>
      </c>
      <c r="H576" s="21" t="str">
        <f t="shared" si="26"/>
        <v/>
      </c>
    </row>
    <row r="577" spans="2:8" x14ac:dyDescent="0.2">
      <c r="B577" s="19"/>
      <c r="C577" s="6"/>
      <c r="D577" s="6"/>
      <c r="E577" s="7"/>
      <c r="F577" s="20" t="str">
        <f t="shared" si="24"/>
        <v/>
      </c>
      <c r="G577" s="20" t="str">
        <f t="shared" si="25"/>
        <v/>
      </c>
      <c r="H577" s="21" t="str">
        <f t="shared" si="26"/>
        <v/>
      </c>
    </row>
    <row r="578" spans="2:8" x14ac:dyDescent="0.2">
      <c r="B578" s="19"/>
      <c r="C578" s="6"/>
      <c r="D578" s="6"/>
      <c r="E578" s="7"/>
      <c r="F578" s="20" t="str">
        <f t="shared" si="24"/>
        <v/>
      </c>
      <c r="G578" s="20" t="str">
        <f t="shared" si="25"/>
        <v/>
      </c>
      <c r="H578" s="21" t="str">
        <f t="shared" si="26"/>
        <v/>
      </c>
    </row>
    <row r="579" spans="2:8" x14ac:dyDescent="0.2">
      <c r="B579" s="19"/>
      <c r="C579" s="6"/>
      <c r="D579" s="6"/>
      <c r="E579" s="7"/>
      <c r="F579" s="20" t="str">
        <f t="shared" si="24"/>
        <v/>
      </c>
      <c r="G579" s="20" t="str">
        <f t="shared" si="25"/>
        <v/>
      </c>
      <c r="H579" s="21" t="str">
        <f t="shared" si="26"/>
        <v/>
      </c>
    </row>
    <row r="580" spans="2:8" x14ac:dyDescent="0.2">
      <c r="B580" s="19"/>
      <c r="C580" s="6"/>
      <c r="D580" s="6"/>
      <c r="E580" s="7"/>
      <c r="F580" s="20" t="str">
        <f t="shared" si="24"/>
        <v/>
      </c>
      <c r="G580" s="20" t="str">
        <f t="shared" si="25"/>
        <v/>
      </c>
      <c r="H580" s="21" t="str">
        <f t="shared" si="26"/>
        <v/>
      </c>
    </row>
    <row r="581" spans="2:8" x14ac:dyDescent="0.2">
      <c r="B581" s="19"/>
      <c r="C581" s="6"/>
      <c r="D581" s="6"/>
      <c r="E581" s="7"/>
      <c r="F581" s="20" t="str">
        <f t="shared" ref="F581:F644" si="27">IF(C581="","",IFERROR(INDEX(TipCat,MATCH(C581,Categorii,0)),"?"))</f>
        <v/>
      </c>
      <c r="G581" s="20" t="str">
        <f t="shared" ref="G581:G644" si="28">IF(B581="","",IF(YEAR(B581)=An,MONTH(B581),0))</f>
        <v/>
      </c>
      <c r="H581" s="21" t="str">
        <f t="shared" ref="H581:H644" si="29">IF(AND(B581="",C581="",E581=""),"",TRIM(IF(OR(B581="",C581="",E581=""),"Date incomplete. ","")&amp;IF(F581="?","Categorie necunoscută. ","")&amp;IF(N(E581)&lt;0,"Scrie suma fără minus. ","")&amp;IF(AND(B581&lt;&gt;"",G581=0),"Data nu e din anul "&amp;An&amp;". ","")&amp;IF(AND(G581&lt;&gt;"",G581&gt;UltimaLuna),"Lună neîncheiată: nu intră încă în cash flow. ","")))</f>
        <v/>
      </c>
    </row>
    <row r="582" spans="2:8" x14ac:dyDescent="0.2">
      <c r="B582" s="19"/>
      <c r="C582" s="6"/>
      <c r="D582" s="6"/>
      <c r="E582" s="7"/>
      <c r="F582" s="20" t="str">
        <f t="shared" si="27"/>
        <v/>
      </c>
      <c r="G582" s="20" t="str">
        <f t="shared" si="28"/>
        <v/>
      </c>
      <c r="H582" s="21" t="str">
        <f t="shared" si="29"/>
        <v/>
      </c>
    </row>
    <row r="583" spans="2:8" x14ac:dyDescent="0.2">
      <c r="B583" s="19"/>
      <c r="C583" s="6"/>
      <c r="D583" s="6"/>
      <c r="E583" s="7"/>
      <c r="F583" s="20" t="str">
        <f t="shared" si="27"/>
        <v/>
      </c>
      <c r="G583" s="20" t="str">
        <f t="shared" si="28"/>
        <v/>
      </c>
      <c r="H583" s="21" t="str">
        <f t="shared" si="29"/>
        <v/>
      </c>
    </row>
    <row r="584" spans="2:8" x14ac:dyDescent="0.2">
      <c r="B584" s="19"/>
      <c r="C584" s="6"/>
      <c r="D584" s="6"/>
      <c r="E584" s="7"/>
      <c r="F584" s="20" t="str">
        <f t="shared" si="27"/>
        <v/>
      </c>
      <c r="G584" s="20" t="str">
        <f t="shared" si="28"/>
        <v/>
      </c>
      <c r="H584" s="21" t="str">
        <f t="shared" si="29"/>
        <v/>
      </c>
    </row>
    <row r="585" spans="2:8" x14ac:dyDescent="0.2">
      <c r="B585" s="19"/>
      <c r="C585" s="6"/>
      <c r="D585" s="6"/>
      <c r="E585" s="7"/>
      <c r="F585" s="20" t="str">
        <f t="shared" si="27"/>
        <v/>
      </c>
      <c r="G585" s="20" t="str">
        <f t="shared" si="28"/>
        <v/>
      </c>
      <c r="H585" s="21" t="str">
        <f t="shared" si="29"/>
        <v/>
      </c>
    </row>
    <row r="586" spans="2:8" x14ac:dyDescent="0.2">
      <c r="B586" s="19"/>
      <c r="C586" s="6"/>
      <c r="D586" s="6"/>
      <c r="E586" s="7"/>
      <c r="F586" s="20" t="str">
        <f t="shared" si="27"/>
        <v/>
      </c>
      <c r="G586" s="20" t="str">
        <f t="shared" si="28"/>
        <v/>
      </c>
      <c r="H586" s="21" t="str">
        <f t="shared" si="29"/>
        <v/>
      </c>
    </row>
    <row r="587" spans="2:8" x14ac:dyDescent="0.2">
      <c r="B587" s="19"/>
      <c r="C587" s="6"/>
      <c r="D587" s="6"/>
      <c r="E587" s="7"/>
      <c r="F587" s="20" t="str">
        <f t="shared" si="27"/>
        <v/>
      </c>
      <c r="G587" s="20" t="str">
        <f t="shared" si="28"/>
        <v/>
      </c>
      <c r="H587" s="21" t="str">
        <f t="shared" si="29"/>
        <v/>
      </c>
    </row>
    <row r="588" spans="2:8" x14ac:dyDescent="0.2">
      <c r="B588" s="19"/>
      <c r="C588" s="6"/>
      <c r="D588" s="6"/>
      <c r="E588" s="7"/>
      <c r="F588" s="20" t="str">
        <f t="shared" si="27"/>
        <v/>
      </c>
      <c r="G588" s="20" t="str">
        <f t="shared" si="28"/>
        <v/>
      </c>
      <c r="H588" s="21" t="str">
        <f t="shared" si="29"/>
        <v/>
      </c>
    </row>
    <row r="589" spans="2:8" x14ac:dyDescent="0.2">
      <c r="B589" s="19"/>
      <c r="C589" s="6"/>
      <c r="D589" s="6"/>
      <c r="E589" s="7"/>
      <c r="F589" s="20" t="str">
        <f t="shared" si="27"/>
        <v/>
      </c>
      <c r="G589" s="20" t="str">
        <f t="shared" si="28"/>
        <v/>
      </c>
      <c r="H589" s="21" t="str">
        <f t="shared" si="29"/>
        <v/>
      </c>
    </row>
    <row r="590" spans="2:8" x14ac:dyDescent="0.2">
      <c r="B590" s="19"/>
      <c r="C590" s="6"/>
      <c r="D590" s="6"/>
      <c r="E590" s="7"/>
      <c r="F590" s="20" t="str">
        <f t="shared" si="27"/>
        <v/>
      </c>
      <c r="G590" s="20" t="str">
        <f t="shared" si="28"/>
        <v/>
      </c>
      <c r="H590" s="21" t="str">
        <f t="shared" si="29"/>
        <v/>
      </c>
    </row>
    <row r="591" spans="2:8" x14ac:dyDescent="0.2">
      <c r="B591" s="19"/>
      <c r="C591" s="6"/>
      <c r="D591" s="6"/>
      <c r="E591" s="7"/>
      <c r="F591" s="20" t="str">
        <f t="shared" si="27"/>
        <v/>
      </c>
      <c r="G591" s="20" t="str">
        <f t="shared" si="28"/>
        <v/>
      </c>
      <c r="H591" s="21" t="str">
        <f t="shared" si="29"/>
        <v/>
      </c>
    </row>
    <row r="592" spans="2:8" x14ac:dyDescent="0.2">
      <c r="B592" s="19"/>
      <c r="C592" s="6"/>
      <c r="D592" s="6"/>
      <c r="E592" s="7"/>
      <c r="F592" s="20" t="str">
        <f t="shared" si="27"/>
        <v/>
      </c>
      <c r="G592" s="20" t="str">
        <f t="shared" si="28"/>
        <v/>
      </c>
      <c r="H592" s="21" t="str">
        <f t="shared" si="29"/>
        <v/>
      </c>
    </row>
    <row r="593" spans="2:8" x14ac:dyDescent="0.2">
      <c r="B593" s="19"/>
      <c r="C593" s="6"/>
      <c r="D593" s="6"/>
      <c r="E593" s="7"/>
      <c r="F593" s="20" t="str">
        <f t="shared" si="27"/>
        <v/>
      </c>
      <c r="G593" s="20" t="str">
        <f t="shared" si="28"/>
        <v/>
      </c>
      <c r="H593" s="21" t="str">
        <f t="shared" si="29"/>
        <v/>
      </c>
    </row>
    <row r="594" spans="2:8" x14ac:dyDescent="0.2">
      <c r="B594" s="19"/>
      <c r="C594" s="6"/>
      <c r="D594" s="6"/>
      <c r="E594" s="7"/>
      <c r="F594" s="20" t="str">
        <f t="shared" si="27"/>
        <v/>
      </c>
      <c r="G594" s="20" t="str">
        <f t="shared" si="28"/>
        <v/>
      </c>
      <c r="H594" s="21" t="str">
        <f t="shared" si="29"/>
        <v/>
      </c>
    </row>
    <row r="595" spans="2:8" x14ac:dyDescent="0.2">
      <c r="B595" s="19"/>
      <c r="C595" s="6"/>
      <c r="D595" s="6"/>
      <c r="E595" s="7"/>
      <c r="F595" s="20" t="str">
        <f t="shared" si="27"/>
        <v/>
      </c>
      <c r="G595" s="20" t="str">
        <f t="shared" si="28"/>
        <v/>
      </c>
      <c r="H595" s="21" t="str">
        <f t="shared" si="29"/>
        <v/>
      </c>
    </row>
    <row r="596" spans="2:8" x14ac:dyDescent="0.2">
      <c r="B596" s="19"/>
      <c r="C596" s="6"/>
      <c r="D596" s="6"/>
      <c r="E596" s="7"/>
      <c r="F596" s="20" t="str">
        <f t="shared" si="27"/>
        <v/>
      </c>
      <c r="G596" s="20" t="str">
        <f t="shared" si="28"/>
        <v/>
      </c>
      <c r="H596" s="21" t="str">
        <f t="shared" si="29"/>
        <v/>
      </c>
    </row>
    <row r="597" spans="2:8" x14ac:dyDescent="0.2">
      <c r="B597" s="19"/>
      <c r="C597" s="6"/>
      <c r="D597" s="6"/>
      <c r="E597" s="7"/>
      <c r="F597" s="20" t="str">
        <f t="shared" si="27"/>
        <v/>
      </c>
      <c r="G597" s="20" t="str">
        <f t="shared" si="28"/>
        <v/>
      </c>
      <c r="H597" s="21" t="str">
        <f t="shared" si="29"/>
        <v/>
      </c>
    </row>
    <row r="598" spans="2:8" x14ac:dyDescent="0.2">
      <c r="B598" s="19"/>
      <c r="C598" s="6"/>
      <c r="D598" s="6"/>
      <c r="E598" s="7"/>
      <c r="F598" s="20" t="str">
        <f t="shared" si="27"/>
        <v/>
      </c>
      <c r="G598" s="20" t="str">
        <f t="shared" si="28"/>
        <v/>
      </c>
      <c r="H598" s="21" t="str">
        <f t="shared" si="29"/>
        <v/>
      </c>
    </row>
    <row r="599" spans="2:8" x14ac:dyDescent="0.2">
      <c r="B599" s="19"/>
      <c r="C599" s="6"/>
      <c r="D599" s="6"/>
      <c r="E599" s="7"/>
      <c r="F599" s="20" t="str">
        <f t="shared" si="27"/>
        <v/>
      </c>
      <c r="G599" s="20" t="str">
        <f t="shared" si="28"/>
        <v/>
      </c>
      <c r="H599" s="21" t="str">
        <f t="shared" si="29"/>
        <v/>
      </c>
    </row>
    <row r="600" spans="2:8" x14ac:dyDescent="0.2">
      <c r="B600" s="19"/>
      <c r="C600" s="6"/>
      <c r="D600" s="6"/>
      <c r="E600" s="7"/>
      <c r="F600" s="20" t="str">
        <f t="shared" si="27"/>
        <v/>
      </c>
      <c r="G600" s="20" t="str">
        <f t="shared" si="28"/>
        <v/>
      </c>
      <c r="H600" s="21" t="str">
        <f t="shared" si="29"/>
        <v/>
      </c>
    </row>
    <row r="601" spans="2:8" x14ac:dyDescent="0.2">
      <c r="B601" s="19"/>
      <c r="C601" s="6"/>
      <c r="D601" s="6"/>
      <c r="E601" s="7"/>
      <c r="F601" s="20" t="str">
        <f t="shared" si="27"/>
        <v/>
      </c>
      <c r="G601" s="20" t="str">
        <f t="shared" si="28"/>
        <v/>
      </c>
      <c r="H601" s="21" t="str">
        <f t="shared" si="29"/>
        <v/>
      </c>
    </row>
    <row r="602" spans="2:8" x14ac:dyDescent="0.2">
      <c r="B602" s="19"/>
      <c r="C602" s="6"/>
      <c r="D602" s="6"/>
      <c r="E602" s="7"/>
      <c r="F602" s="20" t="str">
        <f t="shared" si="27"/>
        <v/>
      </c>
      <c r="G602" s="20" t="str">
        <f t="shared" si="28"/>
        <v/>
      </c>
      <c r="H602" s="21" t="str">
        <f t="shared" si="29"/>
        <v/>
      </c>
    </row>
    <row r="603" spans="2:8" x14ac:dyDescent="0.2">
      <c r="B603" s="19"/>
      <c r="C603" s="6"/>
      <c r="D603" s="6"/>
      <c r="E603" s="7"/>
      <c r="F603" s="20" t="str">
        <f t="shared" si="27"/>
        <v/>
      </c>
      <c r="G603" s="20" t="str">
        <f t="shared" si="28"/>
        <v/>
      </c>
      <c r="H603" s="21" t="str">
        <f t="shared" si="29"/>
        <v/>
      </c>
    </row>
    <row r="604" spans="2:8" x14ac:dyDescent="0.2">
      <c r="B604" s="19"/>
      <c r="C604" s="6"/>
      <c r="D604" s="6"/>
      <c r="E604" s="7"/>
      <c r="F604" s="20" t="str">
        <f t="shared" si="27"/>
        <v/>
      </c>
      <c r="G604" s="20" t="str">
        <f t="shared" si="28"/>
        <v/>
      </c>
      <c r="H604" s="21" t="str">
        <f t="shared" si="29"/>
        <v/>
      </c>
    </row>
    <row r="605" spans="2:8" x14ac:dyDescent="0.2">
      <c r="B605" s="19"/>
      <c r="C605" s="6"/>
      <c r="D605" s="6"/>
      <c r="E605" s="7"/>
      <c r="F605" s="20" t="str">
        <f t="shared" si="27"/>
        <v/>
      </c>
      <c r="G605" s="20" t="str">
        <f t="shared" si="28"/>
        <v/>
      </c>
      <c r="H605" s="21" t="str">
        <f t="shared" si="29"/>
        <v/>
      </c>
    </row>
    <row r="606" spans="2:8" x14ac:dyDescent="0.2">
      <c r="B606" s="19"/>
      <c r="C606" s="6"/>
      <c r="D606" s="6"/>
      <c r="E606" s="7"/>
      <c r="F606" s="20" t="str">
        <f t="shared" si="27"/>
        <v/>
      </c>
      <c r="G606" s="20" t="str">
        <f t="shared" si="28"/>
        <v/>
      </c>
      <c r="H606" s="21" t="str">
        <f t="shared" si="29"/>
        <v/>
      </c>
    </row>
    <row r="607" spans="2:8" x14ac:dyDescent="0.2">
      <c r="B607" s="19"/>
      <c r="C607" s="6"/>
      <c r="D607" s="6"/>
      <c r="E607" s="7"/>
      <c r="F607" s="20" t="str">
        <f t="shared" si="27"/>
        <v/>
      </c>
      <c r="G607" s="20" t="str">
        <f t="shared" si="28"/>
        <v/>
      </c>
      <c r="H607" s="21" t="str">
        <f t="shared" si="29"/>
        <v/>
      </c>
    </row>
    <row r="608" spans="2:8" x14ac:dyDescent="0.2">
      <c r="B608" s="19"/>
      <c r="C608" s="6"/>
      <c r="D608" s="6"/>
      <c r="E608" s="7"/>
      <c r="F608" s="20" t="str">
        <f t="shared" si="27"/>
        <v/>
      </c>
      <c r="G608" s="20" t="str">
        <f t="shared" si="28"/>
        <v/>
      </c>
      <c r="H608" s="21" t="str">
        <f t="shared" si="29"/>
        <v/>
      </c>
    </row>
    <row r="609" spans="2:8" x14ac:dyDescent="0.2">
      <c r="B609" s="19"/>
      <c r="C609" s="6"/>
      <c r="D609" s="6"/>
      <c r="E609" s="7"/>
      <c r="F609" s="20" t="str">
        <f t="shared" si="27"/>
        <v/>
      </c>
      <c r="G609" s="20" t="str">
        <f t="shared" si="28"/>
        <v/>
      </c>
      <c r="H609" s="21" t="str">
        <f t="shared" si="29"/>
        <v/>
      </c>
    </row>
    <row r="610" spans="2:8" x14ac:dyDescent="0.2">
      <c r="B610" s="19"/>
      <c r="C610" s="6"/>
      <c r="D610" s="6"/>
      <c r="E610" s="7"/>
      <c r="F610" s="20" t="str">
        <f t="shared" si="27"/>
        <v/>
      </c>
      <c r="G610" s="20" t="str">
        <f t="shared" si="28"/>
        <v/>
      </c>
      <c r="H610" s="21" t="str">
        <f t="shared" si="29"/>
        <v/>
      </c>
    </row>
    <row r="611" spans="2:8" x14ac:dyDescent="0.2">
      <c r="B611" s="19"/>
      <c r="C611" s="6"/>
      <c r="D611" s="6"/>
      <c r="E611" s="7"/>
      <c r="F611" s="20" t="str">
        <f t="shared" si="27"/>
        <v/>
      </c>
      <c r="G611" s="20" t="str">
        <f t="shared" si="28"/>
        <v/>
      </c>
      <c r="H611" s="21" t="str">
        <f t="shared" si="29"/>
        <v/>
      </c>
    </row>
    <row r="612" spans="2:8" x14ac:dyDescent="0.2">
      <c r="B612" s="19"/>
      <c r="C612" s="6"/>
      <c r="D612" s="6"/>
      <c r="E612" s="7"/>
      <c r="F612" s="20" t="str">
        <f t="shared" si="27"/>
        <v/>
      </c>
      <c r="G612" s="20" t="str">
        <f t="shared" si="28"/>
        <v/>
      </c>
      <c r="H612" s="21" t="str">
        <f t="shared" si="29"/>
        <v/>
      </c>
    </row>
    <row r="613" spans="2:8" x14ac:dyDescent="0.2">
      <c r="B613" s="19"/>
      <c r="C613" s="6"/>
      <c r="D613" s="6"/>
      <c r="E613" s="7"/>
      <c r="F613" s="20" t="str">
        <f t="shared" si="27"/>
        <v/>
      </c>
      <c r="G613" s="20" t="str">
        <f t="shared" si="28"/>
        <v/>
      </c>
      <c r="H613" s="21" t="str">
        <f t="shared" si="29"/>
        <v/>
      </c>
    </row>
    <row r="614" spans="2:8" x14ac:dyDescent="0.2">
      <c r="B614" s="19"/>
      <c r="C614" s="6"/>
      <c r="D614" s="6"/>
      <c r="E614" s="7"/>
      <c r="F614" s="20" t="str">
        <f t="shared" si="27"/>
        <v/>
      </c>
      <c r="G614" s="20" t="str">
        <f t="shared" si="28"/>
        <v/>
      </c>
      <c r="H614" s="21" t="str">
        <f t="shared" si="29"/>
        <v/>
      </c>
    </row>
    <row r="615" spans="2:8" x14ac:dyDescent="0.2">
      <c r="B615" s="19"/>
      <c r="C615" s="6"/>
      <c r="D615" s="6"/>
      <c r="E615" s="7"/>
      <c r="F615" s="20" t="str">
        <f t="shared" si="27"/>
        <v/>
      </c>
      <c r="G615" s="20" t="str">
        <f t="shared" si="28"/>
        <v/>
      </c>
      <c r="H615" s="21" t="str">
        <f t="shared" si="29"/>
        <v/>
      </c>
    </row>
    <row r="616" spans="2:8" x14ac:dyDescent="0.2">
      <c r="B616" s="19"/>
      <c r="C616" s="6"/>
      <c r="D616" s="6"/>
      <c r="E616" s="7"/>
      <c r="F616" s="20" t="str">
        <f t="shared" si="27"/>
        <v/>
      </c>
      <c r="G616" s="20" t="str">
        <f t="shared" si="28"/>
        <v/>
      </c>
      <c r="H616" s="21" t="str">
        <f t="shared" si="29"/>
        <v/>
      </c>
    </row>
    <row r="617" spans="2:8" x14ac:dyDescent="0.2">
      <c r="B617" s="19"/>
      <c r="C617" s="6"/>
      <c r="D617" s="6"/>
      <c r="E617" s="7"/>
      <c r="F617" s="20" t="str">
        <f t="shared" si="27"/>
        <v/>
      </c>
      <c r="G617" s="20" t="str">
        <f t="shared" si="28"/>
        <v/>
      </c>
      <c r="H617" s="21" t="str">
        <f t="shared" si="29"/>
        <v/>
      </c>
    </row>
    <row r="618" spans="2:8" x14ac:dyDescent="0.2">
      <c r="B618" s="19"/>
      <c r="C618" s="6"/>
      <c r="D618" s="6"/>
      <c r="E618" s="7"/>
      <c r="F618" s="20" t="str">
        <f t="shared" si="27"/>
        <v/>
      </c>
      <c r="G618" s="20" t="str">
        <f t="shared" si="28"/>
        <v/>
      </c>
      <c r="H618" s="21" t="str">
        <f t="shared" si="29"/>
        <v/>
      </c>
    </row>
    <row r="619" spans="2:8" x14ac:dyDescent="0.2">
      <c r="B619" s="19"/>
      <c r="C619" s="6"/>
      <c r="D619" s="6"/>
      <c r="E619" s="7"/>
      <c r="F619" s="20" t="str">
        <f t="shared" si="27"/>
        <v/>
      </c>
      <c r="G619" s="20" t="str">
        <f t="shared" si="28"/>
        <v/>
      </c>
      <c r="H619" s="21" t="str">
        <f t="shared" si="29"/>
        <v/>
      </c>
    </row>
    <row r="620" spans="2:8" x14ac:dyDescent="0.2">
      <c r="B620" s="19"/>
      <c r="C620" s="6"/>
      <c r="D620" s="6"/>
      <c r="E620" s="7"/>
      <c r="F620" s="20" t="str">
        <f t="shared" si="27"/>
        <v/>
      </c>
      <c r="G620" s="20" t="str">
        <f t="shared" si="28"/>
        <v/>
      </c>
      <c r="H620" s="21" t="str">
        <f t="shared" si="29"/>
        <v/>
      </c>
    </row>
    <row r="621" spans="2:8" x14ac:dyDescent="0.2">
      <c r="B621" s="19"/>
      <c r="C621" s="6"/>
      <c r="D621" s="6"/>
      <c r="E621" s="7"/>
      <c r="F621" s="20" t="str">
        <f t="shared" si="27"/>
        <v/>
      </c>
      <c r="G621" s="20" t="str">
        <f t="shared" si="28"/>
        <v/>
      </c>
      <c r="H621" s="21" t="str">
        <f t="shared" si="29"/>
        <v/>
      </c>
    </row>
    <row r="622" spans="2:8" x14ac:dyDescent="0.2">
      <c r="B622" s="19"/>
      <c r="C622" s="6"/>
      <c r="D622" s="6"/>
      <c r="E622" s="7"/>
      <c r="F622" s="20" t="str">
        <f t="shared" si="27"/>
        <v/>
      </c>
      <c r="G622" s="20" t="str">
        <f t="shared" si="28"/>
        <v/>
      </c>
      <c r="H622" s="21" t="str">
        <f t="shared" si="29"/>
        <v/>
      </c>
    </row>
    <row r="623" spans="2:8" x14ac:dyDescent="0.2">
      <c r="B623" s="19"/>
      <c r="C623" s="6"/>
      <c r="D623" s="6"/>
      <c r="E623" s="7"/>
      <c r="F623" s="20" t="str">
        <f t="shared" si="27"/>
        <v/>
      </c>
      <c r="G623" s="20" t="str">
        <f t="shared" si="28"/>
        <v/>
      </c>
      <c r="H623" s="21" t="str">
        <f t="shared" si="29"/>
        <v/>
      </c>
    </row>
    <row r="624" spans="2:8" x14ac:dyDescent="0.2">
      <c r="B624" s="19"/>
      <c r="C624" s="6"/>
      <c r="D624" s="6"/>
      <c r="E624" s="7"/>
      <c r="F624" s="20" t="str">
        <f t="shared" si="27"/>
        <v/>
      </c>
      <c r="G624" s="20" t="str">
        <f t="shared" si="28"/>
        <v/>
      </c>
      <c r="H624" s="21" t="str">
        <f t="shared" si="29"/>
        <v/>
      </c>
    </row>
    <row r="625" spans="2:8" x14ac:dyDescent="0.2">
      <c r="B625" s="19"/>
      <c r="C625" s="6"/>
      <c r="D625" s="6"/>
      <c r="E625" s="7"/>
      <c r="F625" s="20" t="str">
        <f t="shared" si="27"/>
        <v/>
      </c>
      <c r="G625" s="20" t="str">
        <f t="shared" si="28"/>
        <v/>
      </c>
      <c r="H625" s="21" t="str">
        <f t="shared" si="29"/>
        <v/>
      </c>
    </row>
    <row r="626" spans="2:8" x14ac:dyDescent="0.2">
      <c r="B626" s="19"/>
      <c r="C626" s="6"/>
      <c r="D626" s="6"/>
      <c r="E626" s="7"/>
      <c r="F626" s="20" t="str">
        <f t="shared" si="27"/>
        <v/>
      </c>
      <c r="G626" s="20" t="str">
        <f t="shared" si="28"/>
        <v/>
      </c>
      <c r="H626" s="21" t="str">
        <f t="shared" si="29"/>
        <v/>
      </c>
    </row>
    <row r="627" spans="2:8" x14ac:dyDescent="0.2">
      <c r="B627" s="19"/>
      <c r="C627" s="6"/>
      <c r="D627" s="6"/>
      <c r="E627" s="7"/>
      <c r="F627" s="20" t="str">
        <f t="shared" si="27"/>
        <v/>
      </c>
      <c r="G627" s="20" t="str">
        <f t="shared" si="28"/>
        <v/>
      </c>
      <c r="H627" s="21" t="str">
        <f t="shared" si="29"/>
        <v/>
      </c>
    </row>
    <row r="628" spans="2:8" x14ac:dyDescent="0.2">
      <c r="B628" s="19"/>
      <c r="C628" s="6"/>
      <c r="D628" s="6"/>
      <c r="E628" s="7"/>
      <c r="F628" s="20" t="str">
        <f t="shared" si="27"/>
        <v/>
      </c>
      <c r="G628" s="20" t="str">
        <f t="shared" si="28"/>
        <v/>
      </c>
      <c r="H628" s="21" t="str">
        <f t="shared" si="29"/>
        <v/>
      </c>
    </row>
    <row r="629" spans="2:8" x14ac:dyDescent="0.2">
      <c r="B629" s="19"/>
      <c r="C629" s="6"/>
      <c r="D629" s="6"/>
      <c r="E629" s="7"/>
      <c r="F629" s="20" t="str">
        <f t="shared" si="27"/>
        <v/>
      </c>
      <c r="G629" s="20" t="str">
        <f t="shared" si="28"/>
        <v/>
      </c>
      <c r="H629" s="21" t="str">
        <f t="shared" si="29"/>
        <v/>
      </c>
    </row>
    <row r="630" spans="2:8" x14ac:dyDescent="0.2">
      <c r="B630" s="19"/>
      <c r="C630" s="6"/>
      <c r="D630" s="6"/>
      <c r="E630" s="7"/>
      <c r="F630" s="20" t="str">
        <f t="shared" si="27"/>
        <v/>
      </c>
      <c r="G630" s="20" t="str">
        <f t="shared" si="28"/>
        <v/>
      </c>
      <c r="H630" s="21" t="str">
        <f t="shared" si="29"/>
        <v/>
      </c>
    </row>
    <row r="631" spans="2:8" x14ac:dyDescent="0.2">
      <c r="B631" s="19"/>
      <c r="C631" s="6"/>
      <c r="D631" s="6"/>
      <c r="E631" s="7"/>
      <c r="F631" s="20" t="str">
        <f t="shared" si="27"/>
        <v/>
      </c>
      <c r="G631" s="20" t="str">
        <f t="shared" si="28"/>
        <v/>
      </c>
      <c r="H631" s="21" t="str">
        <f t="shared" si="29"/>
        <v/>
      </c>
    </row>
    <row r="632" spans="2:8" x14ac:dyDescent="0.2">
      <c r="B632" s="19"/>
      <c r="C632" s="6"/>
      <c r="D632" s="6"/>
      <c r="E632" s="7"/>
      <c r="F632" s="20" t="str">
        <f t="shared" si="27"/>
        <v/>
      </c>
      <c r="G632" s="20" t="str">
        <f t="shared" si="28"/>
        <v/>
      </c>
      <c r="H632" s="21" t="str">
        <f t="shared" si="29"/>
        <v/>
      </c>
    </row>
    <row r="633" spans="2:8" x14ac:dyDescent="0.2">
      <c r="B633" s="19"/>
      <c r="C633" s="6"/>
      <c r="D633" s="6"/>
      <c r="E633" s="7"/>
      <c r="F633" s="20" t="str">
        <f t="shared" si="27"/>
        <v/>
      </c>
      <c r="G633" s="20" t="str">
        <f t="shared" si="28"/>
        <v/>
      </c>
      <c r="H633" s="21" t="str">
        <f t="shared" si="29"/>
        <v/>
      </c>
    </row>
    <row r="634" spans="2:8" x14ac:dyDescent="0.2">
      <c r="B634" s="19"/>
      <c r="C634" s="6"/>
      <c r="D634" s="6"/>
      <c r="E634" s="7"/>
      <c r="F634" s="20" t="str">
        <f t="shared" si="27"/>
        <v/>
      </c>
      <c r="G634" s="20" t="str">
        <f t="shared" si="28"/>
        <v/>
      </c>
      <c r="H634" s="21" t="str">
        <f t="shared" si="29"/>
        <v/>
      </c>
    </row>
    <row r="635" spans="2:8" x14ac:dyDescent="0.2">
      <c r="B635" s="19"/>
      <c r="C635" s="6"/>
      <c r="D635" s="6"/>
      <c r="E635" s="7"/>
      <c r="F635" s="20" t="str">
        <f t="shared" si="27"/>
        <v/>
      </c>
      <c r="G635" s="20" t="str">
        <f t="shared" si="28"/>
        <v/>
      </c>
      <c r="H635" s="21" t="str">
        <f t="shared" si="29"/>
        <v/>
      </c>
    </row>
    <row r="636" spans="2:8" x14ac:dyDescent="0.2">
      <c r="B636" s="19"/>
      <c r="C636" s="6"/>
      <c r="D636" s="6"/>
      <c r="E636" s="7"/>
      <c r="F636" s="20" t="str">
        <f t="shared" si="27"/>
        <v/>
      </c>
      <c r="G636" s="20" t="str">
        <f t="shared" si="28"/>
        <v/>
      </c>
      <c r="H636" s="21" t="str">
        <f t="shared" si="29"/>
        <v/>
      </c>
    </row>
    <row r="637" spans="2:8" x14ac:dyDescent="0.2">
      <c r="B637" s="19"/>
      <c r="C637" s="6"/>
      <c r="D637" s="6"/>
      <c r="E637" s="7"/>
      <c r="F637" s="20" t="str">
        <f t="shared" si="27"/>
        <v/>
      </c>
      <c r="G637" s="20" t="str">
        <f t="shared" si="28"/>
        <v/>
      </c>
      <c r="H637" s="21" t="str">
        <f t="shared" si="29"/>
        <v/>
      </c>
    </row>
    <row r="638" spans="2:8" x14ac:dyDescent="0.2">
      <c r="B638" s="19"/>
      <c r="C638" s="6"/>
      <c r="D638" s="6"/>
      <c r="E638" s="7"/>
      <c r="F638" s="20" t="str">
        <f t="shared" si="27"/>
        <v/>
      </c>
      <c r="G638" s="20" t="str">
        <f t="shared" si="28"/>
        <v/>
      </c>
      <c r="H638" s="21" t="str">
        <f t="shared" si="29"/>
        <v/>
      </c>
    </row>
    <row r="639" spans="2:8" x14ac:dyDescent="0.2">
      <c r="B639" s="19"/>
      <c r="C639" s="6"/>
      <c r="D639" s="6"/>
      <c r="E639" s="7"/>
      <c r="F639" s="20" t="str">
        <f t="shared" si="27"/>
        <v/>
      </c>
      <c r="G639" s="20" t="str">
        <f t="shared" si="28"/>
        <v/>
      </c>
      <c r="H639" s="21" t="str">
        <f t="shared" si="29"/>
        <v/>
      </c>
    </row>
    <row r="640" spans="2:8" x14ac:dyDescent="0.2">
      <c r="B640" s="19"/>
      <c r="C640" s="6"/>
      <c r="D640" s="6"/>
      <c r="E640" s="7"/>
      <c r="F640" s="20" t="str">
        <f t="shared" si="27"/>
        <v/>
      </c>
      <c r="G640" s="20" t="str">
        <f t="shared" si="28"/>
        <v/>
      </c>
      <c r="H640" s="21" t="str">
        <f t="shared" si="29"/>
        <v/>
      </c>
    </row>
    <row r="641" spans="2:8" x14ac:dyDescent="0.2">
      <c r="B641" s="19"/>
      <c r="C641" s="6"/>
      <c r="D641" s="6"/>
      <c r="E641" s="7"/>
      <c r="F641" s="20" t="str">
        <f t="shared" si="27"/>
        <v/>
      </c>
      <c r="G641" s="20" t="str">
        <f t="shared" si="28"/>
        <v/>
      </c>
      <c r="H641" s="21" t="str">
        <f t="shared" si="29"/>
        <v/>
      </c>
    </row>
    <row r="642" spans="2:8" x14ac:dyDescent="0.2">
      <c r="B642" s="19"/>
      <c r="C642" s="6"/>
      <c r="D642" s="6"/>
      <c r="E642" s="7"/>
      <c r="F642" s="20" t="str">
        <f t="shared" si="27"/>
        <v/>
      </c>
      <c r="G642" s="20" t="str">
        <f t="shared" si="28"/>
        <v/>
      </c>
      <c r="H642" s="21" t="str">
        <f t="shared" si="29"/>
        <v/>
      </c>
    </row>
    <row r="643" spans="2:8" x14ac:dyDescent="0.2">
      <c r="B643" s="19"/>
      <c r="C643" s="6"/>
      <c r="D643" s="6"/>
      <c r="E643" s="7"/>
      <c r="F643" s="20" t="str">
        <f t="shared" si="27"/>
        <v/>
      </c>
      <c r="G643" s="20" t="str">
        <f t="shared" si="28"/>
        <v/>
      </c>
      <c r="H643" s="21" t="str">
        <f t="shared" si="29"/>
        <v/>
      </c>
    </row>
    <row r="644" spans="2:8" x14ac:dyDescent="0.2">
      <c r="B644" s="19"/>
      <c r="C644" s="6"/>
      <c r="D644" s="6"/>
      <c r="E644" s="7"/>
      <c r="F644" s="20" t="str">
        <f t="shared" si="27"/>
        <v/>
      </c>
      <c r="G644" s="20" t="str">
        <f t="shared" si="28"/>
        <v/>
      </c>
      <c r="H644" s="21" t="str">
        <f t="shared" si="29"/>
        <v/>
      </c>
    </row>
    <row r="645" spans="2:8" x14ac:dyDescent="0.2">
      <c r="B645" s="19"/>
      <c r="C645" s="6"/>
      <c r="D645" s="6"/>
      <c r="E645" s="7"/>
      <c r="F645" s="20" t="str">
        <f t="shared" ref="F645:F708" si="30">IF(C645="","",IFERROR(INDEX(TipCat,MATCH(C645,Categorii,0)),"?"))</f>
        <v/>
      </c>
      <c r="G645" s="20" t="str">
        <f t="shared" ref="G645:G708" si="31">IF(B645="","",IF(YEAR(B645)=An,MONTH(B645),0))</f>
        <v/>
      </c>
      <c r="H645" s="21" t="str">
        <f t="shared" ref="H645:H708" si="32">IF(AND(B645="",C645="",E645=""),"",TRIM(IF(OR(B645="",C645="",E645=""),"Date incomplete. ","")&amp;IF(F645="?","Categorie necunoscută. ","")&amp;IF(N(E645)&lt;0,"Scrie suma fără minus. ","")&amp;IF(AND(B645&lt;&gt;"",G645=0),"Data nu e din anul "&amp;An&amp;". ","")&amp;IF(AND(G645&lt;&gt;"",G645&gt;UltimaLuna),"Lună neîncheiată: nu intră încă în cash flow. ","")))</f>
        <v/>
      </c>
    </row>
    <row r="646" spans="2:8" x14ac:dyDescent="0.2">
      <c r="B646" s="19"/>
      <c r="C646" s="6"/>
      <c r="D646" s="6"/>
      <c r="E646" s="7"/>
      <c r="F646" s="20" t="str">
        <f t="shared" si="30"/>
        <v/>
      </c>
      <c r="G646" s="20" t="str">
        <f t="shared" si="31"/>
        <v/>
      </c>
      <c r="H646" s="21" t="str">
        <f t="shared" si="32"/>
        <v/>
      </c>
    </row>
    <row r="647" spans="2:8" x14ac:dyDescent="0.2">
      <c r="B647" s="19"/>
      <c r="C647" s="6"/>
      <c r="D647" s="6"/>
      <c r="E647" s="7"/>
      <c r="F647" s="20" t="str">
        <f t="shared" si="30"/>
        <v/>
      </c>
      <c r="G647" s="20" t="str">
        <f t="shared" si="31"/>
        <v/>
      </c>
      <c r="H647" s="21" t="str">
        <f t="shared" si="32"/>
        <v/>
      </c>
    </row>
    <row r="648" spans="2:8" x14ac:dyDescent="0.2">
      <c r="B648" s="19"/>
      <c r="C648" s="6"/>
      <c r="D648" s="6"/>
      <c r="E648" s="7"/>
      <c r="F648" s="20" t="str">
        <f t="shared" si="30"/>
        <v/>
      </c>
      <c r="G648" s="20" t="str">
        <f t="shared" si="31"/>
        <v/>
      </c>
      <c r="H648" s="21" t="str">
        <f t="shared" si="32"/>
        <v/>
      </c>
    </row>
    <row r="649" spans="2:8" x14ac:dyDescent="0.2">
      <c r="B649" s="19"/>
      <c r="C649" s="6"/>
      <c r="D649" s="6"/>
      <c r="E649" s="7"/>
      <c r="F649" s="20" t="str">
        <f t="shared" si="30"/>
        <v/>
      </c>
      <c r="G649" s="20" t="str">
        <f t="shared" si="31"/>
        <v/>
      </c>
      <c r="H649" s="21" t="str">
        <f t="shared" si="32"/>
        <v/>
      </c>
    </row>
    <row r="650" spans="2:8" x14ac:dyDescent="0.2">
      <c r="B650" s="19"/>
      <c r="C650" s="6"/>
      <c r="D650" s="6"/>
      <c r="E650" s="7"/>
      <c r="F650" s="20" t="str">
        <f t="shared" si="30"/>
        <v/>
      </c>
      <c r="G650" s="20" t="str">
        <f t="shared" si="31"/>
        <v/>
      </c>
      <c r="H650" s="21" t="str">
        <f t="shared" si="32"/>
        <v/>
      </c>
    </row>
    <row r="651" spans="2:8" x14ac:dyDescent="0.2">
      <c r="B651" s="19"/>
      <c r="C651" s="6"/>
      <c r="D651" s="6"/>
      <c r="E651" s="7"/>
      <c r="F651" s="20" t="str">
        <f t="shared" si="30"/>
        <v/>
      </c>
      <c r="G651" s="20" t="str">
        <f t="shared" si="31"/>
        <v/>
      </c>
      <c r="H651" s="21" t="str">
        <f t="shared" si="32"/>
        <v/>
      </c>
    </row>
    <row r="652" spans="2:8" x14ac:dyDescent="0.2">
      <c r="B652" s="19"/>
      <c r="C652" s="6"/>
      <c r="D652" s="6"/>
      <c r="E652" s="7"/>
      <c r="F652" s="20" t="str">
        <f t="shared" si="30"/>
        <v/>
      </c>
      <c r="G652" s="20" t="str">
        <f t="shared" si="31"/>
        <v/>
      </c>
      <c r="H652" s="21" t="str">
        <f t="shared" si="32"/>
        <v/>
      </c>
    </row>
    <row r="653" spans="2:8" x14ac:dyDescent="0.2">
      <c r="B653" s="19"/>
      <c r="C653" s="6"/>
      <c r="D653" s="6"/>
      <c r="E653" s="7"/>
      <c r="F653" s="20" t="str">
        <f t="shared" si="30"/>
        <v/>
      </c>
      <c r="G653" s="20" t="str">
        <f t="shared" si="31"/>
        <v/>
      </c>
      <c r="H653" s="21" t="str">
        <f t="shared" si="32"/>
        <v/>
      </c>
    </row>
    <row r="654" spans="2:8" x14ac:dyDescent="0.2">
      <c r="B654" s="19"/>
      <c r="C654" s="6"/>
      <c r="D654" s="6"/>
      <c r="E654" s="7"/>
      <c r="F654" s="20" t="str">
        <f t="shared" si="30"/>
        <v/>
      </c>
      <c r="G654" s="20" t="str">
        <f t="shared" si="31"/>
        <v/>
      </c>
      <c r="H654" s="21" t="str">
        <f t="shared" si="32"/>
        <v/>
      </c>
    </row>
    <row r="655" spans="2:8" x14ac:dyDescent="0.2">
      <c r="B655" s="19"/>
      <c r="C655" s="6"/>
      <c r="D655" s="6"/>
      <c r="E655" s="7"/>
      <c r="F655" s="20" t="str">
        <f t="shared" si="30"/>
        <v/>
      </c>
      <c r="G655" s="20" t="str">
        <f t="shared" si="31"/>
        <v/>
      </c>
      <c r="H655" s="21" t="str">
        <f t="shared" si="32"/>
        <v/>
      </c>
    </row>
    <row r="656" spans="2:8" x14ac:dyDescent="0.2">
      <c r="B656" s="19"/>
      <c r="C656" s="6"/>
      <c r="D656" s="6"/>
      <c r="E656" s="7"/>
      <c r="F656" s="20" t="str">
        <f t="shared" si="30"/>
        <v/>
      </c>
      <c r="G656" s="20" t="str">
        <f t="shared" si="31"/>
        <v/>
      </c>
      <c r="H656" s="21" t="str">
        <f t="shared" si="32"/>
        <v/>
      </c>
    </row>
    <row r="657" spans="2:8" x14ac:dyDescent="0.2">
      <c r="B657" s="19"/>
      <c r="C657" s="6"/>
      <c r="D657" s="6"/>
      <c r="E657" s="7"/>
      <c r="F657" s="20" t="str">
        <f t="shared" si="30"/>
        <v/>
      </c>
      <c r="G657" s="20" t="str">
        <f t="shared" si="31"/>
        <v/>
      </c>
      <c r="H657" s="21" t="str">
        <f t="shared" si="32"/>
        <v/>
      </c>
    </row>
    <row r="658" spans="2:8" x14ac:dyDescent="0.2">
      <c r="B658" s="19"/>
      <c r="C658" s="6"/>
      <c r="D658" s="6"/>
      <c r="E658" s="7"/>
      <c r="F658" s="20" t="str">
        <f t="shared" si="30"/>
        <v/>
      </c>
      <c r="G658" s="20" t="str">
        <f t="shared" si="31"/>
        <v/>
      </c>
      <c r="H658" s="21" t="str">
        <f t="shared" si="32"/>
        <v/>
      </c>
    </row>
    <row r="659" spans="2:8" x14ac:dyDescent="0.2">
      <c r="B659" s="19"/>
      <c r="C659" s="6"/>
      <c r="D659" s="6"/>
      <c r="E659" s="7"/>
      <c r="F659" s="20" t="str">
        <f t="shared" si="30"/>
        <v/>
      </c>
      <c r="G659" s="20" t="str">
        <f t="shared" si="31"/>
        <v/>
      </c>
      <c r="H659" s="21" t="str">
        <f t="shared" si="32"/>
        <v/>
      </c>
    </row>
    <row r="660" spans="2:8" x14ac:dyDescent="0.2">
      <c r="B660" s="19"/>
      <c r="C660" s="6"/>
      <c r="D660" s="6"/>
      <c r="E660" s="7"/>
      <c r="F660" s="20" t="str">
        <f t="shared" si="30"/>
        <v/>
      </c>
      <c r="G660" s="20" t="str">
        <f t="shared" si="31"/>
        <v/>
      </c>
      <c r="H660" s="21" t="str">
        <f t="shared" si="32"/>
        <v/>
      </c>
    </row>
    <row r="661" spans="2:8" x14ac:dyDescent="0.2">
      <c r="B661" s="19"/>
      <c r="C661" s="6"/>
      <c r="D661" s="6"/>
      <c r="E661" s="7"/>
      <c r="F661" s="20" t="str">
        <f t="shared" si="30"/>
        <v/>
      </c>
      <c r="G661" s="20" t="str">
        <f t="shared" si="31"/>
        <v/>
      </c>
      <c r="H661" s="21" t="str">
        <f t="shared" si="32"/>
        <v/>
      </c>
    </row>
    <row r="662" spans="2:8" x14ac:dyDescent="0.2">
      <c r="B662" s="19"/>
      <c r="C662" s="6"/>
      <c r="D662" s="6"/>
      <c r="E662" s="7"/>
      <c r="F662" s="20" t="str">
        <f t="shared" si="30"/>
        <v/>
      </c>
      <c r="G662" s="20" t="str">
        <f t="shared" si="31"/>
        <v/>
      </c>
      <c r="H662" s="21" t="str">
        <f t="shared" si="32"/>
        <v/>
      </c>
    </row>
    <row r="663" spans="2:8" x14ac:dyDescent="0.2">
      <c r="B663" s="19"/>
      <c r="C663" s="6"/>
      <c r="D663" s="6"/>
      <c r="E663" s="7"/>
      <c r="F663" s="20" t="str">
        <f t="shared" si="30"/>
        <v/>
      </c>
      <c r="G663" s="20" t="str">
        <f t="shared" si="31"/>
        <v/>
      </c>
      <c r="H663" s="21" t="str">
        <f t="shared" si="32"/>
        <v/>
      </c>
    </row>
    <row r="664" spans="2:8" x14ac:dyDescent="0.2">
      <c r="B664" s="19"/>
      <c r="C664" s="6"/>
      <c r="D664" s="6"/>
      <c r="E664" s="7"/>
      <c r="F664" s="20" t="str">
        <f t="shared" si="30"/>
        <v/>
      </c>
      <c r="G664" s="20" t="str">
        <f t="shared" si="31"/>
        <v/>
      </c>
      <c r="H664" s="21" t="str">
        <f t="shared" si="32"/>
        <v/>
      </c>
    </row>
    <row r="665" spans="2:8" x14ac:dyDescent="0.2">
      <c r="B665" s="19"/>
      <c r="C665" s="6"/>
      <c r="D665" s="6"/>
      <c r="E665" s="7"/>
      <c r="F665" s="20" t="str">
        <f t="shared" si="30"/>
        <v/>
      </c>
      <c r="G665" s="20" t="str">
        <f t="shared" si="31"/>
        <v/>
      </c>
      <c r="H665" s="21" t="str">
        <f t="shared" si="32"/>
        <v/>
      </c>
    </row>
    <row r="666" spans="2:8" x14ac:dyDescent="0.2">
      <c r="B666" s="19"/>
      <c r="C666" s="6"/>
      <c r="D666" s="6"/>
      <c r="E666" s="7"/>
      <c r="F666" s="20" t="str">
        <f t="shared" si="30"/>
        <v/>
      </c>
      <c r="G666" s="20" t="str">
        <f t="shared" si="31"/>
        <v/>
      </c>
      <c r="H666" s="21" t="str">
        <f t="shared" si="32"/>
        <v/>
      </c>
    </row>
    <row r="667" spans="2:8" x14ac:dyDescent="0.2">
      <c r="B667" s="19"/>
      <c r="C667" s="6"/>
      <c r="D667" s="6"/>
      <c r="E667" s="7"/>
      <c r="F667" s="20" t="str">
        <f t="shared" si="30"/>
        <v/>
      </c>
      <c r="G667" s="20" t="str">
        <f t="shared" si="31"/>
        <v/>
      </c>
      <c r="H667" s="21" t="str">
        <f t="shared" si="32"/>
        <v/>
      </c>
    </row>
    <row r="668" spans="2:8" x14ac:dyDescent="0.2">
      <c r="B668" s="19"/>
      <c r="C668" s="6"/>
      <c r="D668" s="6"/>
      <c r="E668" s="7"/>
      <c r="F668" s="20" t="str">
        <f t="shared" si="30"/>
        <v/>
      </c>
      <c r="G668" s="20" t="str">
        <f t="shared" si="31"/>
        <v/>
      </c>
      <c r="H668" s="21" t="str">
        <f t="shared" si="32"/>
        <v/>
      </c>
    </row>
    <row r="669" spans="2:8" x14ac:dyDescent="0.2">
      <c r="B669" s="19"/>
      <c r="C669" s="6"/>
      <c r="D669" s="6"/>
      <c r="E669" s="7"/>
      <c r="F669" s="20" t="str">
        <f t="shared" si="30"/>
        <v/>
      </c>
      <c r="G669" s="20" t="str">
        <f t="shared" si="31"/>
        <v/>
      </c>
      <c r="H669" s="21" t="str">
        <f t="shared" si="32"/>
        <v/>
      </c>
    </row>
    <row r="670" spans="2:8" x14ac:dyDescent="0.2">
      <c r="B670" s="19"/>
      <c r="C670" s="6"/>
      <c r="D670" s="6"/>
      <c r="E670" s="7"/>
      <c r="F670" s="20" t="str">
        <f t="shared" si="30"/>
        <v/>
      </c>
      <c r="G670" s="20" t="str">
        <f t="shared" si="31"/>
        <v/>
      </c>
      <c r="H670" s="21" t="str">
        <f t="shared" si="32"/>
        <v/>
      </c>
    </row>
    <row r="671" spans="2:8" x14ac:dyDescent="0.2">
      <c r="B671" s="19"/>
      <c r="C671" s="6"/>
      <c r="D671" s="6"/>
      <c r="E671" s="7"/>
      <c r="F671" s="20" t="str">
        <f t="shared" si="30"/>
        <v/>
      </c>
      <c r="G671" s="20" t="str">
        <f t="shared" si="31"/>
        <v/>
      </c>
      <c r="H671" s="21" t="str">
        <f t="shared" si="32"/>
        <v/>
      </c>
    </row>
    <row r="672" spans="2:8" x14ac:dyDescent="0.2">
      <c r="B672" s="19"/>
      <c r="C672" s="6"/>
      <c r="D672" s="6"/>
      <c r="E672" s="7"/>
      <c r="F672" s="20" t="str">
        <f t="shared" si="30"/>
        <v/>
      </c>
      <c r="G672" s="20" t="str">
        <f t="shared" si="31"/>
        <v/>
      </c>
      <c r="H672" s="21" t="str">
        <f t="shared" si="32"/>
        <v/>
      </c>
    </row>
    <row r="673" spans="2:8" x14ac:dyDescent="0.2">
      <c r="B673" s="19"/>
      <c r="C673" s="6"/>
      <c r="D673" s="6"/>
      <c r="E673" s="7"/>
      <c r="F673" s="20" t="str">
        <f t="shared" si="30"/>
        <v/>
      </c>
      <c r="G673" s="20" t="str">
        <f t="shared" si="31"/>
        <v/>
      </c>
      <c r="H673" s="21" t="str">
        <f t="shared" si="32"/>
        <v/>
      </c>
    </row>
    <row r="674" spans="2:8" x14ac:dyDescent="0.2">
      <c r="B674" s="19"/>
      <c r="C674" s="6"/>
      <c r="D674" s="6"/>
      <c r="E674" s="7"/>
      <c r="F674" s="20" t="str">
        <f t="shared" si="30"/>
        <v/>
      </c>
      <c r="G674" s="20" t="str">
        <f t="shared" si="31"/>
        <v/>
      </c>
      <c r="H674" s="21" t="str">
        <f t="shared" si="32"/>
        <v/>
      </c>
    </row>
    <row r="675" spans="2:8" x14ac:dyDescent="0.2">
      <c r="B675" s="19"/>
      <c r="C675" s="6"/>
      <c r="D675" s="6"/>
      <c r="E675" s="7"/>
      <c r="F675" s="20" t="str">
        <f t="shared" si="30"/>
        <v/>
      </c>
      <c r="G675" s="20" t="str">
        <f t="shared" si="31"/>
        <v/>
      </c>
      <c r="H675" s="21" t="str">
        <f t="shared" si="32"/>
        <v/>
      </c>
    </row>
    <row r="676" spans="2:8" x14ac:dyDescent="0.2">
      <c r="B676" s="19"/>
      <c r="C676" s="6"/>
      <c r="D676" s="6"/>
      <c r="E676" s="7"/>
      <c r="F676" s="20" t="str">
        <f t="shared" si="30"/>
        <v/>
      </c>
      <c r="G676" s="20" t="str">
        <f t="shared" si="31"/>
        <v/>
      </c>
      <c r="H676" s="21" t="str">
        <f t="shared" si="32"/>
        <v/>
      </c>
    </row>
    <row r="677" spans="2:8" x14ac:dyDescent="0.2">
      <c r="B677" s="19"/>
      <c r="C677" s="6"/>
      <c r="D677" s="6"/>
      <c r="E677" s="7"/>
      <c r="F677" s="20" t="str">
        <f t="shared" si="30"/>
        <v/>
      </c>
      <c r="G677" s="20" t="str">
        <f t="shared" si="31"/>
        <v/>
      </c>
      <c r="H677" s="21" t="str">
        <f t="shared" si="32"/>
        <v/>
      </c>
    </row>
    <row r="678" spans="2:8" x14ac:dyDescent="0.2">
      <c r="B678" s="19"/>
      <c r="C678" s="6"/>
      <c r="D678" s="6"/>
      <c r="E678" s="7"/>
      <c r="F678" s="20" t="str">
        <f t="shared" si="30"/>
        <v/>
      </c>
      <c r="G678" s="20" t="str">
        <f t="shared" si="31"/>
        <v/>
      </c>
      <c r="H678" s="21" t="str">
        <f t="shared" si="32"/>
        <v/>
      </c>
    </row>
    <row r="679" spans="2:8" x14ac:dyDescent="0.2">
      <c r="B679" s="19"/>
      <c r="C679" s="6"/>
      <c r="D679" s="6"/>
      <c r="E679" s="7"/>
      <c r="F679" s="20" t="str">
        <f t="shared" si="30"/>
        <v/>
      </c>
      <c r="G679" s="20" t="str">
        <f t="shared" si="31"/>
        <v/>
      </c>
      <c r="H679" s="21" t="str">
        <f t="shared" si="32"/>
        <v/>
      </c>
    </row>
    <row r="680" spans="2:8" x14ac:dyDescent="0.2">
      <c r="B680" s="19"/>
      <c r="C680" s="6"/>
      <c r="D680" s="6"/>
      <c r="E680" s="7"/>
      <c r="F680" s="20" t="str">
        <f t="shared" si="30"/>
        <v/>
      </c>
      <c r="G680" s="20" t="str">
        <f t="shared" si="31"/>
        <v/>
      </c>
      <c r="H680" s="21" t="str">
        <f t="shared" si="32"/>
        <v/>
      </c>
    </row>
    <row r="681" spans="2:8" x14ac:dyDescent="0.2">
      <c r="B681" s="19"/>
      <c r="C681" s="6"/>
      <c r="D681" s="6"/>
      <c r="E681" s="7"/>
      <c r="F681" s="20" t="str">
        <f t="shared" si="30"/>
        <v/>
      </c>
      <c r="G681" s="20" t="str">
        <f t="shared" si="31"/>
        <v/>
      </c>
      <c r="H681" s="21" t="str">
        <f t="shared" si="32"/>
        <v/>
      </c>
    </row>
    <row r="682" spans="2:8" x14ac:dyDescent="0.2">
      <c r="B682" s="19"/>
      <c r="C682" s="6"/>
      <c r="D682" s="6"/>
      <c r="E682" s="7"/>
      <c r="F682" s="20" t="str">
        <f t="shared" si="30"/>
        <v/>
      </c>
      <c r="G682" s="20" t="str">
        <f t="shared" si="31"/>
        <v/>
      </c>
      <c r="H682" s="21" t="str">
        <f t="shared" si="32"/>
        <v/>
      </c>
    </row>
    <row r="683" spans="2:8" x14ac:dyDescent="0.2">
      <c r="B683" s="19"/>
      <c r="C683" s="6"/>
      <c r="D683" s="6"/>
      <c r="E683" s="7"/>
      <c r="F683" s="20" t="str">
        <f t="shared" si="30"/>
        <v/>
      </c>
      <c r="G683" s="20" t="str">
        <f t="shared" si="31"/>
        <v/>
      </c>
      <c r="H683" s="21" t="str">
        <f t="shared" si="32"/>
        <v/>
      </c>
    </row>
    <row r="684" spans="2:8" x14ac:dyDescent="0.2">
      <c r="B684" s="19"/>
      <c r="C684" s="6"/>
      <c r="D684" s="6"/>
      <c r="E684" s="7"/>
      <c r="F684" s="20" t="str">
        <f t="shared" si="30"/>
        <v/>
      </c>
      <c r="G684" s="20" t="str">
        <f t="shared" si="31"/>
        <v/>
      </c>
      <c r="H684" s="21" t="str">
        <f t="shared" si="32"/>
        <v/>
      </c>
    </row>
    <row r="685" spans="2:8" x14ac:dyDescent="0.2">
      <c r="B685" s="19"/>
      <c r="C685" s="6"/>
      <c r="D685" s="6"/>
      <c r="E685" s="7"/>
      <c r="F685" s="20" t="str">
        <f t="shared" si="30"/>
        <v/>
      </c>
      <c r="G685" s="20" t="str">
        <f t="shared" si="31"/>
        <v/>
      </c>
      <c r="H685" s="21" t="str">
        <f t="shared" si="32"/>
        <v/>
      </c>
    </row>
    <row r="686" spans="2:8" x14ac:dyDescent="0.2">
      <c r="B686" s="19"/>
      <c r="C686" s="6"/>
      <c r="D686" s="6"/>
      <c r="E686" s="7"/>
      <c r="F686" s="20" t="str">
        <f t="shared" si="30"/>
        <v/>
      </c>
      <c r="G686" s="20" t="str">
        <f t="shared" si="31"/>
        <v/>
      </c>
      <c r="H686" s="21" t="str">
        <f t="shared" si="32"/>
        <v/>
      </c>
    </row>
    <row r="687" spans="2:8" x14ac:dyDescent="0.2">
      <c r="B687" s="19"/>
      <c r="C687" s="6"/>
      <c r="D687" s="6"/>
      <c r="E687" s="7"/>
      <c r="F687" s="20" t="str">
        <f t="shared" si="30"/>
        <v/>
      </c>
      <c r="G687" s="20" t="str">
        <f t="shared" si="31"/>
        <v/>
      </c>
      <c r="H687" s="21" t="str">
        <f t="shared" si="32"/>
        <v/>
      </c>
    </row>
    <row r="688" spans="2:8" x14ac:dyDescent="0.2">
      <c r="B688" s="19"/>
      <c r="C688" s="6"/>
      <c r="D688" s="6"/>
      <c r="E688" s="7"/>
      <c r="F688" s="20" t="str">
        <f t="shared" si="30"/>
        <v/>
      </c>
      <c r="G688" s="20" t="str">
        <f t="shared" si="31"/>
        <v/>
      </c>
      <c r="H688" s="21" t="str">
        <f t="shared" si="32"/>
        <v/>
      </c>
    </row>
    <row r="689" spans="2:8" x14ac:dyDescent="0.2">
      <c r="B689" s="19"/>
      <c r="C689" s="6"/>
      <c r="D689" s="6"/>
      <c r="E689" s="7"/>
      <c r="F689" s="20" t="str">
        <f t="shared" si="30"/>
        <v/>
      </c>
      <c r="G689" s="20" t="str">
        <f t="shared" si="31"/>
        <v/>
      </c>
      <c r="H689" s="21" t="str">
        <f t="shared" si="32"/>
        <v/>
      </c>
    </row>
    <row r="690" spans="2:8" x14ac:dyDescent="0.2">
      <c r="B690" s="19"/>
      <c r="C690" s="6"/>
      <c r="D690" s="6"/>
      <c r="E690" s="7"/>
      <c r="F690" s="20" t="str">
        <f t="shared" si="30"/>
        <v/>
      </c>
      <c r="G690" s="20" t="str">
        <f t="shared" si="31"/>
        <v/>
      </c>
      <c r="H690" s="21" t="str">
        <f t="shared" si="32"/>
        <v/>
      </c>
    </row>
    <row r="691" spans="2:8" x14ac:dyDescent="0.2">
      <c r="B691" s="19"/>
      <c r="C691" s="6"/>
      <c r="D691" s="6"/>
      <c r="E691" s="7"/>
      <c r="F691" s="20" t="str">
        <f t="shared" si="30"/>
        <v/>
      </c>
      <c r="G691" s="20" t="str">
        <f t="shared" si="31"/>
        <v/>
      </c>
      <c r="H691" s="21" t="str">
        <f t="shared" si="32"/>
        <v/>
      </c>
    </row>
    <row r="692" spans="2:8" x14ac:dyDescent="0.2">
      <c r="B692" s="19"/>
      <c r="C692" s="6"/>
      <c r="D692" s="6"/>
      <c r="E692" s="7"/>
      <c r="F692" s="20" t="str">
        <f t="shared" si="30"/>
        <v/>
      </c>
      <c r="G692" s="20" t="str">
        <f t="shared" si="31"/>
        <v/>
      </c>
      <c r="H692" s="21" t="str">
        <f t="shared" si="32"/>
        <v/>
      </c>
    </row>
    <row r="693" spans="2:8" x14ac:dyDescent="0.2">
      <c r="B693" s="19"/>
      <c r="C693" s="6"/>
      <c r="D693" s="6"/>
      <c r="E693" s="7"/>
      <c r="F693" s="20" t="str">
        <f t="shared" si="30"/>
        <v/>
      </c>
      <c r="G693" s="20" t="str">
        <f t="shared" si="31"/>
        <v/>
      </c>
      <c r="H693" s="21" t="str">
        <f t="shared" si="32"/>
        <v/>
      </c>
    </row>
    <row r="694" spans="2:8" x14ac:dyDescent="0.2">
      <c r="B694" s="19"/>
      <c r="C694" s="6"/>
      <c r="D694" s="6"/>
      <c r="E694" s="7"/>
      <c r="F694" s="20" t="str">
        <f t="shared" si="30"/>
        <v/>
      </c>
      <c r="G694" s="20" t="str">
        <f t="shared" si="31"/>
        <v/>
      </c>
      <c r="H694" s="21" t="str">
        <f t="shared" si="32"/>
        <v/>
      </c>
    </row>
    <row r="695" spans="2:8" x14ac:dyDescent="0.2">
      <c r="B695" s="19"/>
      <c r="C695" s="6"/>
      <c r="D695" s="6"/>
      <c r="E695" s="7"/>
      <c r="F695" s="20" t="str">
        <f t="shared" si="30"/>
        <v/>
      </c>
      <c r="G695" s="20" t="str">
        <f t="shared" si="31"/>
        <v/>
      </c>
      <c r="H695" s="21" t="str">
        <f t="shared" si="32"/>
        <v/>
      </c>
    </row>
    <row r="696" spans="2:8" x14ac:dyDescent="0.2">
      <c r="B696" s="19"/>
      <c r="C696" s="6"/>
      <c r="D696" s="6"/>
      <c r="E696" s="7"/>
      <c r="F696" s="20" t="str">
        <f t="shared" si="30"/>
        <v/>
      </c>
      <c r="G696" s="20" t="str">
        <f t="shared" si="31"/>
        <v/>
      </c>
      <c r="H696" s="21" t="str">
        <f t="shared" si="32"/>
        <v/>
      </c>
    </row>
    <row r="697" spans="2:8" x14ac:dyDescent="0.2">
      <c r="B697" s="19"/>
      <c r="C697" s="6"/>
      <c r="D697" s="6"/>
      <c r="E697" s="7"/>
      <c r="F697" s="20" t="str">
        <f t="shared" si="30"/>
        <v/>
      </c>
      <c r="G697" s="20" t="str">
        <f t="shared" si="31"/>
        <v/>
      </c>
      <c r="H697" s="21" t="str">
        <f t="shared" si="32"/>
        <v/>
      </c>
    </row>
    <row r="698" spans="2:8" x14ac:dyDescent="0.2">
      <c r="B698" s="19"/>
      <c r="C698" s="6"/>
      <c r="D698" s="6"/>
      <c r="E698" s="7"/>
      <c r="F698" s="20" t="str">
        <f t="shared" si="30"/>
        <v/>
      </c>
      <c r="G698" s="20" t="str">
        <f t="shared" si="31"/>
        <v/>
      </c>
      <c r="H698" s="21" t="str">
        <f t="shared" si="32"/>
        <v/>
      </c>
    </row>
    <row r="699" spans="2:8" x14ac:dyDescent="0.2">
      <c r="B699" s="19"/>
      <c r="C699" s="6"/>
      <c r="D699" s="6"/>
      <c r="E699" s="7"/>
      <c r="F699" s="20" t="str">
        <f t="shared" si="30"/>
        <v/>
      </c>
      <c r="G699" s="20" t="str">
        <f t="shared" si="31"/>
        <v/>
      </c>
      <c r="H699" s="21" t="str">
        <f t="shared" si="32"/>
        <v/>
      </c>
    </row>
    <row r="700" spans="2:8" x14ac:dyDescent="0.2">
      <c r="B700" s="19"/>
      <c r="C700" s="6"/>
      <c r="D700" s="6"/>
      <c r="E700" s="7"/>
      <c r="F700" s="20" t="str">
        <f t="shared" si="30"/>
        <v/>
      </c>
      <c r="G700" s="20" t="str">
        <f t="shared" si="31"/>
        <v/>
      </c>
      <c r="H700" s="21" t="str">
        <f t="shared" si="32"/>
        <v/>
      </c>
    </row>
    <row r="701" spans="2:8" x14ac:dyDescent="0.2">
      <c r="B701" s="19"/>
      <c r="C701" s="6"/>
      <c r="D701" s="6"/>
      <c r="E701" s="7"/>
      <c r="F701" s="20" t="str">
        <f t="shared" si="30"/>
        <v/>
      </c>
      <c r="G701" s="20" t="str">
        <f t="shared" si="31"/>
        <v/>
      </c>
      <c r="H701" s="21" t="str">
        <f t="shared" si="32"/>
        <v/>
      </c>
    </row>
    <row r="702" spans="2:8" x14ac:dyDescent="0.2">
      <c r="B702" s="19"/>
      <c r="C702" s="6"/>
      <c r="D702" s="6"/>
      <c r="E702" s="7"/>
      <c r="F702" s="20" t="str">
        <f t="shared" si="30"/>
        <v/>
      </c>
      <c r="G702" s="20" t="str">
        <f t="shared" si="31"/>
        <v/>
      </c>
      <c r="H702" s="21" t="str">
        <f t="shared" si="32"/>
        <v/>
      </c>
    </row>
    <row r="703" spans="2:8" x14ac:dyDescent="0.2">
      <c r="B703" s="19"/>
      <c r="C703" s="6"/>
      <c r="D703" s="6"/>
      <c r="E703" s="7"/>
      <c r="F703" s="20" t="str">
        <f t="shared" si="30"/>
        <v/>
      </c>
      <c r="G703" s="20" t="str">
        <f t="shared" si="31"/>
        <v/>
      </c>
      <c r="H703" s="21" t="str">
        <f t="shared" si="32"/>
        <v/>
      </c>
    </row>
    <row r="704" spans="2:8" x14ac:dyDescent="0.2">
      <c r="B704" s="19"/>
      <c r="C704" s="6"/>
      <c r="D704" s="6"/>
      <c r="E704" s="7"/>
      <c r="F704" s="20" t="str">
        <f t="shared" si="30"/>
        <v/>
      </c>
      <c r="G704" s="20" t="str">
        <f t="shared" si="31"/>
        <v/>
      </c>
      <c r="H704" s="21" t="str">
        <f t="shared" si="32"/>
        <v/>
      </c>
    </row>
    <row r="705" spans="2:8" x14ac:dyDescent="0.2">
      <c r="B705" s="19"/>
      <c r="C705" s="6"/>
      <c r="D705" s="6"/>
      <c r="E705" s="7"/>
      <c r="F705" s="20" t="str">
        <f t="shared" si="30"/>
        <v/>
      </c>
      <c r="G705" s="20" t="str">
        <f t="shared" si="31"/>
        <v/>
      </c>
      <c r="H705" s="21" t="str">
        <f t="shared" si="32"/>
        <v/>
      </c>
    </row>
    <row r="706" spans="2:8" x14ac:dyDescent="0.2">
      <c r="B706" s="19"/>
      <c r="C706" s="6"/>
      <c r="D706" s="6"/>
      <c r="E706" s="7"/>
      <c r="F706" s="20" t="str">
        <f t="shared" si="30"/>
        <v/>
      </c>
      <c r="G706" s="20" t="str">
        <f t="shared" si="31"/>
        <v/>
      </c>
      <c r="H706" s="21" t="str">
        <f t="shared" si="32"/>
        <v/>
      </c>
    </row>
    <row r="707" spans="2:8" x14ac:dyDescent="0.2">
      <c r="B707" s="19"/>
      <c r="C707" s="6"/>
      <c r="D707" s="6"/>
      <c r="E707" s="7"/>
      <c r="F707" s="20" t="str">
        <f t="shared" si="30"/>
        <v/>
      </c>
      <c r="G707" s="20" t="str">
        <f t="shared" si="31"/>
        <v/>
      </c>
      <c r="H707" s="21" t="str">
        <f t="shared" si="32"/>
        <v/>
      </c>
    </row>
    <row r="708" spans="2:8" x14ac:dyDescent="0.2">
      <c r="B708" s="19"/>
      <c r="C708" s="6"/>
      <c r="D708" s="6"/>
      <c r="E708" s="7"/>
      <c r="F708" s="20" t="str">
        <f t="shared" si="30"/>
        <v/>
      </c>
      <c r="G708" s="20" t="str">
        <f t="shared" si="31"/>
        <v/>
      </c>
      <c r="H708" s="21" t="str">
        <f t="shared" si="32"/>
        <v/>
      </c>
    </row>
    <row r="709" spans="2:8" x14ac:dyDescent="0.2">
      <c r="B709" s="19"/>
      <c r="C709" s="6"/>
      <c r="D709" s="6"/>
      <c r="E709" s="7"/>
      <c r="F709" s="20" t="str">
        <f t="shared" ref="F709:F772" si="33">IF(C709="","",IFERROR(INDEX(TipCat,MATCH(C709,Categorii,0)),"?"))</f>
        <v/>
      </c>
      <c r="G709" s="20" t="str">
        <f t="shared" ref="G709:G772" si="34">IF(B709="","",IF(YEAR(B709)=An,MONTH(B709),0))</f>
        <v/>
      </c>
      <c r="H709" s="21" t="str">
        <f t="shared" ref="H709:H772" si="35">IF(AND(B709="",C709="",E709=""),"",TRIM(IF(OR(B709="",C709="",E709=""),"Date incomplete. ","")&amp;IF(F709="?","Categorie necunoscută. ","")&amp;IF(N(E709)&lt;0,"Scrie suma fără minus. ","")&amp;IF(AND(B709&lt;&gt;"",G709=0),"Data nu e din anul "&amp;An&amp;". ","")&amp;IF(AND(G709&lt;&gt;"",G709&gt;UltimaLuna),"Lună neîncheiată: nu intră încă în cash flow. ","")))</f>
        <v/>
      </c>
    </row>
    <row r="710" spans="2:8" x14ac:dyDescent="0.2">
      <c r="B710" s="19"/>
      <c r="C710" s="6"/>
      <c r="D710" s="6"/>
      <c r="E710" s="7"/>
      <c r="F710" s="20" t="str">
        <f t="shared" si="33"/>
        <v/>
      </c>
      <c r="G710" s="20" t="str">
        <f t="shared" si="34"/>
        <v/>
      </c>
      <c r="H710" s="21" t="str">
        <f t="shared" si="35"/>
        <v/>
      </c>
    </row>
    <row r="711" spans="2:8" x14ac:dyDescent="0.2">
      <c r="B711" s="19"/>
      <c r="C711" s="6"/>
      <c r="D711" s="6"/>
      <c r="E711" s="7"/>
      <c r="F711" s="20" t="str">
        <f t="shared" si="33"/>
        <v/>
      </c>
      <c r="G711" s="20" t="str">
        <f t="shared" si="34"/>
        <v/>
      </c>
      <c r="H711" s="21" t="str">
        <f t="shared" si="35"/>
        <v/>
      </c>
    </row>
    <row r="712" spans="2:8" x14ac:dyDescent="0.2">
      <c r="B712" s="19"/>
      <c r="C712" s="6"/>
      <c r="D712" s="6"/>
      <c r="E712" s="7"/>
      <c r="F712" s="20" t="str">
        <f t="shared" si="33"/>
        <v/>
      </c>
      <c r="G712" s="20" t="str">
        <f t="shared" si="34"/>
        <v/>
      </c>
      <c r="H712" s="21" t="str">
        <f t="shared" si="35"/>
        <v/>
      </c>
    </row>
    <row r="713" spans="2:8" x14ac:dyDescent="0.2">
      <c r="B713" s="19"/>
      <c r="C713" s="6"/>
      <c r="D713" s="6"/>
      <c r="E713" s="7"/>
      <c r="F713" s="20" t="str">
        <f t="shared" si="33"/>
        <v/>
      </c>
      <c r="G713" s="20" t="str">
        <f t="shared" si="34"/>
        <v/>
      </c>
      <c r="H713" s="21" t="str">
        <f t="shared" si="35"/>
        <v/>
      </c>
    </row>
    <row r="714" spans="2:8" x14ac:dyDescent="0.2">
      <c r="B714" s="19"/>
      <c r="C714" s="6"/>
      <c r="D714" s="6"/>
      <c r="E714" s="7"/>
      <c r="F714" s="20" t="str">
        <f t="shared" si="33"/>
        <v/>
      </c>
      <c r="G714" s="20" t="str">
        <f t="shared" si="34"/>
        <v/>
      </c>
      <c r="H714" s="21" t="str">
        <f t="shared" si="35"/>
        <v/>
      </c>
    </row>
    <row r="715" spans="2:8" x14ac:dyDescent="0.2">
      <c r="B715" s="19"/>
      <c r="C715" s="6"/>
      <c r="D715" s="6"/>
      <c r="E715" s="7"/>
      <c r="F715" s="20" t="str">
        <f t="shared" si="33"/>
        <v/>
      </c>
      <c r="G715" s="20" t="str">
        <f t="shared" si="34"/>
        <v/>
      </c>
      <c r="H715" s="21" t="str">
        <f t="shared" si="35"/>
        <v/>
      </c>
    </row>
    <row r="716" spans="2:8" x14ac:dyDescent="0.2">
      <c r="B716" s="19"/>
      <c r="C716" s="6"/>
      <c r="D716" s="6"/>
      <c r="E716" s="7"/>
      <c r="F716" s="20" t="str">
        <f t="shared" si="33"/>
        <v/>
      </c>
      <c r="G716" s="20" t="str">
        <f t="shared" si="34"/>
        <v/>
      </c>
      <c r="H716" s="21" t="str">
        <f t="shared" si="35"/>
        <v/>
      </c>
    </row>
    <row r="717" spans="2:8" x14ac:dyDescent="0.2">
      <c r="B717" s="19"/>
      <c r="C717" s="6"/>
      <c r="D717" s="6"/>
      <c r="E717" s="7"/>
      <c r="F717" s="20" t="str">
        <f t="shared" si="33"/>
        <v/>
      </c>
      <c r="G717" s="20" t="str">
        <f t="shared" si="34"/>
        <v/>
      </c>
      <c r="H717" s="21" t="str">
        <f t="shared" si="35"/>
        <v/>
      </c>
    </row>
    <row r="718" spans="2:8" x14ac:dyDescent="0.2">
      <c r="B718" s="19"/>
      <c r="C718" s="6"/>
      <c r="D718" s="6"/>
      <c r="E718" s="7"/>
      <c r="F718" s="20" t="str">
        <f t="shared" si="33"/>
        <v/>
      </c>
      <c r="G718" s="20" t="str">
        <f t="shared" si="34"/>
        <v/>
      </c>
      <c r="H718" s="21" t="str">
        <f t="shared" si="35"/>
        <v/>
      </c>
    </row>
    <row r="719" spans="2:8" x14ac:dyDescent="0.2">
      <c r="B719" s="19"/>
      <c r="C719" s="6"/>
      <c r="D719" s="6"/>
      <c r="E719" s="7"/>
      <c r="F719" s="20" t="str">
        <f t="shared" si="33"/>
        <v/>
      </c>
      <c r="G719" s="20" t="str">
        <f t="shared" si="34"/>
        <v/>
      </c>
      <c r="H719" s="21" t="str">
        <f t="shared" si="35"/>
        <v/>
      </c>
    </row>
    <row r="720" spans="2:8" x14ac:dyDescent="0.2">
      <c r="B720" s="19"/>
      <c r="C720" s="6"/>
      <c r="D720" s="6"/>
      <c r="E720" s="7"/>
      <c r="F720" s="20" t="str">
        <f t="shared" si="33"/>
        <v/>
      </c>
      <c r="G720" s="20" t="str">
        <f t="shared" si="34"/>
        <v/>
      </c>
      <c r="H720" s="21" t="str">
        <f t="shared" si="35"/>
        <v/>
      </c>
    </row>
    <row r="721" spans="2:8" x14ac:dyDescent="0.2">
      <c r="B721" s="19"/>
      <c r="C721" s="6"/>
      <c r="D721" s="6"/>
      <c r="E721" s="7"/>
      <c r="F721" s="20" t="str">
        <f t="shared" si="33"/>
        <v/>
      </c>
      <c r="G721" s="20" t="str">
        <f t="shared" si="34"/>
        <v/>
      </c>
      <c r="H721" s="21" t="str">
        <f t="shared" si="35"/>
        <v/>
      </c>
    </row>
    <row r="722" spans="2:8" x14ac:dyDescent="0.2">
      <c r="B722" s="19"/>
      <c r="C722" s="6"/>
      <c r="D722" s="6"/>
      <c r="E722" s="7"/>
      <c r="F722" s="20" t="str">
        <f t="shared" si="33"/>
        <v/>
      </c>
      <c r="G722" s="20" t="str">
        <f t="shared" si="34"/>
        <v/>
      </c>
      <c r="H722" s="21" t="str">
        <f t="shared" si="35"/>
        <v/>
      </c>
    </row>
    <row r="723" spans="2:8" x14ac:dyDescent="0.2">
      <c r="B723" s="19"/>
      <c r="C723" s="6"/>
      <c r="D723" s="6"/>
      <c r="E723" s="7"/>
      <c r="F723" s="20" t="str">
        <f t="shared" si="33"/>
        <v/>
      </c>
      <c r="G723" s="20" t="str">
        <f t="shared" si="34"/>
        <v/>
      </c>
      <c r="H723" s="21" t="str">
        <f t="shared" si="35"/>
        <v/>
      </c>
    </row>
    <row r="724" spans="2:8" x14ac:dyDescent="0.2">
      <c r="B724" s="19"/>
      <c r="C724" s="6"/>
      <c r="D724" s="6"/>
      <c r="E724" s="7"/>
      <c r="F724" s="20" t="str">
        <f t="shared" si="33"/>
        <v/>
      </c>
      <c r="G724" s="20" t="str">
        <f t="shared" si="34"/>
        <v/>
      </c>
      <c r="H724" s="21" t="str">
        <f t="shared" si="35"/>
        <v/>
      </c>
    </row>
    <row r="725" spans="2:8" x14ac:dyDescent="0.2">
      <c r="B725" s="19"/>
      <c r="C725" s="6"/>
      <c r="D725" s="6"/>
      <c r="E725" s="7"/>
      <c r="F725" s="20" t="str">
        <f t="shared" si="33"/>
        <v/>
      </c>
      <c r="G725" s="20" t="str">
        <f t="shared" si="34"/>
        <v/>
      </c>
      <c r="H725" s="21" t="str">
        <f t="shared" si="35"/>
        <v/>
      </c>
    </row>
    <row r="726" spans="2:8" x14ac:dyDescent="0.2">
      <c r="B726" s="19"/>
      <c r="C726" s="6"/>
      <c r="D726" s="6"/>
      <c r="E726" s="7"/>
      <c r="F726" s="20" t="str">
        <f t="shared" si="33"/>
        <v/>
      </c>
      <c r="G726" s="20" t="str">
        <f t="shared" si="34"/>
        <v/>
      </c>
      <c r="H726" s="21" t="str">
        <f t="shared" si="35"/>
        <v/>
      </c>
    </row>
    <row r="727" spans="2:8" x14ac:dyDescent="0.2">
      <c r="B727" s="19"/>
      <c r="C727" s="6"/>
      <c r="D727" s="6"/>
      <c r="E727" s="7"/>
      <c r="F727" s="20" t="str">
        <f t="shared" si="33"/>
        <v/>
      </c>
      <c r="G727" s="20" t="str">
        <f t="shared" si="34"/>
        <v/>
      </c>
      <c r="H727" s="21" t="str">
        <f t="shared" si="35"/>
        <v/>
      </c>
    </row>
    <row r="728" spans="2:8" x14ac:dyDescent="0.2">
      <c r="B728" s="19"/>
      <c r="C728" s="6"/>
      <c r="D728" s="6"/>
      <c r="E728" s="7"/>
      <c r="F728" s="20" t="str">
        <f t="shared" si="33"/>
        <v/>
      </c>
      <c r="G728" s="20" t="str">
        <f t="shared" si="34"/>
        <v/>
      </c>
      <c r="H728" s="21" t="str">
        <f t="shared" si="35"/>
        <v/>
      </c>
    </row>
    <row r="729" spans="2:8" x14ac:dyDescent="0.2">
      <c r="B729" s="19"/>
      <c r="C729" s="6"/>
      <c r="D729" s="6"/>
      <c r="E729" s="7"/>
      <c r="F729" s="20" t="str">
        <f t="shared" si="33"/>
        <v/>
      </c>
      <c r="G729" s="20" t="str">
        <f t="shared" si="34"/>
        <v/>
      </c>
      <c r="H729" s="21" t="str">
        <f t="shared" si="35"/>
        <v/>
      </c>
    </row>
    <row r="730" spans="2:8" x14ac:dyDescent="0.2">
      <c r="B730" s="19"/>
      <c r="C730" s="6"/>
      <c r="D730" s="6"/>
      <c r="E730" s="7"/>
      <c r="F730" s="20" t="str">
        <f t="shared" si="33"/>
        <v/>
      </c>
      <c r="G730" s="20" t="str">
        <f t="shared" si="34"/>
        <v/>
      </c>
      <c r="H730" s="21" t="str">
        <f t="shared" si="35"/>
        <v/>
      </c>
    </row>
    <row r="731" spans="2:8" x14ac:dyDescent="0.2">
      <c r="B731" s="19"/>
      <c r="C731" s="6"/>
      <c r="D731" s="6"/>
      <c r="E731" s="7"/>
      <c r="F731" s="20" t="str">
        <f t="shared" si="33"/>
        <v/>
      </c>
      <c r="G731" s="20" t="str">
        <f t="shared" si="34"/>
        <v/>
      </c>
      <c r="H731" s="21" t="str">
        <f t="shared" si="35"/>
        <v/>
      </c>
    </row>
    <row r="732" spans="2:8" x14ac:dyDescent="0.2">
      <c r="B732" s="19"/>
      <c r="C732" s="6"/>
      <c r="D732" s="6"/>
      <c r="E732" s="7"/>
      <c r="F732" s="20" t="str">
        <f t="shared" si="33"/>
        <v/>
      </c>
      <c r="G732" s="20" t="str">
        <f t="shared" si="34"/>
        <v/>
      </c>
      <c r="H732" s="21" t="str">
        <f t="shared" si="35"/>
        <v/>
      </c>
    </row>
    <row r="733" spans="2:8" x14ac:dyDescent="0.2">
      <c r="B733" s="19"/>
      <c r="C733" s="6"/>
      <c r="D733" s="6"/>
      <c r="E733" s="7"/>
      <c r="F733" s="20" t="str">
        <f t="shared" si="33"/>
        <v/>
      </c>
      <c r="G733" s="20" t="str">
        <f t="shared" si="34"/>
        <v/>
      </c>
      <c r="H733" s="21" t="str">
        <f t="shared" si="35"/>
        <v/>
      </c>
    </row>
    <row r="734" spans="2:8" x14ac:dyDescent="0.2">
      <c r="B734" s="19"/>
      <c r="C734" s="6"/>
      <c r="D734" s="6"/>
      <c r="E734" s="7"/>
      <c r="F734" s="20" t="str">
        <f t="shared" si="33"/>
        <v/>
      </c>
      <c r="G734" s="20" t="str">
        <f t="shared" si="34"/>
        <v/>
      </c>
      <c r="H734" s="21" t="str">
        <f t="shared" si="35"/>
        <v/>
      </c>
    </row>
    <row r="735" spans="2:8" x14ac:dyDescent="0.2">
      <c r="B735" s="19"/>
      <c r="C735" s="6"/>
      <c r="D735" s="6"/>
      <c r="E735" s="7"/>
      <c r="F735" s="20" t="str">
        <f t="shared" si="33"/>
        <v/>
      </c>
      <c r="G735" s="20" t="str">
        <f t="shared" si="34"/>
        <v/>
      </c>
      <c r="H735" s="21" t="str">
        <f t="shared" si="35"/>
        <v/>
      </c>
    </row>
    <row r="736" spans="2:8" x14ac:dyDescent="0.2">
      <c r="B736" s="19"/>
      <c r="C736" s="6"/>
      <c r="D736" s="6"/>
      <c r="E736" s="7"/>
      <c r="F736" s="20" t="str">
        <f t="shared" si="33"/>
        <v/>
      </c>
      <c r="G736" s="20" t="str">
        <f t="shared" si="34"/>
        <v/>
      </c>
      <c r="H736" s="21" t="str">
        <f t="shared" si="35"/>
        <v/>
      </c>
    </row>
    <row r="737" spans="2:8" x14ac:dyDescent="0.2">
      <c r="B737" s="19"/>
      <c r="C737" s="6"/>
      <c r="D737" s="6"/>
      <c r="E737" s="7"/>
      <c r="F737" s="20" t="str">
        <f t="shared" si="33"/>
        <v/>
      </c>
      <c r="G737" s="20" t="str">
        <f t="shared" si="34"/>
        <v/>
      </c>
      <c r="H737" s="21" t="str">
        <f t="shared" si="35"/>
        <v/>
      </c>
    </row>
    <row r="738" spans="2:8" x14ac:dyDescent="0.2">
      <c r="B738" s="19"/>
      <c r="C738" s="6"/>
      <c r="D738" s="6"/>
      <c r="E738" s="7"/>
      <c r="F738" s="20" t="str">
        <f t="shared" si="33"/>
        <v/>
      </c>
      <c r="G738" s="20" t="str">
        <f t="shared" si="34"/>
        <v/>
      </c>
      <c r="H738" s="21" t="str">
        <f t="shared" si="35"/>
        <v/>
      </c>
    </row>
    <row r="739" spans="2:8" x14ac:dyDescent="0.2">
      <c r="B739" s="19"/>
      <c r="C739" s="6"/>
      <c r="D739" s="6"/>
      <c r="E739" s="7"/>
      <c r="F739" s="20" t="str">
        <f t="shared" si="33"/>
        <v/>
      </c>
      <c r="G739" s="20" t="str">
        <f t="shared" si="34"/>
        <v/>
      </c>
      <c r="H739" s="21" t="str">
        <f t="shared" si="35"/>
        <v/>
      </c>
    </row>
    <row r="740" spans="2:8" x14ac:dyDescent="0.2">
      <c r="B740" s="19"/>
      <c r="C740" s="6"/>
      <c r="D740" s="6"/>
      <c r="E740" s="7"/>
      <c r="F740" s="20" t="str">
        <f t="shared" si="33"/>
        <v/>
      </c>
      <c r="G740" s="20" t="str">
        <f t="shared" si="34"/>
        <v/>
      </c>
      <c r="H740" s="21" t="str">
        <f t="shared" si="35"/>
        <v/>
      </c>
    </row>
    <row r="741" spans="2:8" x14ac:dyDescent="0.2">
      <c r="B741" s="19"/>
      <c r="C741" s="6"/>
      <c r="D741" s="6"/>
      <c r="E741" s="7"/>
      <c r="F741" s="20" t="str">
        <f t="shared" si="33"/>
        <v/>
      </c>
      <c r="G741" s="20" t="str">
        <f t="shared" si="34"/>
        <v/>
      </c>
      <c r="H741" s="21" t="str">
        <f t="shared" si="35"/>
        <v/>
      </c>
    </row>
    <row r="742" spans="2:8" x14ac:dyDescent="0.2">
      <c r="B742" s="19"/>
      <c r="C742" s="6"/>
      <c r="D742" s="6"/>
      <c r="E742" s="7"/>
      <c r="F742" s="20" t="str">
        <f t="shared" si="33"/>
        <v/>
      </c>
      <c r="G742" s="20" t="str">
        <f t="shared" si="34"/>
        <v/>
      </c>
      <c r="H742" s="21" t="str">
        <f t="shared" si="35"/>
        <v/>
      </c>
    </row>
    <row r="743" spans="2:8" x14ac:dyDescent="0.2">
      <c r="B743" s="19"/>
      <c r="C743" s="6"/>
      <c r="D743" s="6"/>
      <c r="E743" s="7"/>
      <c r="F743" s="20" t="str">
        <f t="shared" si="33"/>
        <v/>
      </c>
      <c r="G743" s="20" t="str">
        <f t="shared" si="34"/>
        <v/>
      </c>
      <c r="H743" s="21" t="str">
        <f t="shared" si="35"/>
        <v/>
      </c>
    </row>
    <row r="744" spans="2:8" x14ac:dyDescent="0.2">
      <c r="B744" s="19"/>
      <c r="C744" s="6"/>
      <c r="D744" s="6"/>
      <c r="E744" s="7"/>
      <c r="F744" s="20" t="str">
        <f t="shared" si="33"/>
        <v/>
      </c>
      <c r="G744" s="20" t="str">
        <f t="shared" si="34"/>
        <v/>
      </c>
      <c r="H744" s="21" t="str">
        <f t="shared" si="35"/>
        <v/>
      </c>
    </row>
    <row r="745" spans="2:8" x14ac:dyDescent="0.2">
      <c r="B745" s="19"/>
      <c r="C745" s="6"/>
      <c r="D745" s="6"/>
      <c r="E745" s="7"/>
      <c r="F745" s="20" t="str">
        <f t="shared" si="33"/>
        <v/>
      </c>
      <c r="G745" s="20" t="str">
        <f t="shared" si="34"/>
        <v/>
      </c>
      <c r="H745" s="21" t="str">
        <f t="shared" si="35"/>
        <v/>
      </c>
    </row>
    <row r="746" spans="2:8" x14ac:dyDescent="0.2">
      <c r="B746" s="19"/>
      <c r="C746" s="6"/>
      <c r="D746" s="6"/>
      <c r="E746" s="7"/>
      <c r="F746" s="20" t="str">
        <f t="shared" si="33"/>
        <v/>
      </c>
      <c r="G746" s="20" t="str">
        <f t="shared" si="34"/>
        <v/>
      </c>
      <c r="H746" s="21" t="str">
        <f t="shared" si="35"/>
        <v/>
      </c>
    </row>
    <row r="747" spans="2:8" x14ac:dyDescent="0.2">
      <c r="B747" s="19"/>
      <c r="C747" s="6"/>
      <c r="D747" s="6"/>
      <c r="E747" s="7"/>
      <c r="F747" s="20" t="str">
        <f t="shared" si="33"/>
        <v/>
      </c>
      <c r="G747" s="20" t="str">
        <f t="shared" si="34"/>
        <v/>
      </c>
      <c r="H747" s="21" t="str">
        <f t="shared" si="35"/>
        <v/>
      </c>
    </row>
    <row r="748" spans="2:8" x14ac:dyDescent="0.2">
      <c r="B748" s="19"/>
      <c r="C748" s="6"/>
      <c r="D748" s="6"/>
      <c r="E748" s="7"/>
      <c r="F748" s="20" t="str">
        <f t="shared" si="33"/>
        <v/>
      </c>
      <c r="G748" s="20" t="str">
        <f t="shared" si="34"/>
        <v/>
      </c>
      <c r="H748" s="21" t="str">
        <f t="shared" si="35"/>
        <v/>
      </c>
    </row>
    <row r="749" spans="2:8" x14ac:dyDescent="0.2">
      <c r="B749" s="19"/>
      <c r="C749" s="6"/>
      <c r="D749" s="6"/>
      <c r="E749" s="7"/>
      <c r="F749" s="20" t="str">
        <f t="shared" si="33"/>
        <v/>
      </c>
      <c r="G749" s="20" t="str">
        <f t="shared" si="34"/>
        <v/>
      </c>
      <c r="H749" s="21" t="str">
        <f t="shared" si="35"/>
        <v/>
      </c>
    </row>
    <row r="750" spans="2:8" x14ac:dyDescent="0.2">
      <c r="B750" s="19"/>
      <c r="C750" s="6"/>
      <c r="D750" s="6"/>
      <c r="E750" s="7"/>
      <c r="F750" s="20" t="str">
        <f t="shared" si="33"/>
        <v/>
      </c>
      <c r="G750" s="20" t="str">
        <f t="shared" si="34"/>
        <v/>
      </c>
      <c r="H750" s="21" t="str">
        <f t="shared" si="35"/>
        <v/>
      </c>
    </row>
    <row r="751" spans="2:8" x14ac:dyDescent="0.2">
      <c r="B751" s="19"/>
      <c r="C751" s="6"/>
      <c r="D751" s="6"/>
      <c r="E751" s="7"/>
      <c r="F751" s="20" t="str">
        <f t="shared" si="33"/>
        <v/>
      </c>
      <c r="G751" s="20" t="str">
        <f t="shared" si="34"/>
        <v/>
      </c>
      <c r="H751" s="21" t="str">
        <f t="shared" si="35"/>
        <v/>
      </c>
    </row>
    <row r="752" spans="2:8" x14ac:dyDescent="0.2">
      <c r="B752" s="19"/>
      <c r="C752" s="6"/>
      <c r="D752" s="6"/>
      <c r="E752" s="7"/>
      <c r="F752" s="20" t="str">
        <f t="shared" si="33"/>
        <v/>
      </c>
      <c r="G752" s="20" t="str">
        <f t="shared" si="34"/>
        <v/>
      </c>
      <c r="H752" s="21" t="str">
        <f t="shared" si="35"/>
        <v/>
      </c>
    </row>
    <row r="753" spans="2:8" x14ac:dyDescent="0.2">
      <c r="B753" s="19"/>
      <c r="C753" s="6"/>
      <c r="D753" s="6"/>
      <c r="E753" s="7"/>
      <c r="F753" s="20" t="str">
        <f t="shared" si="33"/>
        <v/>
      </c>
      <c r="G753" s="20" t="str">
        <f t="shared" si="34"/>
        <v/>
      </c>
      <c r="H753" s="21" t="str">
        <f t="shared" si="35"/>
        <v/>
      </c>
    </row>
    <row r="754" spans="2:8" x14ac:dyDescent="0.2">
      <c r="B754" s="19"/>
      <c r="C754" s="6"/>
      <c r="D754" s="6"/>
      <c r="E754" s="7"/>
      <c r="F754" s="20" t="str">
        <f t="shared" si="33"/>
        <v/>
      </c>
      <c r="G754" s="20" t="str">
        <f t="shared" si="34"/>
        <v/>
      </c>
      <c r="H754" s="21" t="str">
        <f t="shared" si="35"/>
        <v/>
      </c>
    </row>
    <row r="755" spans="2:8" x14ac:dyDescent="0.2">
      <c r="B755" s="19"/>
      <c r="C755" s="6"/>
      <c r="D755" s="6"/>
      <c r="E755" s="7"/>
      <c r="F755" s="20" t="str">
        <f t="shared" si="33"/>
        <v/>
      </c>
      <c r="G755" s="20" t="str">
        <f t="shared" si="34"/>
        <v/>
      </c>
      <c r="H755" s="21" t="str">
        <f t="shared" si="35"/>
        <v/>
      </c>
    </row>
    <row r="756" spans="2:8" x14ac:dyDescent="0.2">
      <c r="B756" s="19"/>
      <c r="C756" s="6"/>
      <c r="D756" s="6"/>
      <c r="E756" s="7"/>
      <c r="F756" s="20" t="str">
        <f t="shared" si="33"/>
        <v/>
      </c>
      <c r="G756" s="20" t="str">
        <f t="shared" si="34"/>
        <v/>
      </c>
      <c r="H756" s="21" t="str">
        <f t="shared" si="35"/>
        <v/>
      </c>
    </row>
    <row r="757" spans="2:8" x14ac:dyDescent="0.2">
      <c r="B757" s="19"/>
      <c r="C757" s="6"/>
      <c r="D757" s="6"/>
      <c r="E757" s="7"/>
      <c r="F757" s="20" t="str">
        <f t="shared" si="33"/>
        <v/>
      </c>
      <c r="G757" s="20" t="str">
        <f t="shared" si="34"/>
        <v/>
      </c>
      <c r="H757" s="21" t="str">
        <f t="shared" si="35"/>
        <v/>
      </c>
    </row>
    <row r="758" spans="2:8" x14ac:dyDescent="0.2">
      <c r="B758" s="19"/>
      <c r="C758" s="6"/>
      <c r="D758" s="6"/>
      <c r="E758" s="7"/>
      <c r="F758" s="20" t="str">
        <f t="shared" si="33"/>
        <v/>
      </c>
      <c r="G758" s="20" t="str">
        <f t="shared" si="34"/>
        <v/>
      </c>
      <c r="H758" s="21" t="str">
        <f t="shared" si="35"/>
        <v/>
      </c>
    </row>
    <row r="759" spans="2:8" x14ac:dyDescent="0.2">
      <c r="B759" s="19"/>
      <c r="C759" s="6"/>
      <c r="D759" s="6"/>
      <c r="E759" s="7"/>
      <c r="F759" s="20" t="str">
        <f t="shared" si="33"/>
        <v/>
      </c>
      <c r="G759" s="20" t="str">
        <f t="shared" si="34"/>
        <v/>
      </c>
      <c r="H759" s="21" t="str">
        <f t="shared" si="35"/>
        <v/>
      </c>
    </row>
    <row r="760" spans="2:8" x14ac:dyDescent="0.2">
      <c r="B760" s="19"/>
      <c r="C760" s="6"/>
      <c r="D760" s="6"/>
      <c r="E760" s="7"/>
      <c r="F760" s="20" t="str">
        <f t="shared" si="33"/>
        <v/>
      </c>
      <c r="G760" s="20" t="str">
        <f t="shared" si="34"/>
        <v/>
      </c>
      <c r="H760" s="21" t="str">
        <f t="shared" si="35"/>
        <v/>
      </c>
    </row>
    <row r="761" spans="2:8" x14ac:dyDescent="0.2">
      <c r="B761" s="19"/>
      <c r="C761" s="6"/>
      <c r="D761" s="6"/>
      <c r="E761" s="7"/>
      <c r="F761" s="20" t="str">
        <f t="shared" si="33"/>
        <v/>
      </c>
      <c r="G761" s="20" t="str">
        <f t="shared" si="34"/>
        <v/>
      </c>
      <c r="H761" s="21" t="str">
        <f t="shared" si="35"/>
        <v/>
      </c>
    </row>
    <row r="762" spans="2:8" x14ac:dyDescent="0.2">
      <c r="B762" s="19"/>
      <c r="C762" s="6"/>
      <c r="D762" s="6"/>
      <c r="E762" s="7"/>
      <c r="F762" s="20" t="str">
        <f t="shared" si="33"/>
        <v/>
      </c>
      <c r="G762" s="20" t="str">
        <f t="shared" si="34"/>
        <v/>
      </c>
      <c r="H762" s="21" t="str">
        <f t="shared" si="35"/>
        <v/>
      </c>
    </row>
    <row r="763" spans="2:8" x14ac:dyDescent="0.2">
      <c r="B763" s="19"/>
      <c r="C763" s="6"/>
      <c r="D763" s="6"/>
      <c r="E763" s="7"/>
      <c r="F763" s="20" t="str">
        <f t="shared" si="33"/>
        <v/>
      </c>
      <c r="G763" s="20" t="str">
        <f t="shared" si="34"/>
        <v/>
      </c>
      <c r="H763" s="21" t="str">
        <f t="shared" si="35"/>
        <v/>
      </c>
    </row>
    <row r="764" spans="2:8" x14ac:dyDescent="0.2">
      <c r="B764" s="19"/>
      <c r="C764" s="6"/>
      <c r="D764" s="6"/>
      <c r="E764" s="7"/>
      <c r="F764" s="20" t="str">
        <f t="shared" si="33"/>
        <v/>
      </c>
      <c r="G764" s="20" t="str">
        <f t="shared" si="34"/>
        <v/>
      </c>
      <c r="H764" s="21" t="str">
        <f t="shared" si="35"/>
        <v/>
      </c>
    </row>
    <row r="765" spans="2:8" x14ac:dyDescent="0.2">
      <c r="B765" s="19"/>
      <c r="C765" s="6"/>
      <c r="D765" s="6"/>
      <c r="E765" s="7"/>
      <c r="F765" s="20" t="str">
        <f t="shared" si="33"/>
        <v/>
      </c>
      <c r="G765" s="20" t="str">
        <f t="shared" si="34"/>
        <v/>
      </c>
      <c r="H765" s="21" t="str">
        <f t="shared" si="35"/>
        <v/>
      </c>
    </row>
    <row r="766" spans="2:8" x14ac:dyDescent="0.2">
      <c r="B766" s="19"/>
      <c r="C766" s="6"/>
      <c r="D766" s="6"/>
      <c r="E766" s="7"/>
      <c r="F766" s="20" t="str">
        <f t="shared" si="33"/>
        <v/>
      </c>
      <c r="G766" s="20" t="str">
        <f t="shared" si="34"/>
        <v/>
      </c>
      <c r="H766" s="21" t="str">
        <f t="shared" si="35"/>
        <v/>
      </c>
    </row>
    <row r="767" spans="2:8" x14ac:dyDescent="0.2">
      <c r="B767" s="19"/>
      <c r="C767" s="6"/>
      <c r="D767" s="6"/>
      <c r="E767" s="7"/>
      <c r="F767" s="20" t="str">
        <f t="shared" si="33"/>
        <v/>
      </c>
      <c r="G767" s="20" t="str">
        <f t="shared" si="34"/>
        <v/>
      </c>
      <c r="H767" s="21" t="str">
        <f t="shared" si="35"/>
        <v/>
      </c>
    </row>
    <row r="768" spans="2:8" x14ac:dyDescent="0.2">
      <c r="B768" s="19"/>
      <c r="C768" s="6"/>
      <c r="D768" s="6"/>
      <c r="E768" s="7"/>
      <c r="F768" s="20" t="str">
        <f t="shared" si="33"/>
        <v/>
      </c>
      <c r="G768" s="20" t="str">
        <f t="shared" si="34"/>
        <v/>
      </c>
      <c r="H768" s="21" t="str">
        <f t="shared" si="35"/>
        <v/>
      </c>
    </row>
    <row r="769" spans="2:8" x14ac:dyDescent="0.2">
      <c r="B769" s="19"/>
      <c r="C769" s="6"/>
      <c r="D769" s="6"/>
      <c r="E769" s="7"/>
      <c r="F769" s="20" t="str">
        <f t="shared" si="33"/>
        <v/>
      </c>
      <c r="G769" s="20" t="str">
        <f t="shared" si="34"/>
        <v/>
      </c>
      <c r="H769" s="21" t="str">
        <f t="shared" si="35"/>
        <v/>
      </c>
    </row>
    <row r="770" spans="2:8" x14ac:dyDescent="0.2">
      <c r="B770" s="19"/>
      <c r="C770" s="6"/>
      <c r="D770" s="6"/>
      <c r="E770" s="7"/>
      <c r="F770" s="20" t="str">
        <f t="shared" si="33"/>
        <v/>
      </c>
      <c r="G770" s="20" t="str">
        <f t="shared" si="34"/>
        <v/>
      </c>
      <c r="H770" s="21" t="str">
        <f t="shared" si="35"/>
        <v/>
      </c>
    </row>
    <row r="771" spans="2:8" x14ac:dyDescent="0.2">
      <c r="B771" s="19"/>
      <c r="C771" s="6"/>
      <c r="D771" s="6"/>
      <c r="E771" s="7"/>
      <c r="F771" s="20" t="str">
        <f t="shared" si="33"/>
        <v/>
      </c>
      <c r="G771" s="20" t="str">
        <f t="shared" si="34"/>
        <v/>
      </c>
      <c r="H771" s="21" t="str">
        <f t="shared" si="35"/>
        <v/>
      </c>
    </row>
    <row r="772" spans="2:8" x14ac:dyDescent="0.2">
      <c r="B772" s="19"/>
      <c r="C772" s="6"/>
      <c r="D772" s="6"/>
      <c r="E772" s="7"/>
      <c r="F772" s="20" t="str">
        <f t="shared" si="33"/>
        <v/>
      </c>
      <c r="G772" s="20" t="str">
        <f t="shared" si="34"/>
        <v/>
      </c>
      <c r="H772" s="21" t="str">
        <f t="shared" si="35"/>
        <v/>
      </c>
    </row>
    <row r="773" spans="2:8" x14ac:dyDescent="0.2">
      <c r="B773" s="19"/>
      <c r="C773" s="6"/>
      <c r="D773" s="6"/>
      <c r="E773" s="7"/>
      <c r="F773" s="20" t="str">
        <f t="shared" ref="F773:F804" si="36">IF(C773="","",IFERROR(INDEX(TipCat,MATCH(C773,Categorii,0)),"?"))</f>
        <v/>
      </c>
      <c r="G773" s="20" t="str">
        <f t="shared" ref="G773:G804" si="37">IF(B773="","",IF(YEAR(B773)=An,MONTH(B773),0))</f>
        <v/>
      </c>
      <c r="H773" s="21" t="str">
        <f t="shared" ref="H773:H836" si="38">IF(AND(B773="",C773="",E773=""),"",TRIM(IF(OR(B773="",C773="",E773=""),"Date incomplete. ","")&amp;IF(F773="?","Categorie necunoscută. ","")&amp;IF(N(E773)&lt;0,"Scrie suma fără minus. ","")&amp;IF(AND(B773&lt;&gt;"",G773=0),"Data nu e din anul "&amp;An&amp;". ","")&amp;IF(AND(G773&lt;&gt;"",G773&gt;UltimaLuna),"Lună neîncheiată: nu intră încă în cash flow. ","")))</f>
        <v/>
      </c>
    </row>
    <row r="774" spans="2:8" x14ac:dyDescent="0.2">
      <c r="B774" s="19"/>
      <c r="C774" s="6"/>
      <c r="D774" s="6"/>
      <c r="E774" s="7"/>
      <c r="F774" s="20" t="str">
        <f t="shared" si="36"/>
        <v/>
      </c>
      <c r="G774" s="20" t="str">
        <f t="shared" si="37"/>
        <v/>
      </c>
      <c r="H774" s="21" t="str">
        <f t="shared" si="38"/>
        <v/>
      </c>
    </row>
    <row r="775" spans="2:8" x14ac:dyDescent="0.2">
      <c r="B775" s="19"/>
      <c r="C775" s="6"/>
      <c r="D775" s="6"/>
      <c r="E775" s="7"/>
      <c r="F775" s="20" t="str">
        <f t="shared" si="36"/>
        <v/>
      </c>
      <c r="G775" s="20" t="str">
        <f t="shared" si="37"/>
        <v/>
      </c>
      <c r="H775" s="21" t="str">
        <f t="shared" si="38"/>
        <v/>
      </c>
    </row>
    <row r="776" spans="2:8" x14ac:dyDescent="0.2">
      <c r="B776" s="19"/>
      <c r="C776" s="6"/>
      <c r="D776" s="6"/>
      <c r="E776" s="7"/>
      <c r="F776" s="20" t="str">
        <f t="shared" si="36"/>
        <v/>
      </c>
      <c r="G776" s="20" t="str">
        <f t="shared" si="37"/>
        <v/>
      </c>
      <c r="H776" s="21" t="str">
        <f t="shared" si="38"/>
        <v/>
      </c>
    </row>
    <row r="777" spans="2:8" x14ac:dyDescent="0.2">
      <c r="B777" s="19"/>
      <c r="C777" s="6"/>
      <c r="D777" s="6"/>
      <c r="E777" s="7"/>
      <c r="F777" s="20" t="str">
        <f t="shared" si="36"/>
        <v/>
      </c>
      <c r="G777" s="20" t="str">
        <f t="shared" si="37"/>
        <v/>
      </c>
      <c r="H777" s="21" t="str">
        <f t="shared" si="38"/>
        <v/>
      </c>
    </row>
    <row r="778" spans="2:8" x14ac:dyDescent="0.2">
      <c r="B778" s="19"/>
      <c r="C778" s="6"/>
      <c r="D778" s="6"/>
      <c r="E778" s="7"/>
      <c r="F778" s="20" t="str">
        <f t="shared" si="36"/>
        <v/>
      </c>
      <c r="G778" s="20" t="str">
        <f t="shared" si="37"/>
        <v/>
      </c>
      <c r="H778" s="21" t="str">
        <f t="shared" si="38"/>
        <v/>
      </c>
    </row>
    <row r="779" spans="2:8" x14ac:dyDescent="0.2">
      <c r="B779" s="19"/>
      <c r="C779" s="6"/>
      <c r="D779" s="6"/>
      <c r="E779" s="7"/>
      <c r="F779" s="20" t="str">
        <f t="shared" si="36"/>
        <v/>
      </c>
      <c r="G779" s="20" t="str">
        <f t="shared" si="37"/>
        <v/>
      </c>
      <c r="H779" s="21" t="str">
        <f t="shared" si="38"/>
        <v/>
      </c>
    </row>
    <row r="780" spans="2:8" x14ac:dyDescent="0.2">
      <c r="B780" s="19"/>
      <c r="C780" s="6"/>
      <c r="D780" s="6"/>
      <c r="E780" s="7"/>
      <c r="F780" s="20" t="str">
        <f t="shared" si="36"/>
        <v/>
      </c>
      <c r="G780" s="20" t="str">
        <f t="shared" si="37"/>
        <v/>
      </c>
      <c r="H780" s="21" t="str">
        <f t="shared" si="38"/>
        <v/>
      </c>
    </row>
    <row r="781" spans="2:8" x14ac:dyDescent="0.2">
      <c r="B781" s="19"/>
      <c r="C781" s="6"/>
      <c r="D781" s="6"/>
      <c r="E781" s="7"/>
      <c r="F781" s="20" t="str">
        <f t="shared" si="36"/>
        <v/>
      </c>
      <c r="G781" s="20" t="str">
        <f t="shared" si="37"/>
        <v/>
      </c>
      <c r="H781" s="21" t="str">
        <f t="shared" si="38"/>
        <v/>
      </c>
    </row>
    <row r="782" spans="2:8" x14ac:dyDescent="0.2">
      <c r="B782" s="19"/>
      <c r="C782" s="6"/>
      <c r="D782" s="6"/>
      <c r="E782" s="7"/>
      <c r="F782" s="20" t="str">
        <f t="shared" si="36"/>
        <v/>
      </c>
      <c r="G782" s="20" t="str">
        <f t="shared" si="37"/>
        <v/>
      </c>
      <c r="H782" s="21" t="str">
        <f t="shared" si="38"/>
        <v/>
      </c>
    </row>
    <row r="783" spans="2:8" x14ac:dyDescent="0.2">
      <c r="B783" s="19"/>
      <c r="C783" s="6"/>
      <c r="D783" s="6"/>
      <c r="E783" s="7"/>
      <c r="F783" s="20" t="str">
        <f t="shared" si="36"/>
        <v/>
      </c>
      <c r="G783" s="20" t="str">
        <f t="shared" si="37"/>
        <v/>
      </c>
      <c r="H783" s="21" t="str">
        <f t="shared" si="38"/>
        <v/>
      </c>
    </row>
    <row r="784" spans="2:8" x14ac:dyDescent="0.2">
      <c r="B784" s="19"/>
      <c r="C784" s="6"/>
      <c r="D784" s="6"/>
      <c r="E784" s="7"/>
      <c r="F784" s="20" t="str">
        <f t="shared" si="36"/>
        <v/>
      </c>
      <c r="G784" s="20" t="str">
        <f t="shared" si="37"/>
        <v/>
      </c>
      <c r="H784" s="21" t="str">
        <f t="shared" si="38"/>
        <v/>
      </c>
    </row>
    <row r="785" spans="2:8" x14ac:dyDescent="0.2">
      <c r="B785" s="19"/>
      <c r="C785" s="6"/>
      <c r="D785" s="6"/>
      <c r="E785" s="7"/>
      <c r="F785" s="20" t="str">
        <f t="shared" si="36"/>
        <v/>
      </c>
      <c r="G785" s="20" t="str">
        <f t="shared" si="37"/>
        <v/>
      </c>
      <c r="H785" s="21" t="str">
        <f t="shared" si="38"/>
        <v/>
      </c>
    </row>
    <row r="786" spans="2:8" x14ac:dyDescent="0.2">
      <c r="B786" s="19"/>
      <c r="C786" s="6"/>
      <c r="D786" s="6"/>
      <c r="E786" s="7"/>
      <c r="F786" s="20" t="str">
        <f t="shared" si="36"/>
        <v/>
      </c>
      <c r="G786" s="20" t="str">
        <f t="shared" si="37"/>
        <v/>
      </c>
      <c r="H786" s="21" t="str">
        <f t="shared" si="38"/>
        <v/>
      </c>
    </row>
    <row r="787" spans="2:8" x14ac:dyDescent="0.2">
      <c r="B787" s="19"/>
      <c r="C787" s="6"/>
      <c r="D787" s="6"/>
      <c r="E787" s="7"/>
      <c r="F787" s="20" t="str">
        <f t="shared" si="36"/>
        <v/>
      </c>
      <c r="G787" s="20" t="str">
        <f t="shared" si="37"/>
        <v/>
      </c>
      <c r="H787" s="21" t="str">
        <f t="shared" si="38"/>
        <v/>
      </c>
    </row>
    <row r="788" spans="2:8" x14ac:dyDescent="0.2">
      <c r="B788" s="19"/>
      <c r="C788" s="6"/>
      <c r="D788" s="6"/>
      <c r="E788" s="7"/>
      <c r="F788" s="20" t="str">
        <f t="shared" si="36"/>
        <v/>
      </c>
      <c r="G788" s="20" t="str">
        <f t="shared" si="37"/>
        <v/>
      </c>
      <c r="H788" s="21" t="str">
        <f t="shared" si="38"/>
        <v/>
      </c>
    </row>
    <row r="789" spans="2:8" x14ac:dyDescent="0.2">
      <c r="B789" s="19"/>
      <c r="C789" s="6"/>
      <c r="D789" s="6"/>
      <c r="E789" s="7"/>
      <c r="F789" s="20" t="str">
        <f t="shared" si="36"/>
        <v/>
      </c>
      <c r="G789" s="20" t="str">
        <f t="shared" si="37"/>
        <v/>
      </c>
      <c r="H789" s="21" t="str">
        <f t="shared" si="38"/>
        <v/>
      </c>
    </row>
    <row r="790" spans="2:8" x14ac:dyDescent="0.2">
      <c r="B790" s="19"/>
      <c r="C790" s="6"/>
      <c r="D790" s="6"/>
      <c r="E790" s="7"/>
      <c r="F790" s="20" t="str">
        <f t="shared" si="36"/>
        <v/>
      </c>
      <c r="G790" s="20" t="str">
        <f t="shared" si="37"/>
        <v/>
      </c>
      <c r="H790" s="21" t="str">
        <f t="shared" si="38"/>
        <v/>
      </c>
    </row>
    <row r="791" spans="2:8" x14ac:dyDescent="0.2">
      <c r="B791" s="19"/>
      <c r="C791" s="6"/>
      <c r="D791" s="6"/>
      <c r="E791" s="7"/>
      <c r="F791" s="20" t="str">
        <f t="shared" si="36"/>
        <v/>
      </c>
      <c r="G791" s="20" t="str">
        <f t="shared" si="37"/>
        <v/>
      </c>
      <c r="H791" s="21" t="str">
        <f t="shared" si="38"/>
        <v/>
      </c>
    </row>
    <row r="792" spans="2:8" x14ac:dyDescent="0.2">
      <c r="B792" s="19"/>
      <c r="C792" s="6"/>
      <c r="D792" s="6"/>
      <c r="E792" s="7"/>
      <c r="F792" s="20" t="str">
        <f t="shared" si="36"/>
        <v/>
      </c>
      <c r="G792" s="20" t="str">
        <f t="shared" si="37"/>
        <v/>
      </c>
      <c r="H792" s="21" t="str">
        <f t="shared" si="38"/>
        <v/>
      </c>
    </row>
    <row r="793" spans="2:8" x14ac:dyDescent="0.2">
      <c r="B793" s="19"/>
      <c r="C793" s="6"/>
      <c r="D793" s="6"/>
      <c r="E793" s="7"/>
      <c r="F793" s="20" t="str">
        <f t="shared" si="36"/>
        <v/>
      </c>
      <c r="G793" s="20" t="str">
        <f t="shared" si="37"/>
        <v/>
      </c>
      <c r="H793" s="21" t="str">
        <f t="shared" si="38"/>
        <v/>
      </c>
    </row>
    <row r="794" spans="2:8" x14ac:dyDescent="0.2">
      <c r="B794" s="19"/>
      <c r="C794" s="6"/>
      <c r="D794" s="6"/>
      <c r="E794" s="7"/>
      <c r="F794" s="20" t="str">
        <f t="shared" si="36"/>
        <v/>
      </c>
      <c r="G794" s="20" t="str">
        <f t="shared" si="37"/>
        <v/>
      </c>
      <c r="H794" s="21" t="str">
        <f t="shared" si="38"/>
        <v/>
      </c>
    </row>
    <row r="795" spans="2:8" x14ac:dyDescent="0.2">
      <c r="B795" s="19"/>
      <c r="C795" s="6"/>
      <c r="D795" s="6"/>
      <c r="E795" s="7"/>
      <c r="F795" s="20" t="str">
        <f t="shared" si="36"/>
        <v/>
      </c>
      <c r="G795" s="20" t="str">
        <f t="shared" si="37"/>
        <v/>
      </c>
      <c r="H795" s="21" t="str">
        <f t="shared" si="38"/>
        <v/>
      </c>
    </row>
    <row r="796" spans="2:8" x14ac:dyDescent="0.2">
      <c r="B796" s="19"/>
      <c r="C796" s="6"/>
      <c r="D796" s="6"/>
      <c r="E796" s="7"/>
      <c r="F796" s="20" t="str">
        <f t="shared" si="36"/>
        <v/>
      </c>
      <c r="G796" s="20" t="str">
        <f t="shared" si="37"/>
        <v/>
      </c>
      <c r="H796" s="21" t="str">
        <f t="shared" si="38"/>
        <v/>
      </c>
    </row>
    <row r="797" spans="2:8" x14ac:dyDescent="0.2">
      <c r="B797" s="19"/>
      <c r="C797" s="6"/>
      <c r="D797" s="6"/>
      <c r="E797" s="7"/>
      <c r="F797" s="20" t="str">
        <f t="shared" si="36"/>
        <v/>
      </c>
      <c r="G797" s="20" t="str">
        <f t="shared" si="37"/>
        <v/>
      </c>
      <c r="H797" s="21" t="str">
        <f t="shared" si="38"/>
        <v/>
      </c>
    </row>
    <row r="798" spans="2:8" x14ac:dyDescent="0.2">
      <c r="B798" s="19"/>
      <c r="C798" s="6"/>
      <c r="D798" s="6"/>
      <c r="E798" s="7"/>
      <c r="F798" s="20" t="str">
        <f t="shared" si="36"/>
        <v/>
      </c>
      <c r="G798" s="20" t="str">
        <f t="shared" si="37"/>
        <v/>
      </c>
      <c r="H798" s="21" t="str">
        <f t="shared" si="38"/>
        <v/>
      </c>
    </row>
    <row r="799" spans="2:8" x14ac:dyDescent="0.2">
      <c r="B799" s="19"/>
      <c r="C799" s="6"/>
      <c r="D799" s="6"/>
      <c r="E799" s="7"/>
      <c r="F799" s="20" t="str">
        <f t="shared" si="36"/>
        <v/>
      </c>
      <c r="G799" s="20" t="str">
        <f t="shared" si="37"/>
        <v/>
      </c>
      <c r="H799" s="21" t="str">
        <f t="shared" si="38"/>
        <v/>
      </c>
    </row>
    <row r="800" spans="2:8" x14ac:dyDescent="0.2">
      <c r="B800" s="19"/>
      <c r="C800" s="6"/>
      <c r="D800" s="6"/>
      <c r="E800" s="7"/>
      <c r="F800" s="20" t="str">
        <f t="shared" si="36"/>
        <v/>
      </c>
      <c r="G800" s="20" t="str">
        <f t="shared" si="37"/>
        <v/>
      </c>
      <c r="H800" s="21" t="str">
        <f t="shared" si="38"/>
        <v/>
      </c>
    </row>
    <row r="801" spans="2:8" x14ac:dyDescent="0.2">
      <c r="B801" s="19"/>
      <c r="C801" s="6"/>
      <c r="D801" s="6"/>
      <c r="E801" s="7"/>
      <c r="F801" s="20" t="str">
        <f t="shared" si="36"/>
        <v/>
      </c>
      <c r="G801" s="20" t="str">
        <f t="shared" si="37"/>
        <v/>
      </c>
      <c r="H801" s="21" t="str">
        <f t="shared" si="38"/>
        <v/>
      </c>
    </row>
    <row r="802" spans="2:8" x14ac:dyDescent="0.2">
      <c r="B802" s="19"/>
      <c r="C802" s="6"/>
      <c r="D802" s="6"/>
      <c r="E802" s="7"/>
      <c r="F802" s="20" t="str">
        <f t="shared" si="36"/>
        <v/>
      </c>
      <c r="G802" s="20" t="str">
        <f t="shared" si="37"/>
        <v/>
      </c>
      <c r="H802" s="21" t="str">
        <f t="shared" si="38"/>
        <v/>
      </c>
    </row>
    <row r="803" spans="2:8" x14ac:dyDescent="0.2">
      <c r="B803" s="19"/>
      <c r="C803" s="6"/>
      <c r="D803" s="6"/>
      <c r="E803" s="7"/>
      <c r="F803" s="20" t="str">
        <f t="shared" si="36"/>
        <v/>
      </c>
      <c r="G803" s="20" t="str">
        <f t="shared" si="37"/>
        <v/>
      </c>
      <c r="H803" s="21" t="str">
        <f t="shared" si="38"/>
        <v/>
      </c>
    </row>
    <row r="804" spans="2:8" x14ac:dyDescent="0.2">
      <c r="B804" s="19"/>
      <c r="C804" s="6"/>
      <c r="D804" s="6"/>
      <c r="E804" s="7"/>
      <c r="F804" s="20" t="str">
        <f t="shared" si="36"/>
        <v/>
      </c>
      <c r="G804" s="20" t="str">
        <f t="shared" si="37"/>
        <v/>
      </c>
      <c r="H804" s="21" t="str">
        <f t="shared" si="38"/>
        <v/>
      </c>
    </row>
  </sheetData>
  <conditionalFormatting sqref="F5:F804">
    <cfRule type="cellIs" dxfId="4" priority="1" stopIfTrue="1" operator="equal">
      <formula>"Încasare"</formula>
    </cfRule>
    <cfRule type="cellIs" dxfId="3" priority="2" stopIfTrue="1" operator="equal">
      <formula>"Plată"</formula>
    </cfRule>
  </conditionalFormatting>
  <dataValidations count="1">
    <dataValidation type="list" allowBlank="1" showInputMessage="1" showErrorMessage="1" sqref="C5:C804" xr:uid="{668507BA-9DF3-45A6-85F6-049B1FF7E283}">
      <formula1>Categorii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BE5DF-3E6E-4FD0-87F2-166F2D7B6ED2}">
  <dimension ref="B1:O24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36.7109375" style="1" customWidth="1"/>
    <col min="3" max="14" width="10.28515625" style="1" customWidth="1"/>
    <col min="15" max="15" width="11.7109375" style="1" customWidth="1"/>
    <col min="16" max="16384" width="11.42578125" style="1"/>
  </cols>
  <sheetData>
    <row r="1" spans="2:15" ht="21" x14ac:dyDescent="0.35">
      <c r="B1" s="2" t="s">
        <v>68</v>
      </c>
    </row>
    <row r="2" spans="2:15" x14ac:dyDescent="0.2">
      <c r="B2" s="3" t="s">
        <v>69</v>
      </c>
    </row>
    <row r="4" spans="2:15" x14ac:dyDescent="0.2">
      <c r="B4" s="8" t="s">
        <v>30</v>
      </c>
      <c r="C4" s="8" t="s">
        <v>31</v>
      </c>
      <c r="D4" s="8" t="s">
        <v>32</v>
      </c>
      <c r="E4" s="8" t="s">
        <v>33</v>
      </c>
      <c r="F4" s="8" t="s">
        <v>34</v>
      </c>
      <c r="G4" s="8" t="s">
        <v>35</v>
      </c>
      <c r="H4" s="8" t="s">
        <v>36</v>
      </c>
      <c r="I4" s="8" t="s">
        <v>37</v>
      </c>
      <c r="J4" s="8" t="s">
        <v>38</v>
      </c>
      <c r="K4" s="8" t="s">
        <v>39</v>
      </c>
      <c r="L4" s="8" t="s">
        <v>40</v>
      </c>
      <c r="M4" s="8" t="s">
        <v>41</v>
      </c>
      <c r="N4" s="8" t="s">
        <v>42</v>
      </c>
      <c r="O4" s="8" t="s">
        <v>43</v>
      </c>
    </row>
    <row r="5" spans="2:15" x14ac:dyDescent="0.2">
      <c r="B5" s="12" t="s">
        <v>44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spans="2:15" x14ac:dyDescent="0.2">
      <c r="B6" s="9" t="str">
        <f>Setări!$E$5</f>
        <v>Încasări de la clienți</v>
      </c>
      <c r="C6" s="13">
        <f>SUMIFS('Încasări și plăți'!$E$5:$E$804,'Încasări și plăți'!$C$5:$C$804,$B6,'Încasări și plăți'!$G$5:$G$804,COLUMN()-2)</f>
        <v>74880</v>
      </c>
      <c r="D6" s="13">
        <f>SUMIFS('Încasări și plăți'!$E$5:$E$804,'Încasări și plăți'!$C$5:$C$804,$B6,'Încasări și plăți'!$G$5:$G$804,COLUMN()-2)</f>
        <v>75480</v>
      </c>
      <c r="E6" s="13">
        <f>SUMIFS('Încasări și plăți'!$E$5:$E$804,'Încasări și plăți'!$C$5:$C$804,$B6,'Încasări și plăți'!$G$5:$G$804,COLUMN()-2)</f>
        <v>79050</v>
      </c>
      <c r="F6" s="13">
        <f>SUMIFS('Încasări și plăți'!$E$5:$E$804,'Încasări și plăți'!$C$5:$C$804,$B6,'Încasări și plăți'!$G$5:$G$804,COLUMN()-2)</f>
        <v>92400</v>
      </c>
      <c r="G6" s="13">
        <f>SUMIFS('Încasări și plăți'!$E$5:$E$804,'Încasări și plăți'!$C$5:$C$804,$B6,'Încasări și plăți'!$G$5:$G$804,COLUMN()-2)</f>
        <v>90160</v>
      </c>
      <c r="H6" s="13">
        <f>SUMIFS('Încasări și plăți'!$E$5:$E$804,'Încasări și plăți'!$C$5:$C$804,$B6,'Încasări și plăți'!$G$5:$G$804,COLUMN()-2)</f>
        <v>86450</v>
      </c>
      <c r="I6" s="13">
        <f>SUMIFS('Încasări și plăți'!$E$5:$E$804,'Încasări și plăți'!$C$5:$C$804,$B6,'Încasări și plăți'!$G$5:$G$804,COLUMN()-2)</f>
        <v>92700</v>
      </c>
      <c r="J6" s="13">
        <f>SUMIFS('Încasări și plăți'!$E$5:$E$804,'Încasări și plăți'!$C$5:$C$804,$B6,'Încasări și plăți'!$G$5:$G$804,COLUMN()-2)</f>
        <v>57400</v>
      </c>
      <c r="K6" s="13">
        <f>SUMIFS('Încasări și plăți'!$E$5:$E$804,'Încasări și plăți'!$C$5:$C$804,$B6,'Încasări și plăți'!$G$5:$G$804,COLUMN()-2)</f>
        <v>90240</v>
      </c>
      <c r="L6" s="13">
        <f>SUMIFS('Încasări și plăți'!$E$5:$E$804,'Încasări și plăți'!$C$5:$C$804,$B6,'Încasări și plăți'!$G$5:$G$804,COLUMN()-2)</f>
        <v>0</v>
      </c>
      <c r="M6" s="13">
        <f>SUMIFS('Încasări și plăți'!$E$5:$E$804,'Încasări și plăți'!$C$5:$C$804,$B6,'Încasări și plăți'!$G$5:$G$804,COLUMN()-2)</f>
        <v>0</v>
      </c>
      <c r="N6" s="13">
        <f>SUMIFS('Încasări și plăți'!$E$5:$E$804,'Încasări și plăți'!$C$5:$C$804,$B6,'Încasări și plăți'!$G$5:$G$804,COLUMN()-2)</f>
        <v>0</v>
      </c>
      <c r="O6" s="14">
        <f t="shared" ref="O6:O11" si="0">SUM(C6:N6)</f>
        <v>738760</v>
      </c>
    </row>
    <row r="7" spans="2:15" x14ac:dyDescent="0.2">
      <c r="B7" s="9" t="str">
        <f>Setări!$E$6</f>
        <v>Avansuri de la clienți</v>
      </c>
      <c r="C7" s="13">
        <f>SUMIFS('Încasări și plăți'!$E$5:$E$804,'Încasări și plăți'!$C$5:$C$804,$B7,'Încasări și plăți'!$G$5:$G$804,COLUMN()-2)</f>
        <v>0</v>
      </c>
      <c r="D7" s="13">
        <f>SUMIFS('Încasări și plăți'!$E$5:$E$804,'Încasări și plăți'!$C$5:$C$804,$B7,'Încasări și plăți'!$G$5:$G$804,COLUMN()-2)</f>
        <v>0</v>
      </c>
      <c r="E7" s="13">
        <f>SUMIFS('Încasări și plăți'!$E$5:$E$804,'Încasări și plăți'!$C$5:$C$804,$B7,'Încasări și plăți'!$G$5:$G$804,COLUMN()-2)</f>
        <v>10000</v>
      </c>
      <c r="F7" s="13">
        <f>SUMIFS('Încasări și plăți'!$E$5:$E$804,'Încasări și plăți'!$C$5:$C$804,$B7,'Încasări și plăți'!$G$5:$G$804,COLUMN()-2)</f>
        <v>0</v>
      </c>
      <c r="G7" s="13">
        <f>SUMIFS('Încasări și plăți'!$E$5:$E$804,'Încasări și plăți'!$C$5:$C$804,$B7,'Încasări și plăți'!$G$5:$G$804,COLUMN()-2)</f>
        <v>0</v>
      </c>
      <c r="H7" s="13">
        <f>SUMIFS('Încasări și plăți'!$E$5:$E$804,'Încasări și plăți'!$C$5:$C$804,$B7,'Încasări și plăți'!$G$5:$G$804,COLUMN()-2)</f>
        <v>15000</v>
      </c>
      <c r="I7" s="13">
        <f>SUMIFS('Încasări și plăți'!$E$5:$E$804,'Încasări și plăți'!$C$5:$C$804,$B7,'Încasări și plăți'!$G$5:$G$804,COLUMN()-2)</f>
        <v>0</v>
      </c>
      <c r="J7" s="13">
        <f>SUMIFS('Încasări și plăți'!$E$5:$E$804,'Încasări și plăți'!$C$5:$C$804,$B7,'Încasări și plăți'!$G$5:$G$804,COLUMN()-2)</f>
        <v>0</v>
      </c>
      <c r="K7" s="13">
        <f>SUMIFS('Încasări și plăți'!$E$5:$E$804,'Încasări și plăți'!$C$5:$C$804,$B7,'Încasări și plăți'!$G$5:$G$804,COLUMN()-2)</f>
        <v>0</v>
      </c>
      <c r="L7" s="13">
        <f>SUMIFS('Încasări și plăți'!$E$5:$E$804,'Încasări și plăți'!$C$5:$C$804,$B7,'Încasări și plăți'!$G$5:$G$804,COLUMN()-2)</f>
        <v>0</v>
      </c>
      <c r="M7" s="13">
        <f>SUMIFS('Încasări și plăți'!$E$5:$E$804,'Încasări și plăți'!$C$5:$C$804,$B7,'Încasări și plăți'!$G$5:$G$804,COLUMN()-2)</f>
        <v>0</v>
      </c>
      <c r="N7" s="13">
        <f>SUMIFS('Încasări și plăți'!$E$5:$E$804,'Încasări și plăți'!$C$5:$C$804,$B7,'Încasări și plăți'!$G$5:$G$804,COLUMN()-2)</f>
        <v>0</v>
      </c>
      <c r="O7" s="14">
        <f t="shared" si="0"/>
        <v>25000</v>
      </c>
    </row>
    <row r="8" spans="2:15" x14ac:dyDescent="0.2">
      <c r="B8" s="9" t="str">
        <f>Setări!$E$7</f>
        <v>Credite și împrumuturi primite</v>
      </c>
      <c r="C8" s="13">
        <f>SUMIFS('Încasări și plăți'!$E$5:$E$804,'Încasări și plăți'!$C$5:$C$804,$B8,'Încasări și plăți'!$G$5:$G$804,COLUMN()-2)</f>
        <v>0</v>
      </c>
      <c r="D8" s="13">
        <f>SUMIFS('Încasări și plăți'!$E$5:$E$804,'Încasări și plăți'!$C$5:$C$804,$B8,'Încasări și plăți'!$G$5:$G$804,COLUMN()-2)</f>
        <v>0</v>
      </c>
      <c r="E8" s="13">
        <f>SUMIFS('Încasări și plăți'!$E$5:$E$804,'Încasări și plăți'!$C$5:$C$804,$B8,'Încasări și plăți'!$G$5:$G$804,COLUMN()-2)</f>
        <v>0</v>
      </c>
      <c r="F8" s="13">
        <f>SUMIFS('Încasări și plăți'!$E$5:$E$804,'Încasări și plăți'!$C$5:$C$804,$B8,'Încasări și plăți'!$G$5:$G$804,COLUMN()-2)</f>
        <v>0</v>
      </c>
      <c r="G8" s="13">
        <f>SUMIFS('Încasări și plăți'!$E$5:$E$804,'Încasări și plăți'!$C$5:$C$804,$B8,'Încasări și plăți'!$G$5:$G$804,COLUMN()-2)</f>
        <v>0</v>
      </c>
      <c r="H8" s="13">
        <f>SUMIFS('Încasări și plăți'!$E$5:$E$804,'Încasări și plăți'!$C$5:$C$804,$B8,'Încasări și plăți'!$G$5:$G$804,COLUMN()-2)</f>
        <v>0</v>
      </c>
      <c r="I8" s="13">
        <f>SUMIFS('Încasări și plăți'!$E$5:$E$804,'Încasări și plăți'!$C$5:$C$804,$B8,'Încasări și plăți'!$G$5:$G$804,COLUMN()-2)</f>
        <v>0</v>
      </c>
      <c r="J8" s="13">
        <f>SUMIFS('Încasări și plăți'!$E$5:$E$804,'Încasări și plăți'!$C$5:$C$804,$B8,'Încasări și plăți'!$G$5:$G$804,COLUMN()-2)</f>
        <v>0</v>
      </c>
      <c r="K8" s="13">
        <f>SUMIFS('Încasări și plăți'!$E$5:$E$804,'Încasări și plăți'!$C$5:$C$804,$B8,'Încasări și plăți'!$G$5:$G$804,COLUMN()-2)</f>
        <v>0</v>
      </c>
      <c r="L8" s="13">
        <f>SUMIFS('Încasări și plăți'!$E$5:$E$804,'Încasări și plăți'!$C$5:$C$804,$B8,'Încasări și plăți'!$G$5:$G$804,COLUMN()-2)</f>
        <v>0</v>
      </c>
      <c r="M8" s="13">
        <f>SUMIFS('Încasări și plăți'!$E$5:$E$804,'Încasări și plăți'!$C$5:$C$804,$B8,'Încasări și plăți'!$G$5:$G$804,COLUMN()-2)</f>
        <v>0</v>
      </c>
      <c r="N8" s="13">
        <f>SUMIFS('Încasări și plăți'!$E$5:$E$804,'Încasări și plăți'!$C$5:$C$804,$B8,'Încasări și plăți'!$G$5:$G$804,COLUMN()-2)</f>
        <v>0</v>
      </c>
      <c r="O8" s="14">
        <f t="shared" si="0"/>
        <v>0</v>
      </c>
    </row>
    <row r="9" spans="2:15" x14ac:dyDescent="0.2">
      <c r="B9" s="9" t="str">
        <f>Setări!$E$8</f>
        <v>Aport al asociaților</v>
      </c>
      <c r="C9" s="13">
        <f>SUMIFS('Încasări și plăți'!$E$5:$E$804,'Încasări și plăți'!$C$5:$C$804,$B9,'Încasări și plăți'!$G$5:$G$804,COLUMN()-2)</f>
        <v>0</v>
      </c>
      <c r="D9" s="13">
        <f>SUMIFS('Încasări și plăți'!$E$5:$E$804,'Încasări și plăți'!$C$5:$C$804,$B9,'Încasări și plăți'!$G$5:$G$804,COLUMN()-2)</f>
        <v>0</v>
      </c>
      <c r="E9" s="13">
        <f>SUMIFS('Încasări și plăți'!$E$5:$E$804,'Încasări și plăți'!$C$5:$C$804,$B9,'Încasări și plăți'!$G$5:$G$804,COLUMN()-2)</f>
        <v>0</v>
      </c>
      <c r="F9" s="13">
        <f>SUMIFS('Încasări și plăți'!$E$5:$E$804,'Încasări și plăți'!$C$5:$C$804,$B9,'Încasări și plăți'!$G$5:$G$804,COLUMN()-2)</f>
        <v>0</v>
      </c>
      <c r="G9" s="13">
        <f>SUMIFS('Încasări și plăți'!$E$5:$E$804,'Încasări și plăți'!$C$5:$C$804,$B9,'Încasări și plăți'!$G$5:$G$804,COLUMN()-2)</f>
        <v>0</v>
      </c>
      <c r="H9" s="13">
        <f>SUMIFS('Încasări și plăți'!$E$5:$E$804,'Încasări și plăți'!$C$5:$C$804,$B9,'Încasări și plăți'!$G$5:$G$804,COLUMN()-2)</f>
        <v>0</v>
      </c>
      <c r="I9" s="13">
        <f>SUMIFS('Încasări și plăți'!$E$5:$E$804,'Încasări și plăți'!$C$5:$C$804,$B9,'Încasări și plăți'!$G$5:$G$804,COLUMN()-2)</f>
        <v>0</v>
      </c>
      <c r="J9" s="13">
        <f>SUMIFS('Încasări și plăți'!$E$5:$E$804,'Încasări și plăți'!$C$5:$C$804,$B9,'Încasări și plăți'!$G$5:$G$804,COLUMN()-2)</f>
        <v>0</v>
      </c>
      <c r="K9" s="13">
        <f>SUMIFS('Încasări și plăți'!$E$5:$E$804,'Încasări și plăți'!$C$5:$C$804,$B9,'Încasări și plăți'!$G$5:$G$804,COLUMN()-2)</f>
        <v>0</v>
      </c>
      <c r="L9" s="13">
        <f>SUMIFS('Încasări și plăți'!$E$5:$E$804,'Încasări și plăți'!$C$5:$C$804,$B9,'Încasări și plăți'!$G$5:$G$804,COLUMN()-2)</f>
        <v>0</v>
      </c>
      <c r="M9" s="13">
        <f>SUMIFS('Încasări și plăți'!$E$5:$E$804,'Încasări și plăți'!$C$5:$C$804,$B9,'Încasări și plăți'!$G$5:$G$804,COLUMN()-2)</f>
        <v>0</v>
      </c>
      <c r="N9" s="13">
        <f>SUMIFS('Încasări și plăți'!$E$5:$E$804,'Încasări și plăți'!$C$5:$C$804,$B9,'Încasări și plăți'!$G$5:$G$804,COLUMN()-2)</f>
        <v>0</v>
      </c>
      <c r="O9" s="14">
        <f t="shared" si="0"/>
        <v>0</v>
      </c>
    </row>
    <row r="10" spans="2:15" x14ac:dyDescent="0.2">
      <c r="B10" s="9" t="str">
        <f>Setări!$E$9</f>
        <v>Alte încasări</v>
      </c>
      <c r="C10" s="13">
        <f>SUMIFS('Încasări și plăți'!$E$5:$E$804,'Încasări și plăți'!$C$5:$C$804,$B10,'Încasări și plăți'!$G$5:$G$804,COLUMN()-2)</f>
        <v>500</v>
      </c>
      <c r="D10" s="13">
        <f>SUMIFS('Încasări și plăți'!$E$5:$E$804,'Încasări și plăți'!$C$5:$C$804,$B10,'Încasări și plăți'!$G$5:$G$804,COLUMN()-2)</f>
        <v>500</v>
      </c>
      <c r="E10" s="13">
        <f>SUMIFS('Încasări și plăți'!$E$5:$E$804,'Încasări și plăți'!$C$5:$C$804,$B10,'Încasări și plăți'!$G$5:$G$804,COLUMN()-2)</f>
        <v>500</v>
      </c>
      <c r="F10" s="13">
        <f>SUMIFS('Încasări și plăți'!$E$5:$E$804,'Încasări și plăți'!$C$5:$C$804,$B10,'Încasări și plăți'!$G$5:$G$804,COLUMN()-2)</f>
        <v>500</v>
      </c>
      <c r="G10" s="13">
        <f>SUMIFS('Încasări și plăți'!$E$5:$E$804,'Încasări și plăți'!$C$5:$C$804,$B10,'Încasări și plăți'!$G$5:$G$804,COLUMN()-2)</f>
        <v>500</v>
      </c>
      <c r="H10" s="13">
        <f>SUMIFS('Încasări și plăți'!$E$5:$E$804,'Încasări și plăți'!$C$5:$C$804,$B10,'Încasări și plăți'!$G$5:$G$804,COLUMN()-2)</f>
        <v>500</v>
      </c>
      <c r="I10" s="13">
        <f>SUMIFS('Încasări și plăți'!$E$5:$E$804,'Încasări și plăți'!$C$5:$C$804,$B10,'Încasări și plăți'!$G$5:$G$804,COLUMN()-2)</f>
        <v>500</v>
      </c>
      <c r="J10" s="13">
        <f>SUMIFS('Încasări și plăți'!$E$5:$E$804,'Încasări și plăți'!$C$5:$C$804,$B10,'Încasări și plăți'!$G$5:$G$804,COLUMN()-2)</f>
        <v>500</v>
      </c>
      <c r="K10" s="13">
        <f>SUMIFS('Încasări și plăți'!$E$5:$E$804,'Încasări și plăți'!$C$5:$C$804,$B10,'Încasări și plăți'!$G$5:$G$804,COLUMN()-2)</f>
        <v>500</v>
      </c>
      <c r="L10" s="13">
        <f>SUMIFS('Încasări și plăți'!$E$5:$E$804,'Încasări și plăți'!$C$5:$C$804,$B10,'Încasări și plăți'!$G$5:$G$804,COLUMN()-2)</f>
        <v>0</v>
      </c>
      <c r="M10" s="13">
        <f>SUMIFS('Încasări și plăți'!$E$5:$E$804,'Încasări și plăți'!$C$5:$C$804,$B10,'Încasări și plăți'!$G$5:$G$804,COLUMN()-2)</f>
        <v>0</v>
      </c>
      <c r="N10" s="13">
        <f>SUMIFS('Încasări și plăți'!$E$5:$E$804,'Încasări și plăți'!$C$5:$C$804,$B10,'Încasări și plăți'!$G$5:$G$804,COLUMN()-2)</f>
        <v>0</v>
      </c>
      <c r="O10" s="14">
        <f t="shared" si="0"/>
        <v>4500</v>
      </c>
    </row>
    <row r="11" spans="2:15" x14ac:dyDescent="0.2">
      <c r="B11" s="15" t="s">
        <v>46</v>
      </c>
      <c r="C11" s="16">
        <f t="shared" ref="C11:N11" si="1">SUM(C6:C10)</f>
        <v>75380</v>
      </c>
      <c r="D11" s="16">
        <f t="shared" si="1"/>
        <v>75980</v>
      </c>
      <c r="E11" s="16">
        <f t="shared" si="1"/>
        <v>89550</v>
      </c>
      <c r="F11" s="16">
        <f t="shared" si="1"/>
        <v>92900</v>
      </c>
      <c r="G11" s="16">
        <f t="shared" si="1"/>
        <v>90660</v>
      </c>
      <c r="H11" s="16">
        <f t="shared" si="1"/>
        <v>101950</v>
      </c>
      <c r="I11" s="16">
        <f t="shared" si="1"/>
        <v>93200</v>
      </c>
      <c r="J11" s="16">
        <f t="shared" si="1"/>
        <v>57900</v>
      </c>
      <c r="K11" s="16">
        <f t="shared" si="1"/>
        <v>90740</v>
      </c>
      <c r="L11" s="16">
        <f t="shared" si="1"/>
        <v>0</v>
      </c>
      <c r="M11" s="16">
        <f t="shared" si="1"/>
        <v>0</v>
      </c>
      <c r="N11" s="16">
        <f t="shared" si="1"/>
        <v>0</v>
      </c>
      <c r="O11" s="16">
        <f t="shared" si="0"/>
        <v>768260</v>
      </c>
    </row>
    <row r="12" spans="2:15" x14ac:dyDescent="0.2"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1"/>
    </row>
    <row r="13" spans="2:15" x14ac:dyDescent="0.2">
      <c r="B13" s="12" t="s">
        <v>45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2:15" x14ac:dyDescent="0.2">
      <c r="B14" s="9" t="str">
        <f>Setări!$E$10</f>
        <v>Furnizori (marfă, materiale, servicii)</v>
      </c>
      <c r="C14" s="13">
        <f>SUMIFS('Încasări și plăți'!$E$5:$E$804,'Încasări și plăți'!$C$5:$C$804,$B14,'Încasări și plăți'!$G$5:$G$804,COLUMN()-2)</f>
        <v>32800</v>
      </c>
      <c r="D14" s="13">
        <f>SUMIFS('Încasări și plăți'!$E$5:$E$804,'Încasări și plăți'!$C$5:$C$804,$B14,'Încasări și plăți'!$G$5:$G$804,COLUMN()-2)</f>
        <v>30480</v>
      </c>
      <c r="E14" s="13">
        <f>SUMIFS('Încasări și plăți'!$E$5:$E$804,'Încasări și plăți'!$C$5:$C$804,$B14,'Încasări și plăți'!$G$5:$G$804,COLUMN()-2)</f>
        <v>37130</v>
      </c>
      <c r="F14" s="13">
        <f>SUMIFS('Încasări și plăți'!$E$5:$E$804,'Încasări și plăți'!$C$5:$C$804,$B14,'Încasări și plăți'!$G$5:$G$804,COLUMN()-2)</f>
        <v>37370</v>
      </c>
      <c r="G14" s="13">
        <f>SUMIFS('Încasări și plăți'!$E$5:$E$804,'Încasări și plăți'!$C$5:$C$804,$B14,'Încasări și plăți'!$G$5:$G$804,COLUMN()-2)</f>
        <v>38210</v>
      </c>
      <c r="H14" s="13">
        <f>SUMIFS('Încasări și plăți'!$E$5:$E$804,'Încasări și plăți'!$C$5:$C$804,$B14,'Încasări și plăți'!$G$5:$G$804,COLUMN()-2)</f>
        <v>40700</v>
      </c>
      <c r="I14" s="13">
        <f>SUMIFS('Încasări și plăți'!$E$5:$E$804,'Încasări și plăți'!$C$5:$C$804,$B14,'Încasări și plăți'!$G$5:$G$804,COLUMN()-2)</f>
        <v>37800</v>
      </c>
      <c r="J14" s="13">
        <f>SUMIFS('Încasări și plăți'!$E$5:$E$804,'Încasări și plăți'!$C$5:$C$804,$B14,'Încasări și plăți'!$G$5:$G$804,COLUMN()-2)</f>
        <v>28520</v>
      </c>
      <c r="K14" s="13">
        <f>SUMIFS('Încasări și plăți'!$E$5:$E$804,'Încasări și plăți'!$C$5:$C$804,$B14,'Încasări și plăți'!$G$5:$G$804,COLUMN()-2)</f>
        <v>41510</v>
      </c>
      <c r="L14" s="13">
        <f>SUMIFS('Încasări și plăți'!$E$5:$E$804,'Încasări și plăți'!$C$5:$C$804,$B14,'Încasări și plăți'!$G$5:$G$804,COLUMN()-2)</f>
        <v>0</v>
      </c>
      <c r="M14" s="13">
        <f>SUMIFS('Încasări și plăți'!$E$5:$E$804,'Încasări și plăți'!$C$5:$C$804,$B14,'Încasări și plăți'!$G$5:$G$804,COLUMN()-2)</f>
        <v>0</v>
      </c>
      <c r="N14" s="13">
        <f>SUMIFS('Încasări și plăți'!$E$5:$E$804,'Încasări și plăți'!$C$5:$C$804,$B14,'Încasări și plăți'!$G$5:$G$804,COLUMN()-2)</f>
        <v>0</v>
      </c>
      <c r="O14" s="14">
        <f t="shared" ref="O14:O24" si="2">SUM(C14:N14)</f>
        <v>324520</v>
      </c>
    </row>
    <row r="15" spans="2:15" x14ac:dyDescent="0.2">
      <c r="B15" s="9" t="str">
        <f>Setări!$E$11</f>
        <v>Salarii nete</v>
      </c>
      <c r="C15" s="13">
        <f>SUMIFS('Încasări și plăți'!$E$5:$E$804,'Încasări și plăți'!$C$5:$C$804,$B15,'Încasări și plăți'!$G$5:$G$804,COLUMN()-2)</f>
        <v>16000</v>
      </c>
      <c r="D15" s="13">
        <f>SUMIFS('Încasări și plăți'!$E$5:$E$804,'Încasări și plăți'!$C$5:$C$804,$B15,'Încasări și plăți'!$G$5:$G$804,COLUMN()-2)</f>
        <v>16000</v>
      </c>
      <c r="E15" s="13">
        <f>SUMIFS('Încasări și plăți'!$E$5:$E$804,'Încasări și plăți'!$C$5:$C$804,$B15,'Încasări și plăți'!$G$5:$G$804,COLUMN()-2)</f>
        <v>16000</v>
      </c>
      <c r="F15" s="13">
        <f>SUMIFS('Încasări și plăți'!$E$5:$E$804,'Încasări și plăți'!$C$5:$C$804,$B15,'Încasări și plăți'!$G$5:$G$804,COLUMN()-2)</f>
        <v>16000</v>
      </c>
      <c r="G15" s="13">
        <f>SUMIFS('Încasări și plăți'!$E$5:$E$804,'Încasări și plăți'!$C$5:$C$804,$B15,'Încasări și plăți'!$G$5:$G$804,COLUMN()-2)</f>
        <v>16000</v>
      </c>
      <c r="H15" s="13">
        <f>SUMIFS('Încasări și plăți'!$E$5:$E$804,'Încasări și plăți'!$C$5:$C$804,$B15,'Încasări și plăți'!$G$5:$G$804,COLUMN()-2)</f>
        <v>16000</v>
      </c>
      <c r="I15" s="13">
        <f>SUMIFS('Încasări și plăți'!$E$5:$E$804,'Încasări și plăți'!$C$5:$C$804,$B15,'Încasări și plăți'!$G$5:$G$804,COLUMN()-2)</f>
        <v>16000</v>
      </c>
      <c r="J15" s="13">
        <f>SUMIFS('Încasări și plăți'!$E$5:$E$804,'Încasări și plăți'!$C$5:$C$804,$B15,'Încasări și plăți'!$G$5:$G$804,COLUMN()-2)</f>
        <v>16000</v>
      </c>
      <c r="K15" s="13">
        <f>SUMIFS('Încasări și plăți'!$E$5:$E$804,'Încasări și plăți'!$C$5:$C$804,$B15,'Încasări și plăți'!$G$5:$G$804,COLUMN()-2)</f>
        <v>16000</v>
      </c>
      <c r="L15" s="13">
        <f>SUMIFS('Încasări și plăți'!$E$5:$E$804,'Încasări și plăți'!$C$5:$C$804,$B15,'Încasări și plăți'!$G$5:$G$804,COLUMN()-2)</f>
        <v>0</v>
      </c>
      <c r="M15" s="13">
        <f>SUMIFS('Încasări și plăți'!$E$5:$E$804,'Încasări și plăți'!$C$5:$C$804,$B15,'Încasări și plăți'!$G$5:$G$804,COLUMN()-2)</f>
        <v>0</v>
      </c>
      <c r="N15" s="13">
        <f>SUMIFS('Încasări și plăți'!$E$5:$E$804,'Încasări și plăți'!$C$5:$C$804,$B15,'Încasări și plăți'!$G$5:$G$804,COLUMN()-2)</f>
        <v>0</v>
      </c>
      <c r="O15" s="14">
        <f t="shared" si="2"/>
        <v>144000</v>
      </c>
    </row>
    <row r="16" spans="2:15" x14ac:dyDescent="0.2">
      <c r="B16" s="9" t="str">
        <f>Setări!$E$12</f>
        <v>Contribuții și impozit pe salarii</v>
      </c>
      <c r="C16" s="13">
        <f>SUMIFS('Încasări și plăți'!$E$5:$E$804,'Încasări și plăți'!$C$5:$C$804,$B16,'Încasări și plăți'!$G$5:$G$804,COLUMN()-2)</f>
        <v>10500</v>
      </c>
      <c r="D16" s="13">
        <f>SUMIFS('Încasări și plăți'!$E$5:$E$804,'Încasări și plăți'!$C$5:$C$804,$B16,'Încasări și plăți'!$G$5:$G$804,COLUMN()-2)</f>
        <v>10500</v>
      </c>
      <c r="E16" s="13">
        <f>SUMIFS('Încasări și plăți'!$E$5:$E$804,'Încasări și plăți'!$C$5:$C$804,$B16,'Încasări și plăți'!$G$5:$G$804,COLUMN()-2)</f>
        <v>10500</v>
      </c>
      <c r="F16" s="13">
        <f>SUMIFS('Încasări și plăți'!$E$5:$E$804,'Încasări și plăți'!$C$5:$C$804,$B16,'Încasări și plăți'!$G$5:$G$804,COLUMN()-2)</f>
        <v>10500</v>
      </c>
      <c r="G16" s="13">
        <f>SUMIFS('Încasări și plăți'!$E$5:$E$804,'Încasări și plăți'!$C$5:$C$804,$B16,'Încasări și plăți'!$G$5:$G$804,COLUMN()-2)</f>
        <v>10500</v>
      </c>
      <c r="H16" s="13">
        <f>SUMIFS('Încasări și plăți'!$E$5:$E$804,'Încasări și plăți'!$C$5:$C$804,$B16,'Încasări și plăți'!$G$5:$G$804,COLUMN()-2)</f>
        <v>10500</v>
      </c>
      <c r="I16" s="13">
        <f>SUMIFS('Încasări și plăți'!$E$5:$E$804,'Încasări și plăți'!$C$5:$C$804,$B16,'Încasări și plăți'!$G$5:$G$804,COLUMN()-2)</f>
        <v>10500</v>
      </c>
      <c r="J16" s="13">
        <f>SUMIFS('Încasări și plăți'!$E$5:$E$804,'Încasări și plăți'!$C$5:$C$804,$B16,'Încasări și plăți'!$G$5:$G$804,COLUMN()-2)</f>
        <v>10500</v>
      </c>
      <c r="K16" s="13">
        <f>SUMIFS('Încasări și plăți'!$E$5:$E$804,'Încasări și plăți'!$C$5:$C$804,$B16,'Încasări și plăți'!$G$5:$G$804,COLUMN()-2)</f>
        <v>10500</v>
      </c>
      <c r="L16" s="13">
        <f>SUMIFS('Încasări și plăți'!$E$5:$E$804,'Încasări și plăți'!$C$5:$C$804,$B16,'Încasări și plăți'!$G$5:$G$804,COLUMN()-2)</f>
        <v>0</v>
      </c>
      <c r="M16" s="13">
        <f>SUMIFS('Încasări și plăți'!$E$5:$E$804,'Încasări și plăți'!$C$5:$C$804,$B16,'Încasări și plăți'!$G$5:$G$804,COLUMN()-2)</f>
        <v>0</v>
      </c>
      <c r="N16" s="13">
        <f>SUMIFS('Încasări și plăți'!$E$5:$E$804,'Încasări și plăți'!$C$5:$C$804,$B16,'Încasări și plăți'!$G$5:$G$804,COLUMN()-2)</f>
        <v>0</v>
      </c>
      <c r="O16" s="14">
        <f t="shared" si="2"/>
        <v>94500</v>
      </c>
    </row>
    <row r="17" spans="2:15" x14ac:dyDescent="0.2">
      <c r="B17" s="9" t="str">
        <f>Setări!$E$13</f>
        <v>TVA de plată</v>
      </c>
      <c r="C17" s="13">
        <f>SUMIFS('Încasări și plăți'!$E$5:$E$804,'Încasări și plăți'!$C$5:$C$804,$B17,'Încasări și plăți'!$G$5:$G$804,COLUMN()-2)</f>
        <v>5200</v>
      </c>
      <c r="D17" s="13">
        <f>SUMIFS('Încasări și plăți'!$E$5:$E$804,'Încasări și plăți'!$C$5:$C$804,$B17,'Încasări și plăți'!$G$5:$G$804,COLUMN()-2)</f>
        <v>5200</v>
      </c>
      <c r="E17" s="13">
        <f>SUMIFS('Încasări și plăți'!$E$5:$E$804,'Încasări și plăți'!$C$5:$C$804,$B17,'Încasări și plăți'!$G$5:$G$804,COLUMN()-2)</f>
        <v>5200</v>
      </c>
      <c r="F17" s="13">
        <f>SUMIFS('Încasări și plăți'!$E$5:$E$804,'Încasări și plăți'!$C$5:$C$804,$B17,'Încasări și plăți'!$G$5:$G$804,COLUMN()-2)</f>
        <v>5200</v>
      </c>
      <c r="G17" s="13">
        <f>SUMIFS('Încasări și plăți'!$E$5:$E$804,'Încasări și plăți'!$C$5:$C$804,$B17,'Încasări și plăți'!$G$5:$G$804,COLUMN()-2)</f>
        <v>5200</v>
      </c>
      <c r="H17" s="13">
        <f>SUMIFS('Încasări și plăți'!$E$5:$E$804,'Încasări și plăți'!$C$5:$C$804,$B17,'Încasări și plăți'!$G$5:$G$804,COLUMN()-2)</f>
        <v>5200</v>
      </c>
      <c r="I17" s="13">
        <f>SUMIFS('Încasări și plăți'!$E$5:$E$804,'Încasări și plăți'!$C$5:$C$804,$B17,'Încasări și plăți'!$G$5:$G$804,COLUMN()-2)</f>
        <v>5200</v>
      </c>
      <c r="J17" s="13">
        <f>SUMIFS('Încasări și plăți'!$E$5:$E$804,'Încasări și plăți'!$C$5:$C$804,$B17,'Încasări și plăți'!$G$5:$G$804,COLUMN()-2)</f>
        <v>5200</v>
      </c>
      <c r="K17" s="13">
        <f>SUMIFS('Încasări și plăți'!$E$5:$E$804,'Încasări și plăți'!$C$5:$C$804,$B17,'Încasări și plăți'!$G$5:$G$804,COLUMN()-2)</f>
        <v>5200</v>
      </c>
      <c r="L17" s="13">
        <f>SUMIFS('Încasări și plăți'!$E$5:$E$804,'Încasări și plăți'!$C$5:$C$804,$B17,'Încasări și plăți'!$G$5:$G$804,COLUMN()-2)</f>
        <v>0</v>
      </c>
      <c r="M17" s="13">
        <f>SUMIFS('Încasări și plăți'!$E$5:$E$804,'Încasări și plăți'!$C$5:$C$804,$B17,'Încasări și plăți'!$G$5:$G$804,COLUMN()-2)</f>
        <v>0</v>
      </c>
      <c r="N17" s="13">
        <f>SUMIFS('Încasări și plăți'!$E$5:$E$804,'Încasări și plăți'!$C$5:$C$804,$B17,'Încasări și plăți'!$G$5:$G$804,COLUMN()-2)</f>
        <v>0</v>
      </c>
      <c r="O17" s="14">
        <f t="shared" si="2"/>
        <v>46800</v>
      </c>
    </row>
    <row r="18" spans="2:15" x14ac:dyDescent="0.2">
      <c r="B18" s="9" t="str">
        <f>Setări!$E$14</f>
        <v>Impozit pe profit / venit</v>
      </c>
      <c r="C18" s="13">
        <f>SUMIFS('Încasări și plăți'!$E$5:$E$804,'Încasări și plăți'!$C$5:$C$804,$B18,'Încasări și plăți'!$G$5:$G$804,COLUMN()-2)</f>
        <v>2400</v>
      </c>
      <c r="D18" s="13">
        <f>SUMIFS('Încasări și plăți'!$E$5:$E$804,'Încasări și plăți'!$C$5:$C$804,$B18,'Încasări și plăți'!$G$5:$G$804,COLUMN()-2)</f>
        <v>0</v>
      </c>
      <c r="E18" s="13">
        <f>SUMIFS('Încasări și plăți'!$E$5:$E$804,'Încasări și plăți'!$C$5:$C$804,$B18,'Încasări și plăți'!$G$5:$G$804,COLUMN()-2)</f>
        <v>0</v>
      </c>
      <c r="F18" s="13">
        <f>SUMIFS('Încasări și plăți'!$E$5:$E$804,'Încasări și plăți'!$C$5:$C$804,$B18,'Încasări și plăți'!$G$5:$G$804,COLUMN()-2)</f>
        <v>2600</v>
      </c>
      <c r="G18" s="13">
        <f>SUMIFS('Încasări și plăți'!$E$5:$E$804,'Încasări și plăți'!$C$5:$C$804,$B18,'Încasări și plăți'!$G$5:$G$804,COLUMN()-2)</f>
        <v>0</v>
      </c>
      <c r="H18" s="13">
        <f>SUMIFS('Încasări și plăți'!$E$5:$E$804,'Încasări și plăți'!$C$5:$C$804,$B18,'Încasări și plăți'!$G$5:$G$804,COLUMN()-2)</f>
        <v>0</v>
      </c>
      <c r="I18" s="13">
        <f>SUMIFS('Încasări și plăți'!$E$5:$E$804,'Încasări și plăți'!$C$5:$C$804,$B18,'Încasări și plăți'!$G$5:$G$804,COLUMN()-2)</f>
        <v>2700</v>
      </c>
      <c r="J18" s="13">
        <f>SUMIFS('Încasări și plăți'!$E$5:$E$804,'Încasări și plăți'!$C$5:$C$804,$B18,'Încasări și plăți'!$G$5:$G$804,COLUMN()-2)</f>
        <v>0</v>
      </c>
      <c r="K18" s="13">
        <f>SUMIFS('Încasări și plăți'!$E$5:$E$804,'Încasări și plăți'!$C$5:$C$804,$B18,'Încasări și plăți'!$G$5:$G$804,COLUMN()-2)</f>
        <v>0</v>
      </c>
      <c r="L18" s="13">
        <f>SUMIFS('Încasări și plăți'!$E$5:$E$804,'Încasări și plăți'!$C$5:$C$804,$B18,'Încasări și plăți'!$G$5:$G$804,COLUMN()-2)</f>
        <v>0</v>
      </c>
      <c r="M18" s="13">
        <f>SUMIFS('Încasări și plăți'!$E$5:$E$804,'Încasări și plăți'!$C$5:$C$804,$B18,'Încasări și plăți'!$G$5:$G$804,COLUMN()-2)</f>
        <v>0</v>
      </c>
      <c r="N18" s="13">
        <f>SUMIFS('Încasări și plăți'!$E$5:$E$804,'Încasări și plăți'!$C$5:$C$804,$B18,'Încasări și plăți'!$G$5:$G$804,COLUMN()-2)</f>
        <v>0</v>
      </c>
      <c r="O18" s="14">
        <f t="shared" si="2"/>
        <v>7700</v>
      </c>
    </row>
    <row r="19" spans="2:15" x14ac:dyDescent="0.2">
      <c r="B19" s="9" t="str">
        <f>Setări!$E$15</f>
        <v>Chirie și utilități</v>
      </c>
      <c r="C19" s="13">
        <f>SUMIFS('Încasări și plăți'!$E$5:$E$804,'Încasări și plăți'!$C$5:$C$804,$B19,'Încasări și plăți'!$G$5:$G$804,COLUMN()-2)</f>
        <v>6050</v>
      </c>
      <c r="D19" s="13">
        <f>SUMIFS('Încasări și plăți'!$E$5:$E$804,'Încasări și plăți'!$C$5:$C$804,$B19,'Încasări și plăți'!$G$5:$G$804,COLUMN()-2)</f>
        <v>6110</v>
      </c>
      <c r="E19" s="13">
        <f>SUMIFS('Încasări și plăți'!$E$5:$E$804,'Încasări și plăți'!$C$5:$C$804,$B19,'Încasări și plăți'!$G$5:$G$804,COLUMN()-2)</f>
        <v>5980</v>
      </c>
      <c r="F19" s="13">
        <f>SUMIFS('Încasări și plăți'!$E$5:$E$804,'Încasări și plăți'!$C$5:$C$804,$B19,'Încasări și plăți'!$G$5:$G$804,COLUMN()-2)</f>
        <v>5800</v>
      </c>
      <c r="G19" s="13">
        <f>SUMIFS('Încasări și plăți'!$E$5:$E$804,'Încasări și plăți'!$C$5:$C$804,$B19,'Încasări și plăți'!$G$5:$G$804,COLUMN()-2)</f>
        <v>5680</v>
      </c>
      <c r="H19" s="13">
        <f>SUMIFS('Încasări și plăți'!$E$5:$E$804,'Încasări și plăți'!$C$5:$C$804,$B19,'Încasări și plăți'!$G$5:$G$804,COLUMN()-2)</f>
        <v>5890</v>
      </c>
      <c r="I19" s="13">
        <f>SUMIFS('Încasări și plăți'!$E$5:$E$804,'Încasări și plăți'!$C$5:$C$804,$B19,'Încasări și plăți'!$G$5:$G$804,COLUMN()-2)</f>
        <v>6020</v>
      </c>
      <c r="J19" s="13">
        <f>SUMIFS('Încasări și plăți'!$E$5:$E$804,'Încasări și plăți'!$C$5:$C$804,$B19,'Încasări și plăți'!$G$5:$G$804,COLUMN()-2)</f>
        <v>6060</v>
      </c>
      <c r="K19" s="13">
        <f>SUMIFS('Încasări și plăți'!$E$5:$E$804,'Încasări și plăți'!$C$5:$C$804,$B19,'Încasări și plăți'!$G$5:$G$804,COLUMN()-2)</f>
        <v>5940</v>
      </c>
      <c r="L19" s="13">
        <f>SUMIFS('Încasări și plăți'!$E$5:$E$804,'Încasări și plăți'!$C$5:$C$804,$B19,'Încasări și plăți'!$G$5:$G$804,COLUMN()-2)</f>
        <v>0</v>
      </c>
      <c r="M19" s="13">
        <f>SUMIFS('Încasări și plăți'!$E$5:$E$804,'Încasări și plăți'!$C$5:$C$804,$B19,'Încasări și plăți'!$G$5:$G$804,COLUMN()-2)</f>
        <v>0</v>
      </c>
      <c r="N19" s="13">
        <f>SUMIFS('Încasări și plăți'!$E$5:$E$804,'Încasări și plăți'!$C$5:$C$804,$B19,'Încasări și plăți'!$G$5:$G$804,COLUMN()-2)</f>
        <v>0</v>
      </c>
      <c r="O19" s="14">
        <f t="shared" si="2"/>
        <v>53530</v>
      </c>
    </row>
    <row r="20" spans="2:15" x14ac:dyDescent="0.2">
      <c r="B20" s="9" t="str">
        <f>Setări!$E$16</f>
        <v>Rate de credit și dobânzi</v>
      </c>
      <c r="C20" s="13">
        <f>SUMIFS('Încasări și plăți'!$E$5:$E$804,'Încasări și plăți'!$C$5:$C$804,$B20,'Încasări și plăți'!$G$5:$G$804,COLUMN()-2)</f>
        <v>3100</v>
      </c>
      <c r="D20" s="13">
        <f>SUMIFS('Încasări și plăți'!$E$5:$E$804,'Încasări și plăți'!$C$5:$C$804,$B20,'Încasări și plăți'!$G$5:$G$804,COLUMN()-2)</f>
        <v>3100</v>
      </c>
      <c r="E20" s="13">
        <f>SUMIFS('Încasări și plăți'!$E$5:$E$804,'Încasări și plăți'!$C$5:$C$804,$B20,'Încasări și plăți'!$G$5:$G$804,COLUMN()-2)</f>
        <v>3100</v>
      </c>
      <c r="F20" s="13">
        <f>SUMIFS('Încasări și plăți'!$E$5:$E$804,'Încasări și plăți'!$C$5:$C$804,$B20,'Încasări și plăți'!$G$5:$G$804,COLUMN()-2)</f>
        <v>3100</v>
      </c>
      <c r="G20" s="13">
        <f>SUMIFS('Încasări și plăți'!$E$5:$E$804,'Încasări și plăți'!$C$5:$C$804,$B20,'Încasări și plăți'!$G$5:$G$804,COLUMN()-2)</f>
        <v>3100</v>
      </c>
      <c r="H20" s="13">
        <f>SUMIFS('Încasări și plăți'!$E$5:$E$804,'Încasări și plăți'!$C$5:$C$804,$B20,'Încasări și plăți'!$G$5:$G$804,COLUMN()-2)</f>
        <v>3100</v>
      </c>
      <c r="I20" s="13">
        <f>SUMIFS('Încasări și plăți'!$E$5:$E$804,'Încasări și plăți'!$C$5:$C$804,$B20,'Încasări și plăți'!$G$5:$G$804,COLUMN()-2)</f>
        <v>3100</v>
      </c>
      <c r="J20" s="13">
        <f>SUMIFS('Încasări și plăți'!$E$5:$E$804,'Încasări și plăți'!$C$5:$C$804,$B20,'Încasări și plăți'!$G$5:$G$804,COLUMN()-2)</f>
        <v>3100</v>
      </c>
      <c r="K20" s="13">
        <f>SUMIFS('Încasări și plăți'!$E$5:$E$804,'Încasări și plăți'!$C$5:$C$804,$B20,'Încasări și plăți'!$G$5:$G$804,COLUMN()-2)</f>
        <v>3100</v>
      </c>
      <c r="L20" s="13">
        <f>SUMIFS('Încasări și plăți'!$E$5:$E$804,'Încasări și plăți'!$C$5:$C$804,$B20,'Încasări și plăți'!$G$5:$G$804,COLUMN()-2)</f>
        <v>0</v>
      </c>
      <c r="M20" s="13">
        <f>SUMIFS('Încasări și plăți'!$E$5:$E$804,'Încasări și plăți'!$C$5:$C$804,$B20,'Încasări și plăți'!$G$5:$G$804,COLUMN()-2)</f>
        <v>0</v>
      </c>
      <c r="N20" s="13">
        <f>SUMIFS('Încasări și plăți'!$E$5:$E$804,'Încasări și plăți'!$C$5:$C$804,$B20,'Încasări și plăți'!$G$5:$G$804,COLUMN()-2)</f>
        <v>0</v>
      </c>
      <c r="O20" s="14">
        <f t="shared" si="2"/>
        <v>27900</v>
      </c>
    </row>
    <row r="21" spans="2:15" x14ac:dyDescent="0.2">
      <c r="B21" s="9" t="str">
        <f>Setări!$E$17</f>
        <v>Investiții (echipamente, mașini)</v>
      </c>
      <c r="C21" s="13">
        <f>SUMIFS('Încasări și plăți'!$E$5:$E$804,'Încasări și plăți'!$C$5:$C$804,$B21,'Încasări și plăți'!$G$5:$G$804,COLUMN()-2)</f>
        <v>0</v>
      </c>
      <c r="D21" s="13">
        <f>SUMIFS('Încasări și plăți'!$E$5:$E$804,'Încasări și plăți'!$C$5:$C$804,$B21,'Încasări și plăți'!$G$5:$G$804,COLUMN()-2)</f>
        <v>0</v>
      </c>
      <c r="E21" s="13">
        <f>SUMIFS('Încasări și plăți'!$E$5:$E$804,'Încasări și plăți'!$C$5:$C$804,$B21,'Încasări și plăți'!$G$5:$G$804,COLUMN()-2)</f>
        <v>0</v>
      </c>
      <c r="F21" s="13">
        <f>SUMIFS('Încasări și plăți'!$E$5:$E$804,'Încasări și plăți'!$C$5:$C$804,$B21,'Încasări și plăți'!$G$5:$G$804,COLUMN()-2)</f>
        <v>0</v>
      </c>
      <c r="G21" s="13">
        <f>SUMIFS('Încasări și plăți'!$E$5:$E$804,'Încasări și plăți'!$C$5:$C$804,$B21,'Încasări și plăți'!$G$5:$G$804,COLUMN()-2)</f>
        <v>0</v>
      </c>
      <c r="H21" s="13">
        <f>SUMIFS('Încasări și plăți'!$E$5:$E$804,'Încasări și plăți'!$C$5:$C$804,$B21,'Încasări și plăți'!$G$5:$G$804,COLUMN()-2)</f>
        <v>15000</v>
      </c>
      <c r="I21" s="13">
        <f>SUMIFS('Încasări și plăți'!$E$5:$E$804,'Încasări și plăți'!$C$5:$C$804,$B21,'Încasări și plăți'!$G$5:$G$804,COLUMN()-2)</f>
        <v>0</v>
      </c>
      <c r="J21" s="13">
        <f>SUMIFS('Încasări și plăți'!$E$5:$E$804,'Încasări și plăți'!$C$5:$C$804,$B21,'Încasări și plăți'!$G$5:$G$804,COLUMN()-2)</f>
        <v>0</v>
      </c>
      <c r="K21" s="13">
        <f>SUMIFS('Încasări și plăți'!$E$5:$E$804,'Încasări și plăți'!$C$5:$C$804,$B21,'Încasări și plăți'!$G$5:$G$804,COLUMN()-2)</f>
        <v>0</v>
      </c>
      <c r="L21" s="13">
        <f>SUMIFS('Încasări și plăți'!$E$5:$E$804,'Încasări și plăți'!$C$5:$C$804,$B21,'Încasări și plăți'!$G$5:$G$804,COLUMN()-2)</f>
        <v>0</v>
      </c>
      <c r="M21" s="13">
        <f>SUMIFS('Încasări și plăți'!$E$5:$E$804,'Încasări și plăți'!$C$5:$C$804,$B21,'Încasări și plăți'!$G$5:$G$804,COLUMN()-2)</f>
        <v>0</v>
      </c>
      <c r="N21" s="13">
        <f>SUMIFS('Încasări și plăți'!$E$5:$E$804,'Încasări și plăți'!$C$5:$C$804,$B21,'Încasări și plăți'!$G$5:$G$804,COLUMN()-2)</f>
        <v>0</v>
      </c>
      <c r="O21" s="14">
        <f t="shared" si="2"/>
        <v>15000</v>
      </c>
    </row>
    <row r="22" spans="2:15" x14ac:dyDescent="0.2">
      <c r="B22" s="9" t="str">
        <f>Setări!$E$18</f>
        <v>Dividende</v>
      </c>
      <c r="C22" s="13">
        <f>SUMIFS('Încasări și plăți'!$E$5:$E$804,'Încasări și plăți'!$C$5:$C$804,$B22,'Încasări și plăți'!$G$5:$G$804,COLUMN()-2)</f>
        <v>0</v>
      </c>
      <c r="D22" s="13">
        <f>SUMIFS('Încasări și plăți'!$E$5:$E$804,'Încasări și plăți'!$C$5:$C$804,$B22,'Încasări și plăți'!$G$5:$G$804,COLUMN()-2)</f>
        <v>0</v>
      </c>
      <c r="E22" s="13">
        <f>SUMIFS('Încasări și plăți'!$E$5:$E$804,'Încasări și plăți'!$C$5:$C$804,$B22,'Încasări și plăți'!$G$5:$G$804,COLUMN()-2)</f>
        <v>0</v>
      </c>
      <c r="F22" s="13">
        <f>SUMIFS('Încasări și plăți'!$E$5:$E$804,'Încasări și plăți'!$C$5:$C$804,$B22,'Încasări și plăți'!$G$5:$G$804,COLUMN()-2)</f>
        <v>0</v>
      </c>
      <c r="G22" s="13">
        <f>SUMIFS('Încasări și plăți'!$E$5:$E$804,'Încasări și plăți'!$C$5:$C$804,$B22,'Încasări și plăți'!$G$5:$G$804,COLUMN()-2)</f>
        <v>0</v>
      </c>
      <c r="H22" s="13">
        <f>SUMIFS('Încasări și plăți'!$E$5:$E$804,'Încasări și plăți'!$C$5:$C$804,$B22,'Încasări și plăți'!$G$5:$G$804,COLUMN()-2)</f>
        <v>30000</v>
      </c>
      <c r="I22" s="13">
        <f>SUMIFS('Încasări și plăți'!$E$5:$E$804,'Încasări și plăți'!$C$5:$C$804,$B22,'Încasări și plăți'!$G$5:$G$804,COLUMN()-2)</f>
        <v>0</v>
      </c>
      <c r="J22" s="13">
        <f>SUMIFS('Încasări și plăți'!$E$5:$E$804,'Încasări și plăți'!$C$5:$C$804,$B22,'Încasări și plăți'!$G$5:$G$804,COLUMN()-2)</f>
        <v>0</v>
      </c>
      <c r="K22" s="13">
        <f>SUMIFS('Încasări și plăți'!$E$5:$E$804,'Încasări și plăți'!$C$5:$C$804,$B22,'Încasări și plăți'!$G$5:$G$804,COLUMN()-2)</f>
        <v>0</v>
      </c>
      <c r="L22" s="13">
        <f>SUMIFS('Încasări și plăți'!$E$5:$E$804,'Încasări și plăți'!$C$5:$C$804,$B22,'Încasări și plăți'!$G$5:$G$804,COLUMN()-2)</f>
        <v>0</v>
      </c>
      <c r="M22" s="13">
        <f>SUMIFS('Încasări și plăți'!$E$5:$E$804,'Încasări și plăți'!$C$5:$C$804,$B22,'Încasări și plăți'!$G$5:$G$804,COLUMN()-2)</f>
        <v>0</v>
      </c>
      <c r="N22" s="13">
        <f>SUMIFS('Încasări și plăți'!$E$5:$E$804,'Încasări și plăți'!$C$5:$C$804,$B22,'Încasări și plăți'!$G$5:$G$804,COLUMN()-2)</f>
        <v>0</v>
      </c>
      <c r="O22" s="14">
        <f t="shared" si="2"/>
        <v>30000</v>
      </c>
    </row>
    <row r="23" spans="2:15" x14ac:dyDescent="0.2">
      <c r="B23" s="9" t="str">
        <f>Setări!$E$19</f>
        <v>Alte plăți</v>
      </c>
      <c r="C23" s="13">
        <f>SUMIFS('Încasări și plăți'!$E$5:$E$804,'Încasări și plăți'!$C$5:$C$804,$B23,'Încasări și plăți'!$G$5:$G$804,COLUMN()-2)</f>
        <v>1500</v>
      </c>
      <c r="D23" s="13">
        <f>SUMIFS('Încasări și plăți'!$E$5:$E$804,'Încasări și plăți'!$C$5:$C$804,$B23,'Încasări și plăți'!$G$5:$G$804,COLUMN()-2)</f>
        <v>1500</v>
      </c>
      <c r="E23" s="13">
        <f>SUMIFS('Încasări și plăți'!$E$5:$E$804,'Încasări și plăți'!$C$5:$C$804,$B23,'Încasări și plăți'!$G$5:$G$804,COLUMN()-2)</f>
        <v>1500</v>
      </c>
      <c r="F23" s="13">
        <f>SUMIFS('Încasări și plăți'!$E$5:$E$804,'Încasări și plăți'!$C$5:$C$804,$B23,'Încasări și plăți'!$G$5:$G$804,COLUMN()-2)</f>
        <v>1500</v>
      </c>
      <c r="G23" s="13">
        <f>SUMIFS('Încasări și plăți'!$E$5:$E$804,'Încasări și plăți'!$C$5:$C$804,$B23,'Încasări și plăți'!$G$5:$G$804,COLUMN()-2)</f>
        <v>1500</v>
      </c>
      <c r="H23" s="13">
        <f>SUMIFS('Încasări și plăți'!$E$5:$E$804,'Încasări și plăți'!$C$5:$C$804,$B23,'Încasări și plăți'!$G$5:$G$804,COLUMN()-2)</f>
        <v>1500</v>
      </c>
      <c r="I23" s="13">
        <f>SUMIFS('Încasări și plăți'!$E$5:$E$804,'Încasări și plăți'!$C$5:$C$804,$B23,'Încasări și plăți'!$G$5:$G$804,COLUMN()-2)</f>
        <v>1500</v>
      </c>
      <c r="J23" s="13">
        <f>SUMIFS('Încasări și plăți'!$E$5:$E$804,'Încasări și plăți'!$C$5:$C$804,$B23,'Încasări și plăți'!$G$5:$G$804,COLUMN()-2)</f>
        <v>1500</v>
      </c>
      <c r="K23" s="13">
        <f>SUMIFS('Încasări și plăți'!$E$5:$E$804,'Încasări și plăți'!$C$5:$C$804,$B23,'Încasări și plăți'!$G$5:$G$804,COLUMN()-2)</f>
        <v>1500</v>
      </c>
      <c r="L23" s="13">
        <f>SUMIFS('Încasări și plăți'!$E$5:$E$804,'Încasări și plăți'!$C$5:$C$804,$B23,'Încasări și plăți'!$G$5:$G$804,COLUMN()-2)</f>
        <v>0</v>
      </c>
      <c r="M23" s="13">
        <f>SUMIFS('Încasări și plăți'!$E$5:$E$804,'Încasări și plăți'!$C$5:$C$804,$B23,'Încasări și plăți'!$G$5:$G$804,COLUMN()-2)</f>
        <v>0</v>
      </c>
      <c r="N23" s="13">
        <f>SUMIFS('Încasări și plăți'!$E$5:$E$804,'Încasări și plăți'!$C$5:$C$804,$B23,'Încasări și plăți'!$G$5:$G$804,COLUMN()-2)</f>
        <v>0</v>
      </c>
      <c r="O23" s="14">
        <f t="shared" si="2"/>
        <v>13500</v>
      </c>
    </row>
    <row r="24" spans="2:15" x14ac:dyDescent="0.2">
      <c r="B24" s="15" t="s">
        <v>47</v>
      </c>
      <c r="C24" s="16">
        <f t="shared" ref="C24:N24" si="3">SUM(C14:C23)</f>
        <v>77550</v>
      </c>
      <c r="D24" s="16">
        <f t="shared" si="3"/>
        <v>72890</v>
      </c>
      <c r="E24" s="16">
        <f t="shared" si="3"/>
        <v>79410</v>
      </c>
      <c r="F24" s="16">
        <f t="shared" si="3"/>
        <v>82070</v>
      </c>
      <c r="G24" s="16">
        <f t="shared" si="3"/>
        <v>80190</v>
      </c>
      <c r="H24" s="16">
        <f t="shared" si="3"/>
        <v>127890</v>
      </c>
      <c r="I24" s="16">
        <f t="shared" si="3"/>
        <v>82820</v>
      </c>
      <c r="J24" s="16">
        <f t="shared" si="3"/>
        <v>70880</v>
      </c>
      <c r="K24" s="16">
        <f t="shared" si="3"/>
        <v>83750</v>
      </c>
      <c r="L24" s="16">
        <f t="shared" si="3"/>
        <v>0</v>
      </c>
      <c r="M24" s="16">
        <f t="shared" si="3"/>
        <v>0</v>
      </c>
      <c r="N24" s="16">
        <f t="shared" si="3"/>
        <v>0</v>
      </c>
      <c r="O24" s="16">
        <f t="shared" si="2"/>
        <v>757450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B3FAB-3345-4FF9-9C51-CDB64E1B701F}">
  <dimension ref="B1:ZZ1000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22.7109375" style="1" customWidth="1"/>
    <col min="3" max="4" width="12.7109375" style="1" customWidth="1"/>
    <col min="5" max="5" width="9.7109375" style="1" customWidth="1"/>
    <col min="6" max="7" width="12.7109375" style="1" customWidth="1"/>
    <col min="8" max="8" width="9.7109375" style="1" customWidth="1"/>
    <col min="9" max="10" width="12.7109375" style="1" customWidth="1"/>
    <col min="11" max="11" width="3.7109375" style="1" customWidth="1"/>
    <col min="12" max="12" width="36.7109375" style="1" customWidth="1"/>
    <col min="13" max="14" width="12.7109375" style="1" customWidth="1"/>
    <col min="15" max="15" width="10.7109375" style="1" customWidth="1"/>
    <col min="16" max="16384" width="11.42578125" style="1"/>
  </cols>
  <sheetData>
    <row r="1" spans="2:15" ht="21" x14ac:dyDescent="0.35">
      <c r="B1" s="2" t="s">
        <v>77</v>
      </c>
    </row>
    <row r="2" spans="2:15" x14ac:dyDescent="0.2">
      <c r="B2" s="3" t="s">
        <v>78</v>
      </c>
    </row>
    <row r="4" spans="2:15" ht="30" customHeight="1" x14ac:dyDescent="0.25">
      <c r="B4" s="8" t="s">
        <v>53</v>
      </c>
      <c r="C4" s="8" t="s">
        <v>79</v>
      </c>
      <c r="D4" s="8" t="s">
        <v>80</v>
      </c>
      <c r="E4" s="8" t="s">
        <v>81</v>
      </c>
      <c r="F4" s="8" t="s">
        <v>82</v>
      </c>
      <c r="G4" s="8" t="s">
        <v>83</v>
      </c>
      <c r="H4" s="8" t="s">
        <v>81</v>
      </c>
      <c r="I4" s="8" t="s">
        <v>84</v>
      </c>
      <c r="J4" s="8" t="s">
        <v>85</v>
      </c>
      <c r="L4" s="31" t="s">
        <v>87</v>
      </c>
    </row>
    <row r="5" spans="2:15" x14ac:dyDescent="0.2">
      <c r="B5" s="9" t="s">
        <v>31</v>
      </c>
      <c r="C5" s="26">
        <f>IF(1&gt;UltimaLuna,"",Previziune!C11)</f>
        <v>78500</v>
      </c>
      <c r="D5" s="26">
        <f>IF(1&gt;UltimaLuna,"",'Realizat lunar'!C11)</f>
        <v>75380</v>
      </c>
      <c r="E5" s="28">
        <f t="shared" ref="E5:E16" si="0">IF(OR(C5="",N(C5)=0),"",D5/C5-1)</f>
        <v>-3.9745222929936319E-2</v>
      </c>
      <c r="F5" s="26">
        <f>IF(1&gt;UltimaLuna,"",Previziune!C24)</f>
        <v>77300</v>
      </c>
      <c r="G5" s="26">
        <f>IF(1&gt;UltimaLuna,"",'Realizat lunar'!C24)</f>
        <v>77550</v>
      </c>
      <c r="H5" s="28">
        <f t="shared" ref="H5:H16" si="1">IF(OR(F5="",N(F5)=0),"",G5/F5-1)</f>
        <v>3.2341526520052177E-3</v>
      </c>
      <c r="I5" s="26">
        <f t="shared" ref="I5:I16" si="2">IF(C5="","",C5-F5)</f>
        <v>1200</v>
      </c>
      <c r="J5" s="26">
        <f t="shared" ref="J5:J16" si="3">IF(D5="","",D5-G5)</f>
        <v>-2170</v>
      </c>
      <c r="L5" s="8" t="s">
        <v>30</v>
      </c>
      <c r="M5" s="8" t="s">
        <v>88</v>
      </c>
      <c r="N5" s="8" t="s">
        <v>89</v>
      </c>
      <c r="O5" s="8" t="s">
        <v>81</v>
      </c>
    </row>
    <row r="6" spans="2:15" x14ac:dyDescent="0.2">
      <c r="B6" s="9" t="s">
        <v>32</v>
      </c>
      <c r="C6" s="26">
        <f>IF(2&gt;UltimaLuna,"",Previziune!D11)</f>
        <v>74500</v>
      </c>
      <c r="D6" s="26">
        <f>IF(2&gt;UltimaLuna,"",'Realizat lunar'!D11)</f>
        <v>75980</v>
      </c>
      <c r="E6" s="28">
        <f t="shared" si="0"/>
        <v>1.986577181208049E-2</v>
      </c>
      <c r="F6" s="26">
        <f>IF(2&gt;UltimaLuna,"",Previziune!D24)</f>
        <v>73200</v>
      </c>
      <c r="G6" s="26">
        <f>IF(2&gt;UltimaLuna,"",'Realizat lunar'!D24)</f>
        <v>72890</v>
      </c>
      <c r="H6" s="28">
        <f t="shared" si="1"/>
        <v>-4.2349726775956498E-3</v>
      </c>
      <c r="I6" s="26">
        <f t="shared" si="2"/>
        <v>1300</v>
      </c>
      <c r="J6" s="26">
        <f t="shared" si="3"/>
        <v>3090</v>
      </c>
      <c r="L6" s="9" t="str">
        <f>Setări!$E$5</f>
        <v>Încasări de la clienți</v>
      </c>
      <c r="M6" s="26">
        <f>SUMPRODUCT((COLUMN(Previziune!$C$6:$N$6)-2&lt;=UltimaLuna)*Previziune!$C$6:$N$6)</f>
        <v>768000</v>
      </c>
      <c r="N6" s="26">
        <f>SUMPRODUCT((COLUMN('Realizat lunar'!$C$6:$N$6)-2&lt;=UltimaLuna)*'Realizat lunar'!$C$6:$N$6)</f>
        <v>738760</v>
      </c>
      <c r="O6" s="32">
        <f t="shared" ref="O6:O20" si="4">IF(M6=0,IF(N6=0,"","neprevăzut"),N6/M6-1)</f>
        <v>-3.8072916666666679E-2</v>
      </c>
    </row>
    <row r="7" spans="2:15" x14ac:dyDescent="0.2">
      <c r="B7" s="9" t="s">
        <v>33</v>
      </c>
      <c r="C7" s="26">
        <f>IF(3&gt;UltimaLuna,"",Previziune!E11)</f>
        <v>95500</v>
      </c>
      <c r="D7" s="26">
        <f>IF(3&gt;UltimaLuna,"",'Realizat lunar'!E11)</f>
        <v>89550</v>
      </c>
      <c r="E7" s="28">
        <f t="shared" si="0"/>
        <v>-6.2303664921465995E-2</v>
      </c>
      <c r="F7" s="26">
        <f>IF(3&gt;UltimaLuna,"",Previziune!E24)</f>
        <v>77800</v>
      </c>
      <c r="G7" s="26">
        <f>IF(3&gt;UltimaLuna,"",'Realizat lunar'!E24)</f>
        <v>79410</v>
      </c>
      <c r="H7" s="28">
        <f t="shared" si="1"/>
        <v>2.0694087403599015E-2</v>
      </c>
      <c r="I7" s="26">
        <f t="shared" si="2"/>
        <v>17700</v>
      </c>
      <c r="J7" s="26">
        <f t="shared" si="3"/>
        <v>10140</v>
      </c>
      <c r="L7" s="9" t="str">
        <f>Setări!$E$6</f>
        <v>Avansuri de la clienți</v>
      </c>
      <c r="M7" s="26">
        <f>SUMPRODUCT((COLUMN(Previziune!$C$7:$N$7)-2&lt;=UltimaLuna)*Previziune!$C$7:$N$7)</f>
        <v>37000</v>
      </c>
      <c r="N7" s="26">
        <f>SUMPRODUCT((COLUMN('Realizat lunar'!$C$7:$N$7)-2&lt;=UltimaLuna)*'Realizat lunar'!$C$7:$N$7)</f>
        <v>25000</v>
      </c>
      <c r="O7" s="32">
        <f t="shared" si="4"/>
        <v>-0.32432432432432434</v>
      </c>
    </row>
    <row r="8" spans="2:15" x14ac:dyDescent="0.2">
      <c r="B8" s="9" t="s">
        <v>34</v>
      </c>
      <c r="C8" s="26">
        <f>IF(4&gt;UltimaLuna,"",Previziune!F11)</f>
        <v>88500</v>
      </c>
      <c r="D8" s="26">
        <f>IF(4&gt;UltimaLuna,"",'Realizat lunar'!F11)</f>
        <v>92900</v>
      </c>
      <c r="E8" s="28">
        <f t="shared" si="0"/>
        <v>4.9717514124293816E-2</v>
      </c>
      <c r="F8" s="26">
        <f>IF(4&gt;UltimaLuna,"",Previziune!F24)</f>
        <v>81700</v>
      </c>
      <c r="G8" s="26">
        <f>IF(4&gt;UltimaLuna,"",'Realizat lunar'!F24)</f>
        <v>82070</v>
      </c>
      <c r="H8" s="28">
        <f t="shared" si="1"/>
        <v>4.5287637698898653E-3</v>
      </c>
      <c r="I8" s="26">
        <f t="shared" si="2"/>
        <v>6800</v>
      </c>
      <c r="J8" s="26">
        <f t="shared" si="3"/>
        <v>10830</v>
      </c>
      <c r="L8" s="9" t="str">
        <f>Setări!$E$7</f>
        <v>Credite și împrumuturi primite</v>
      </c>
      <c r="M8" s="26">
        <f>SUMPRODUCT((COLUMN(Previziune!$C$8:$N$8)-2&lt;=UltimaLuna)*Previziune!$C$8:$N$8)</f>
        <v>0</v>
      </c>
      <c r="N8" s="26">
        <f>SUMPRODUCT((COLUMN('Realizat lunar'!$C$8:$N$8)-2&lt;=UltimaLuna)*'Realizat lunar'!$C$8:$N$8)</f>
        <v>0</v>
      </c>
      <c r="O8" s="32" t="str">
        <f t="shared" si="4"/>
        <v/>
      </c>
    </row>
    <row r="9" spans="2:15" x14ac:dyDescent="0.2">
      <c r="B9" s="9" t="s">
        <v>35</v>
      </c>
      <c r="C9" s="26">
        <f>IF(5&gt;UltimaLuna,"",Previziune!G11)</f>
        <v>92500</v>
      </c>
      <c r="D9" s="26">
        <f>IF(5&gt;UltimaLuna,"",'Realizat lunar'!G11)</f>
        <v>90660</v>
      </c>
      <c r="E9" s="28">
        <f t="shared" si="0"/>
        <v>-1.9891891891891889E-2</v>
      </c>
      <c r="F9" s="26">
        <f>IF(5&gt;UltimaLuna,"",Previziune!G24)</f>
        <v>80700</v>
      </c>
      <c r="G9" s="26">
        <f>IF(5&gt;UltimaLuna,"",'Realizat lunar'!G24)</f>
        <v>80190</v>
      </c>
      <c r="H9" s="28">
        <f t="shared" si="1"/>
        <v>-6.3197026022304703E-3</v>
      </c>
      <c r="I9" s="26">
        <f t="shared" si="2"/>
        <v>11800</v>
      </c>
      <c r="J9" s="26">
        <f t="shared" si="3"/>
        <v>10470</v>
      </c>
      <c r="L9" s="9" t="str">
        <f>Setări!$E$8</f>
        <v>Aport al asociaților</v>
      </c>
      <c r="M9" s="26">
        <f>SUMPRODUCT((COLUMN(Previziune!$C$9:$N$9)-2&lt;=UltimaLuna)*Previziune!$C$9:$N$9)</f>
        <v>0</v>
      </c>
      <c r="N9" s="26">
        <f>SUMPRODUCT((COLUMN('Realizat lunar'!$C$9:$N$9)-2&lt;=UltimaLuna)*'Realizat lunar'!$C$9:$N$9)</f>
        <v>0</v>
      </c>
      <c r="O9" s="32" t="str">
        <f t="shared" si="4"/>
        <v/>
      </c>
    </row>
    <row r="10" spans="2:15" x14ac:dyDescent="0.2">
      <c r="B10" s="9" t="s">
        <v>36</v>
      </c>
      <c r="C10" s="26">
        <f>IF(6&gt;UltimaLuna,"",Previziune!H11)</f>
        <v>110500</v>
      </c>
      <c r="D10" s="26">
        <f>IF(6&gt;UltimaLuna,"",'Realizat lunar'!H11)</f>
        <v>101950</v>
      </c>
      <c r="E10" s="28">
        <f t="shared" si="0"/>
        <v>-7.7375565610859676E-2</v>
      </c>
      <c r="F10" s="26">
        <f>IF(6&gt;UltimaLuna,"",Previziune!H24)</f>
        <v>127000</v>
      </c>
      <c r="G10" s="26">
        <f>IF(6&gt;UltimaLuna,"",'Realizat lunar'!H24)</f>
        <v>127890</v>
      </c>
      <c r="H10" s="28">
        <f t="shared" si="1"/>
        <v>7.0078740157479835E-3</v>
      </c>
      <c r="I10" s="26">
        <f t="shared" si="2"/>
        <v>-16500</v>
      </c>
      <c r="J10" s="26">
        <f t="shared" si="3"/>
        <v>-25940</v>
      </c>
      <c r="L10" s="9" t="str">
        <f>Setări!$E$9</f>
        <v>Alte încasări</v>
      </c>
      <c r="M10" s="26">
        <f>SUMPRODUCT((COLUMN(Previziune!$C$10:$N$10)-2&lt;=UltimaLuna)*Previziune!$C$10:$N$10)</f>
        <v>4500</v>
      </c>
      <c r="N10" s="26">
        <f>SUMPRODUCT((COLUMN('Realizat lunar'!$C$10:$N$10)-2&lt;=UltimaLuna)*'Realizat lunar'!$C$10:$N$10)</f>
        <v>4500</v>
      </c>
      <c r="O10" s="32">
        <f t="shared" si="4"/>
        <v>0</v>
      </c>
    </row>
    <row r="11" spans="2:15" x14ac:dyDescent="0.2">
      <c r="B11" s="9" t="s">
        <v>37</v>
      </c>
      <c r="C11" s="26">
        <f>IF(7&gt;UltimaLuna,"",Previziune!I11)</f>
        <v>90500</v>
      </c>
      <c r="D11" s="26">
        <f>IF(7&gt;UltimaLuna,"",'Realizat lunar'!I11)</f>
        <v>93200</v>
      </c>
      <c r="E11" s="28">
        <f t="shared" si="0"/>
        <v>2.9834254143646488E-2</v>
      </c>
      <c r="F11" s="26">
        <f>IF(7&gt;UltimaLuna,"",Previziune!I24)</f>
        <v>82600</v>
      </c>
      <c r="G11" s="26">
        <f>IF(7&gt;UltimaLuna,"",'Realizat lunar'!I24)</f>
        <v>82820</v>
      </c>
      <c r="H11" s="28">
        <f t="shared" si="1"/>
        <v>2.6634382566586012E-3</v>
      </c>
      <c r="I11" s="26">
        <f t="shared" si="2"/>
        <v>7900</v>
      </c>
      <c r="J11" s="26">
        <f t="shared" si="3"/>
        <v>10380</v>
      </c>
      <c r="L11" s="9" t="str">
        <f>Setări!$E$10</f>
        <v>Furnizori (marfă, materiale, servicii)</v>
      </c>
      <c r="M11" s="26">
        <f>SUMPRODUCT((COLUMN(Previziune!$C$14:$N$14)-2&lt;=UltimaLuna)*Previziune!$C$14:$N$14)</f>
        <v>322600</v>
      </c>
      <c r="N11" s="26">
        <f>SUMPRODUCT((COLUMN('Realizat lunar'!$C$14:$N$14)-2&lt;=UltimaLuna)*'Realizat lunar'!$C$14:$N$14)</f>
        <v>324520</v>
      </c>
      <c r="O11" s="32">
        <f t="shared" si="4"/>
        <v>5.9516429014259131E-3</v>
      </c>
    </row>
    <row r="12" spans="2:15" x14ac:dyDescent="0.2">
      <c r="B12" s="9" t="s">
        <v>38</v>
      </c>
      <c r="C12" s="26">
        <f>IF(8&gt;UltimaLuna,"",Previziune!J11)</f>
        <v>70500</v>
      </c>
      <c r="D12" s="26">
        <f>IF(8&gt;UltimaLuna,"",'Realizat lunar'!J11)</f>
        <v>57900</v>
      </c>
      <c r="E12" s="28">
        <f t="shared" si="0"/>
        <v>-0.17872340425531918</v>
      </c>
      <c r="F12" s="26">
        <f>IF(8&gt;UltimaLuna,"",Previziune!J24)</f>
        <v>71500</v>
      </c>
      <c r="G12" s="26">
        <f>IF(8&gt;UltimaLuna,"",'Realizat lunar'!J24)</f>
        <v>70880</v>
      </c>
      <c r="H12" s="28">
        <f t="shared" si="1"/>
        <v>-8.671328671328693E-3</v>
      </c>
      <c r="I12" s="26">
        <f t="shared" si="2"/>
        <v>-1000</v>
      </c>
      <c r="J12" s="26">
        <f t="shared" si="3"/>
        <v>-12980</v>
      </c>
      <c r="L12" s="9" t="str">
        <f>Setări!$E$11</f>
        <v>Salarii nete</v>
      </c>
      <c r="M12" s="26">
        <f>SUMPRODUCT((COLUMN(Previziune!$C$15:$N$15)-2&lt;=UltimaLuna)*Previziune!$C$15:$N$15)</f>
        <v>144000</v>
      </c>
      <c r="N12" s="26">
        <f>SUMPRODUCT((COLUMN('Realizat lunar'!$C$15:$N$15)-2&lt;=UltimaLuna)*'Realizat lunar'!$C$15:$N$15)</f>
        <v>144000</v>
      </c>
      <c r="O12" s="32">
        <f t="shared" si="4"/>
        <v>0</v>
      </c>
    </row>
    <row r="13" spans="2:15" x14ac:dyDescent="0.2">
      <c r="B13" s="9" t="s">
        <v>39</v>
      </c>
      <c r="C13" s="26">
        <f>IF(9&gt;UltimaLuna,"",Previziune!K11)</f>
        <v>108500</v>
      </c>
      <c r="D13" s="26">
        <f>IF(9&gt;UltimaLuna,"",'Realizat lunar'!K11)</f>
        <v>90740</v>
      </c>
      <c r="E13" s="28">
        <f t="shared" si="0"/>
        <v>-0.16368663594470045</v>
      </c>
      <c r="F13" s="26">
        <f>IF(9&gt;UltimaLuna,"",Previziune!K24)</f>
        <v>82400</v>
      </c>
      <c r="G13" s="26">
        <f>IF(9&gt;UltimaLuna,"",'Realizat lunar'!K24)</f>
        <v>83750</v>
      </c>
      <c r="H13" s="28">
        <f t="shared" si="1"/>
        <v>1.6383495145630977E-2</v>
      </c>
      <c r="I13" s="26">
        <f t="shared" si="2"/>
        <v>26100</v>
      </c>
      <c r="J13" s="26">
        <f t="shared" si="3"/>
        <v>6990</v>
      </c>
      <c r="L13" s="9" t="str">
        <f>Setări!$E$12</f>
        <v>Contribuții și impozit pe salarii</v>
      </c>
      <c r="M13" s="26">
        <f>SUMPRODUCT((COLUMN(Previziune!$C$16:$N$16)-2&lt;=UltimaLuna)*Previziune!$C$16:$N$16)</f>
        <v>94500</v>
      </c>
      <c r="N13" s="26">
        <f>SUMPRODUCT((COLUMN('Realizat lunar'!$C$16:$N$16)-2&lt;=UltimaLuna)*'Realizat lunar'!$C$16:$N$16)</f>
        <v>94500</v>
      </c>
      <c r="O13" s="32">
        <f t="shared" si="4"/>
        <v>0</v>
      </c>
    </row>
    <row r="14" spans="2:15" x14ac:dyDescent="0.2">
      <c r="B14" s="9" t="s">
        <v>40</v>
      </c>
      <c r="C14" s="26" t="str">
        <f>IF(10&gt;UltimaLuna,"",Previziune!L11)</f>
        <v/>
      </c>
      <c r="D14" s="26" t="str">
        <f>IF(10&gt;UltimaLuna,"",'Realizat lunar'!L11)</f>
        <v/>
      </c>
      <c r="E14" s="28" t="str">
        <f t="shared" si="0"/>
        <v/>
      </c>
      <c r="F14" s="26" t="str">
        <f>IF(10&gt;UltimaLuna,"",Previziune!L24)</f>
        <v/>
      </c>
      <c r="G14" s="26" t="str">
        <f>IF(10&gt;UltimaLuna,"",'Realizat lunar'!L24)</f>
        <v/>
      </c>
      <c r="H14" s="28" t="str">
        <f t="shared" si="1"/>
        <v/>
      </c>
      <c r="I14" s="26" t="str">
        <f t="shared" si="2"/>
        <v/>
      </c>
      <c r="J14" s="26" t="str">
        <f t="shared" si="3"/>
        <v/>
      </c>
      <c r="L14" s="9" t="str">
        <f>Setări!$E$13</f>
        <v>TVA de plată</v>
      </c>
      <c r="M14" s="26">
        <f>SUMPRODUCT((COLUMN(Previziune!$C$17:$N$17)-2&lt;=UltimaLuna)*Previziune!$C$17:$N$17)</f>
        <v>46800</v>
      </c>
      <c r="N14" s="26">
        <f>SUMPRODUCT((COLUMN('Realizat lunar'!$C$17:$N$17)-2&lt;=UltimaLuna)*'Realizat lunar'!$C$17:$N$17)</f>
        <v>46800</v>
      </c>
      <c r="O14" s="32">
        <f t="shared" si="4"/>
        <v>0</v>
      </c>
    </row>
    <row r="15" spans="2:15" x14ac:dyDescent="0.2">
      <c r="B15" s="9" t="s">
        <v>41</v>
      </c>
      <c r="C15" s="26" t="str">
        <f>IF(11&gt;UltimaLuna,"",Previziune!M11)</f>
        <v/>
      </c>
      <c r="D15" s="26" t="str">
        <f>IF(11&gt;UltimaLuna,"",'Realizat lunar'!M11)</f>
        <v/>
      </c>
      <c r="E15" s="28" t="str">
        <f t="shared" si="0"/>
        <v/>
      </c>
      <c r="F15" s="26" t="str">
        <f>IF(11&gt;UltimaLuna,"",Previziune!M24)</f>
        <v/>
      </c>
      <c r="G15" s="26" t="str">
        <f>IF(11&gt;UltimaLuna,"",'Realizat lunar'!M24)</f>
        <v/>
      </c>
      <c r="H15" s="28" t="str">
        <f t="shared" si="1"/>
        <v/>
      </c>
      <c r="I15" s="26" t="str">
        <f t="shared" si="2"/>
        <v/>
      </c>
      <c r="J15" s="26" t="str">
        <f t="shared" si="3"/>
        <v/>
      </c>
      <c r="L15" s="9" t="str">
        <f>Setări!$E$14</f>
        <v>Impozit pe profit / venit</v>
      </c>
      <c r="M15" s="26">
        <f>SUMPRODUCT((COLUMN(Previziune!$C$18:$N$18)-2&lt;=UltimaLuna)*Previziune!$C$18:$N$18)</f>
        <v>7700</v>
      </c>
      <c r="N15" s="26">
        <f>SUMPRODUCT((COLUMN('Realizat lunar'!$C$18:$N$18)-2&lt;=UltimaLuna)*'Realizat lunar'!$C$18:$N$18)</f>
        <v>7700</v>
      </c>
      <c r="O15" s="32">
        <f t="shared" si="4"/>
        <v>0</v>
      </c>
    </row>
    <row r="16" spans="2:15" x14ac:dyDescent="0.2">
      <c r="B16" s="9" t="s">
        <v>42</v>
      </c>
      <c r="C16" s="26" t="str">
        <f>IF(12&gt;UltimaLuna,"",Previziune!N11)</f>
        <v/>
      </c>
      <c r="D16" s="26" t="str">
        <f>IF(12&gt;UltimaLuna,"",'Realizat lunar'!N11)</f>
        <v/>
      </c>
      <c r="E16" s="28" t="str">
        <f t="shared" si="0"/>
        <v/>
      </c>
      <c r="F16" s="26" t="str">
        <f>IF(12&gt;UltimaLuna,"",Previziune!N24)</f>
        <v/>
      </c>
      <c r="G16" s="26" t="str">
        <f>IF(12&gt;UltimaLuna,"",'Realizat lunar'!N24)</f>
        <v/>
      </c>
      <c r="H16" s="28" t="str">
        <f t="shared" si="1"/>
        <v/>
      </c>
      <c r="I16" s="26" t="str">
        <f t="shared" si="2"/>
        <v/>
      </c>
      <c r="J16" s="26" t="str">
        <f t="shared" si="3"/>
        <v/>
      </c>
      <c r="L16" s="9" t="str">
        <f>Setări!$E$15</f>
        <v>Chirie și utilități</v>
      </c>
      <c r="M16" s="26">
        <f>SUMPRODUCT((COLUMN(Previziune!$C$19:$N$19)-2&lt;=UltimaLuna)*Previziune!$C$19:$N$19)</f>
        <v>52200</v>
      </c>
      <c r="N16" s="26">
        <f>SUMPRODUCT((COLUMN('Realizat lunar'!$C$19:$N$19)-2&lt;=UltimaLuna)*'Realizat lunar'!$C$19:$N$19)</f>
        <v>53530</v>
      </c>
      <c r="O16" s="32">
        <f t="shared" si="4"/>
        <v>2.5478927203065105E-2</v>
      </c>
    </row>
    <row r="17" spans="2:15" x14ac:dyDescent="0.2">
      <c r="B17" s="15" t="s">
        <v>86</v>
      </c>
      <c r="C17" s="29">
        <f>SUM(C5:C16)</f>
        <v>809500</v>
      </c>
      <c r="D17" s="29">
        <f>SUM(D5:D16)</f>
        <v>768260</v>
      </c>
      <c r="E17" s="30">
        <f>IF(C17=0,"",D17/C17-1)</f>
        <v>-5.0945027794935149E-2</v>
      </c>
      <c r="F17" s="29">
        <f>SUM(F5:F16)</f>
        <v>754200</v>
      </c>
      <c r="G17" s="29">
        <f>SUM(G5:G16)</f>
        <v>757450</v>
      </c>
      <c r="H17" s="30">
        <f>IF(F17=0,"",G17/F17-1)</f>
        <v>4.3092018032351298E-3</v>
      </c>
      <c r="I17" s="29">
        <f>SUM(I5:I16)</f>
        <v>55300</v>
      </c>
      <c r="J17" s="29">
        <f>SUM(J5:J16)</f>
        <v>10810</v>
      </c>
      <c r="L17" s="9" t="str">
        <f>Setări!$E$16</f>
        <v>Rate de credit și dobânzi</v>
      </c>
      <c r="M17" s="26">
        <f>SUMPRODUCT((COLUMN(Previziune!$C$20:$N$20)-2&lt;=UltimaLuna)*Previziune!$C$20:$N$20)</f>
        <v>27900</v>
      </c>
      <c r="N17" s="26">
        <f>SUMPRODUCT((COLUMN('Realizat lunar'!$C$20:$N$20)-2&lt;=UltimaLuna)*'Realizat lunar'!$C$20:$N$20)</f>
        <v>27900</v>
      </c>
      <c r="O17" s="32">
        <f t="shared" si="4"/>
        <v>0</v>
      </c>
    </row>
    <row r="18" spans="2:15" x14ac:dyDescent="0.2">
      <c r="L18" s="9" t="str">
        <f>Setări!$E$17</f>
        <v>Investiții (echipamente, mașini)</v>
      </c>
      <c r="M18" s="26">
        <f>SUMPRODUCT((COLUMN(Previziune!$C$21:$N$21)-2&lt;=UltimaLuna)*Previziune!$C$21:$N$21)</f>
        <v>15000</v>
      </c>
      <c r="N18" s="26">
        <f>SUMPRODUCT((COLUMN('Realizat lunar'!$C$21:$N$21)-2&lt;=UltimaLuna)*'Realizat lunar'!$C$21:$N$21)</f>
        <v>15000</v>
      </c>
      <c r="O18" s="32">
        <f t="shared" si="4"/>
        <v>0</v>
      </c>
    </row>
    <row r="19" spans="2:15" x14ac:dyDescent="0.2">
      <c r="L19" s="9" t="str">
        <f>Setări!$E$18</f>
        <v>Dividende</v>
      </c>
      <c r="M19" s="26">
        <f>SUMPRODUCT((COLUMN(Previziune!$C$22:$N$22)-2&lt;=UltimaLuna)*Previziune!$C$22:$N$22)</f>
        <v>30000</v>
      </c>
      <c r="N19" s="26">
        <f>SUMPRODUCT((COLUMN('Realizat lunar'!$C$22:$N$22)-2&lt;=UltimaLuna)*'Realizat lunar'!$C$22:$N$22)</f>
        <v>30000</v>
      </c>
      <c r="O19" s="32">
        <f t="shared" si="4"/>
        <v>0</v>
      </c>
    </row>
    <row r="20" spans="2:15" x14ac:dyDescent="0.2">
      <c r="L20" s="9" t="str">
        <f>Setări!$E$19</f>
        <v>Alte plăți</v>
      </c>
      <c r="M20" s="26">
        <f>SUMPRODUCT((COLUMN(Previziune!$C$23:$N$23)-2&lt;=UltimaLuna)*Previziune!$C$23:$N$23)</f>
        <v>13500</v>
      </c>
      <c r="N20" s="26">
        <f>SUMPRODUCT((COLUMN('Realizat lunar'!$C$23:$N$23)-2&lt;=UltimaLuna)*'Realizat lunar'!$C$23:$N$23)</f>
        <v>13500</v>
      </c>
      <c r="O20" s="32">
        <f t="shared" si="4"/>
        <v>0</v>
      </c>
    </row>
    <row r="1000" spans="702:702" ht="15" x14ac:dyDescent="0.25">
      <c r="ZZ1000"/>
    </row>
  </sheetData>
  <conditionalFormatting sqref="E5:E17">
    <cfRule type="expression" dxfId="2" priority="1" stopIfTrue="1">
      <formula>AND(E5&lt;&gt;"",E5&lt;-0.1)</formula>
    </cfRule>
  </conditionalFormatting>
  <conditionalFormatting sqref="H5:H17">
    <cfRule type="expression" dxfId="1" priority="2" stopIfTrue="1">
      <formula>AND(H5&lt;&gt;"",H5&gt;0.1)</formula>
    </cfRule>
  </conditionalFormatting>
  <conditionalFormatting sqref="O6:O20">
    <cfRule type="expression" dxfId="0" priority="3" stopIfTrue="1">
      <formula>AND(ISNUMBER(O6),ABS(O6)&gt;0.1)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BFE95-D805-445C-92E3-5AB13AF67FD1}">
  <dimension ref="B1:F23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40.7109375" style="1" customWidth="1"/>
    <col min="3" max="3" width="24.7109375" style="1" customWidth="1"/>
    <col min="4" max="4" width="3.7109375" style="1" customWidth="1"/>
    <col min="5" max="5" width="36.7109375" style="1" customWidth="1"/>
    <col min="6" max="6" width="10.7109375" style="1" customWidth="1"/>
    <col min="7" max="16384" width="11.42578125" style="1"/>
  </cols>
  <sheetData>
    <row r="1" spans="2:6" ht="21" x14ac:dyDescent="0.35">
      <c r="B1" s="2" t="s">
        <v>0</v>
      </c>
    </row>
    <row r="2" spans="2:6" x14ac:dyDescent="0.2">
      <c r="B2" s="3" t="s">
        <v>1</v>
      </c>
    </row>
    <row r="4" spans="2:6" x14ac:dyDescent="0.2">
      <c r="B4" s="5" t="s">
        <v>2</v>
      </c>
      <c r="C4" s="6" t="s">
        <v>3</v>
      </c>
      <c r="E4" s="8" t="s">
        <v>9</v>
      </c>
      <c r="F4" s="8" t="s">
        <v>10</v>
      </c>
    </row>
    <row r="5" spans="2:6" x14ac:dyDescent="0.2">
      <c r="B5" s="5" t="s">
        <v>4</v>
      </c>
      <c r="C5" s="6">
        <v>2026</v>
      </c>
      <c r="E5" s="6" t="s">
        <v>11</v>
      </c>
      <c r="F5" s="9" t="s">
        <v>12</v>
      </c>
    </row>
    <row r="6" spans="2:6" x14ac:dyDescent="0.2">
      <c r="B6" s="5" t="s">
        <v>5</v>
      </c>
      <c r="C6" s="7">
        <v>45000</v>
      </c>
      <c r="E6" s="6" t="s">
        <v>13</v>
      </c>
      <c r="F6" s="9" t="s">
        <v>12</v>
      </c>
    </row>
    <row r="7" spans="2:6" x14ac:dyDescent="0.2">
      <c r="B7" s="5" t="s">
        <v>6</v>
      </c>
      <c r="C7" s="7">
        <v>20000</v>
      </c>
      <c r="E7" s="6" t="s">
        <v>14</v>
      </c>
      <c r="F7" s="9" t="s">
        <v>12</v>
      </c>
    </row>
    <row r="8" spans="2:6" x14ac:dyDescent="0.2">
      <c r="B8" s="5" t="s">
        <v>7</v>
      </c>
      <c r="C8" s="6">
        <v>9</v>
      </c>
      <c r="E8" s="6" t="s">
        <v>15</v>
      </c>
      <c r="F8" s="9" t="s">
        <v>12</v>
      </c>
    </row>
    <row r="9" spans="2:6" x14ac:dyDescent="0.2">
      <c r="B9" s="3" t="s">
        <v>8</v>
      </c>
      <c r="E9" s="6" t="s">
        <v>16</v>
      </c>
      <c r="F9" s="9" t="s">
        <v>12</v>
      </c>
    </row>
    <row r="10" spans="2:6" x14ac:dyDescent="0.2">
      <c r="E10" s="6" t="s">
        <v>17</v>
      </c>
      <c r="F10" s="9" t="s">
        <v>18</v>
      </c>
    </row>
    <row r="11" spans="2:6" x14ac:dyDescent="0.2">
      <c r="E11" s="6" t="s">
        <v>19</v>
      </c>
      <c r="F11" s="9" t="s">
        <v>18</v>
      </c>
    </row>
    <row r="12" spans="2:6" x14ac:dyDescent="0.2">
      <c r="E12" s="6" t="s">
        <v>20</v>
      </c>
      <c r="F12" s="9" t="s">
        <v>18</v>
      </c>
    </row>
    <row r="13" spans="2:6" x14ac:dyDescent="0.2">
      <c r="E13" s="6" t="s">
        <v>21</v>
      </c>
      <c r="F13" s="9" t="s">
        <v>18</v>
      </c>
    </row>
    <row r="14" spans="2:6" x14ac:dyDescent="0.2">
      <c r="E14" s="6" t="s">
        <v>22</v>
      </c>
      <c r="F14" s="9" t="s">
        <v>18</v>
      </c>
    </row>
    <row r="15" spans="2:6" x14ac:dyDescent="0.2">
      <c r="E15" s="6" t="s">
        <v>23</v>
      </c>
      <c r="F15" s="9" t="s">
        <v>18</v>
      </c>
    </row>
    <row r="16" spans="2:6" x14ac:dyDescent="0.2">
      <c r="E16" s="6" t="s">
        <v>24</v>
      </c>
      <c r="F16" s="9" t="s">
        <v>18</v>
      </c>
    </row>
    <row r="17" spans="2:6" x14ac:dyDescent="0.2">
      <c r="E17" s="6" t="s">
        <v>25</v>
      </c>
      <c r="F17" s="9" t="s">
        <v>18</v>
      </c>
    </row>
    <row r="18" spans="2:6" x14ac:dyDescent="0.2">
      <c r="E18" s="6" t="s">
        <v>26</v>
      </c>
      <c r="F18" s="9" t="s">
        <v>18</v>
      </c>
    </row>
    <row r="19" spans="2:6" x14ac:dyDescent="0.2">
      <c r="E19" s="6" t="s">
        <v>27</v>
      </c>
      <c r="F19" s="9" t="s">
        <v>18</v>
      </c>
    </row>
    <row r="21" spans="2:6" x14ac:dyDescent="0.2">
      <c r="B21" s="33" t="s">
        <v>90</v>
      </c>
    </row>
    <row r="22" spans="2:6" x14ac:dyDescent="0.2">
      <c r="B22" s="34" t="s">
        <v>91</v>
      </c>
    </row>
    <row r="23" spans="2:6" x14ac:dyDescent="0.2">
      <c r="B23" s="35" t="s">
        <v>92</v>
      </c>
    </row>
  </sheetData>
  <hyperlinks>
    <hyperlink ref="B23" r:id="rId1" tooltip="Instrucțiuni și alte modele gratuite" xr:uid="{E443B41D-4797-4CD2-A5F2-63FE3A262D9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7</vt:i4>
      </vt:variant>
    </vt:vector>
  </HeadingPairs>
  <TitlesOfParts>
    <vt:vector size="13" baseType="lpstr">
      <vt:lpstr>Cash flow</vt:lpstr>
      <vt:lpstr>Previziune</vt:lpstr>
      <vt:lpstr>Încasări și plăți</vt:lpstr>
      <vt:lpstr>Realizat lunar</vt:lpstr>
      <vt:lpstr>Realizat vs previziune</vt:lpstr>
      <vt:lpstr>Setări</vt:lpstr>
      <vt:lpstr>An</vt:lpstr>
      <vt:lpstr>Categorii</vt:lpstr>
      <vt:lpstr>Firma</vt:lpstr>
      <vt:lpstr>SoldInitial</vt:lpstr>
      <vt:lpstr>SoldMinim</vt:lpstr>
      <vt:lpstr>TipCat</vt:lpstr>
      <vt:lpstr>UltimaLuna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 cash flow Excel (flux de numerar lunar)</dc:title>
  <dc:subject>Model Excel gratuit în limba română</dc:subject>
  <dc:creator>Ray Moreno · modelexcel.ro</dc:creator>
  <cp:keywords>modelexcel.ro, model Excel, Model cash flow Excel (flux de numerar lunar)</cp:keywords>
  <dc:description>© 2026 Ray Moreno – modelexcel.ro. Model gratuit: îl poți folosi și adapta în activitatea ta. Nu este permisă revânzarea lui sau publicarea pe alte site-uri. https://modelexcel.ro/cash-flow-excel/</dc:description>
  <cp:lastModifiedBy>Ray Moreno · modelexcel.ro</cp:lastModifiedBy>
  <dcterms:created xsi:type="dcterms:W3CDTF">2026-10-12T14:37:04Z</dcterms:created>
  <dcterms:modified xsi:type="dcterms:W3CDTF">2026-10-13T17:30:47Z</dcterms:modified>
  <cp:category>Model Excel</cp:category>
</cp:coreProperties>
</file>