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5D9DF009-CA92-403C-8089-1740064DE137}" xr6:coauthVersionLast="47" xr6:coauthVersionMax="47" xr10:uidLastSave="{00000000-0000-0000-0000-000000000000}"/>
  <bookViews>
    <workbookView xWindow="-28920" yWindow="-120" windowWidth="29040" windowHeight="15720" xr2:uid="{B2D86554-70A8-4C3B-B2B3-034470259508}"/>
  </bookViews>
  <sheets>
    <sheet name="Cuprins" sheetId="1" r:id="rId1"/>
    <sheet name="Fișa 1 – Formule" sheetId="2" r:id="rId2"/>
    <sheet name="Fișa 2 – Referințe" sheetId="3" r:id="rId3"/>
    <sheet name="Fișa 3 – IF și COUNTIF" sheetId="4" r:id="rId4"/>
    <sheet name="Fișa 4 – VLOOKUP" sheetId="5" r:id="rId5"/>
    <sheet name="Fișa 5 – Date și text" sheetId="6" r:id="rId6"/>
    <sheet name="Fișa 6 – Grafice" sheetId="7" r:id="rId7"/>
    <sheet name="Simulare ECDL" sheetId="8" r:id="rId8"/>
    <sheet name="Soluții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" i="1" l="1"/>
  <c r="E11" i="1"/>
  <c r="F10" i="1"/>
  <c r="E10" i="1"/>
  <c r="F9" i="1"/>
  <c r="E9" i="1"/>
  <c r="F8" i="1"/>
  <c r="E8" i="1"/>
  <c r="F7" i="1"/>
  <c r="E7" i="1"/>
  <c r="F6" i="1"/>
  <c r="E6" i="1"/>
  <c r="F5" i="1"/>
  <c r="E5" i="1"/>
  <c r="T1" i="8"/>
  <c r="I1" i="8"/>
  <c r="F43" i="8"/>
  <c r="E43" i="8"/>
  <c r="C43" i="8"/>
  <c r="F41" i="8"/>
  <c r="E41" i="8"/>
  <c r="F40" i="8"/>
  <c r="E40" i="8"/>
  <c r="F39" i="8"/>
  <c r="E39" i="8"/>
  <c r="F38" i="8"/>
  <c r="E38" i="8"/>
  <c r="F37" i="8"/>
  <c r="E37" i="8"/>
  <c r="F36" i="8"/>
  <c r="E36" i="8"/>
  <c r="F35" i="8"/>
  <c r="E35" i="8"/>
  <c r="F34" i="8"/>
  <c r="E34" i="8"/>
  <c r="F33" i="8"/>
  <c r="E33" i="8"/>
  <c r="F32" i="8"/>
  <c r="E32" i="8"/>
  <c r="F28" i="8"/>
  <c r="E28" i="8"/>
  <c r="T28" i="8"/>
  <c r="F27" i="8"/>
  <c r="E27" i="8"/>
  <c r="T27" i="8"/>
  <c r="F26" i="8"/>
  <c r="E26" i="8"/>
  <c r="T26" i="8"/>
  <c r="F25" i="8"/>
  <c r="E25" i="8"/>
  <c r="T25" i="8"/>
  <c r="F24" i="8"/>
  <c r="E24" i="8"/>
  <c r="F23" i="8"/>
  <c r="E23" i="8"/>
  <c r="F22" i="8"/>
  <c r="E22" i="8"/>
  <c r="T22" i="8"/>
  <c r="F21" i="8"/>
  <c r="E21" i="8"/>
  <c r="T21" i="8"/>
  <c r="F20" i="8"/>
  <c r="E20" i="8"/>
  <c r="T20" i="8"/>
  <c r="F19" i="8"/>
  <c r="E19" i="8"/>
  <c r="V13" i="8"/>
  <c r="U13" i="8"/>
  <c r="T13" i="8"/>
  <c r="V12" i="8"/>
  <c r="U12" i="8"/>
  <c r="T12" i="8"/>
  <c r="V11" i="8"/>
  <c r="U11" i="8"/>
  <c r="T11" i="8"/>
  <c r="V10" i="8"/>
  <c r="U10" i="8"/>
  <c r="T10" i="8"/>
  <c r="V9" i="8"/>
  <c r="U9" i="8"/>
  <c r="T9" i="8"/>
  <c r="V8" i="8"/>
  <c r="U8" i="8"/>
  <c r="T8" i="8"/>
  <c r="G5" i="8"/>
  <c r="T1" i="7"/>
  <c r="I1" i="7"/>
  <c r="T1" i="6"/>
  <c r="I1" i="6"/>
  <c r="E15" i="6"/>
  <c r="T15" i="6"/>
  <c r="E14" i="6"/>
  <c r="T14" i="6"/>
  <c r="E13" i="6"/>
  <c r="T13" i="6"/>
  <c r="I10" i="6"/>
  <c r="W10" i="6"/>
  <c r="V10" i="6"/>
  <c r="U10" i="6"/>
  <c r="T10" i="6"/>
  <c r="D10" i="6"/>
  <c r="I9" i="6"/>
  <c r="W9" i="6"/>
  <c r="V9" i="6"/>
  <c r="U9" i="6"/>
  <c r="T9" i="6"/>
  <c r="D9" i="6"/>
  <c r="I8" i="6"/>
  <c r="W8" i="6"/>
  <c r="V8" i="6"/>
  <c r="U8" i="6"/>
  <c r="T8" i="6"/>
  <c r="D8" i="6"/>
  <c r="I7" i="6"/>
  <c r="W7" i="6"/>
  <c r="V7" i="6"/>
  <c r="U7" i="6"/>
  <c r="T7" i="6"/>
  <c r="D7" i="6"/>
  <c r="C4" i="6"/>
  <c r="T1" i="5"/>
  <c r="I1" i="5"/>
  <c r="E16" i="5"/>
  <c r="T16" i="5"/>
  <c r="E15" i="5"/>
  <c r="T15" i="5"/>
  <c r="E14" i="5"/>
  <c r="T14" i="5"/>
  <c r="E13" i="5"/>
  <c r="T13" i="5"/>
  <c r="F9" i="5"/>
  <c r="U9" i="5"/>
  <c r="T9" i="5"/>
  <c r="F8" i="5"/>
  <c r="U8" i="5"/>
  <c r="T8" i="5"/>
  <c r="F7" i="5"/>
  <c r="U7" i="5"/>
  <c r="T7" i="5"/>
  <c r="F6" i="5"/>
  <c r="U6" i="5"/>
  <c r="T6" i="5"/>
  <c r="T1" i="4"/>
  <c r="I1" i="4"/>
  <c r="E19" i="4"/>
  <c r="T19" i="4"/>
  <c r="E18" i="4"/>
  <c r="T18" i="4"/>
  <c r="E17" i="4"/>
  <c r="T17" i="4"/>
  <c r="E16" i="4"/>
  <c r="T16" i="4"/>
  <c r="E15" i="4"/>
  <c r="T15" i="4"/>
  <c r="F12" i="4"/>
  <c r="T12" i="4"/>
  <c r="F11" i="4"/>
  <c r="T11" i="4"/>
  <c r="F10" i="4"/>
  <c r="T10" i="4"/>
  <c r="F9" i="4"/>
  <c r="T9" i="4"/>
  <c r="F8" i="4"/>
  <c r="T8" i="4"/>
  <c r="F7" i="4"/>
  <c r="T7" i="4"/>
  <c r="F6" i="4"/>
  <c r="T6" i="4"/>
  <c r="T1" i="3"/>
  <c r="I1" i="3"/>
  <c r="E17" i="3"/>
  <c r="T17" i="3"/>
  <c r="E16" i="3"/>
  <c r="T16" i="3"/>
  <c r="E15" i="3"/>
  <c r="T15" i="3"/>
  <c r="E14" i="3"/>
  <c r="T14" i="3"/>
  <c r="G11" i="3"/>
  <c r="V11" i="3"/>
  <c r="U11" i="3"/>
  <c r="T11" i="3"/>
  <c r="G10" i="3"/>
  <c r="V10" i="3"/>
  <c r="U10" i="3"/>
  <c r="T10" i="3"/>
  <c r="G9" i="3"/>
  <c r="V9" i="3"/>
  <c r="U9" i="3"/>
  <c r="T9" i="3"/>
  <c r="G8" i="3"/>
  <c r="V8" i="3"/>
  <c r="U8" i="3"/>
  <c r="T8" i="3"/>
  <c r="T1" i="2"/>
  <c r="I1" i="2"/>
  <c r="E18" i="2"/>
  <c r="T18" i="2"/>
  <c r="E17" i="2"/>
  <c r="T17" i="2"/>
  <c r="E16" i="2"/>
  <c r="T16" i="2"/>
  <c r="E15" i="2"/>
  <c r="T15" i="2"/>
  <c r="E14" i="2"/>
  <c r="T14" i="2"/>
  <c r="E13" i="2"/>
  <c r="T13" i="2"/>
  <c r="F10" i="2"/>
  <c r="T10" i="2"/>
  <c r="F9" i="2"/>
  <c r="T9" i="2"/>
  <c r="F8" i="2"/>
  <c r="T8" i="2"/>
  <c r="F7" i="2"/>
  <c r="T7" i="2"/>
  <c r="F6" i="2"/>
  <c r="T6" i="2"/>
</calcChain>
</file>

<file path=xl/sharedStrings.xml><?xml version="1.0" encoding="utf-8"?>
<sst xmlns="http://schemas.openxmlformats.org/spreadsheetml/2006/main" count="409" uniqueCount="313">
  <si>
    <t>Fișa 1 – Formule de bază</t>
  </si>
  <si>
    <t>Nivel: începător · 10–15 minute</t>
  </si>
  <si>
    <t>Obiective: operații cu formule, SUM, AVERAGE, MAX, MIN, COUNT. Scrie formulele în celulele galbene.</t>
  </si>
  <si>
    <t>Scor:</t>
  </si>
  <si>
    <t>Produs</t>
  </si>
  <si>
    <t>Cantitate</t>
  </si>
  <si>
    <t>Preț unitar</t>
  </si>
  <si>
    <t>Valoare (cantitate × preț)</t>
  </si>
  <si>
    <t>Verificare</t>
  </si>
  <si>
    <t>Caiet A4</t>
  </si>
  <si>
    <t>Pix albastru</t>
  </si>
  <si>
    <t>Dosar plic</t>
  </si>
  <si>
    <t>Marker permanent</t>
  </si>
  <si>
    <t>Hârtie A4 (top)</t>
  </si>
  <si>
    <t>Nr.</t>
  </si>
  <si>
    <t>Sarcina</t>
  </si>
  <si>
    <t>Răspunsul tău</t>
  </si>
  <si>
    <t>Indiciu</t>
  </si>
  <si>
    <t>Valoarea totală a produselor (suma coloanei Valoare)</t>
  </si>
  <si>
    <t>SUM</t>
  </si>
  <si>
    <t>Prețul unitar mediu</t>
  </si>
  <si>
    <t>AVERAGE</t>
  </si>
  <si>
    <t>Cea mai mare cantitate</t>
  </si>
  <si>
    <t>MAX</t>
  </si>
  <si>
    <t>Cel mai mic preț unitar</t>
  </si>
  <si>
    <t>MIN</t>
  </si>
  <si>
    <t>Numărul de produse (câte prețuri sunt în tabel)</t>
  </si>
  <si>
    <t>COUNT</t>
  </si>
  <si>
    <t>Valoarea totală cu o reducere de 10% (fără celule ajutătoare)</t>
  </si>
  <si>
    <t>=total*90% sau *(1-10%)</t>
  </si>
  <si>
    <t>Fișa 2 – Referințe absolute și procente</t>
  </si>
  <si>
    <t>Nivel: începător · 15 minute</t>
  </si>
  <si>
    <t>Obiective: referințe absolute ($), procente, TVA. Copiază formula în jos fără să modifici celula cu cota.</t>
  </si>
  <si>
    <t>Cota TVA:</t>
  </si>
  <si>
    <t>Preț fără TVA</t>
  </si>
  <si>
    <t>TVA</t>
  </si>
  <si>
    <t>Preț cu TVA</t>
  </si>
  <si>
    <t>Pondere în total (fără TVA)</t>
  </si>
  <si>
    <t>Laptop</t>
  </si>
  <si>
    <t>Monitor 27"</t>
  </si>
  <si>
    <t>Imprimantă</t>
  </si>
  <si>
    <t>Mouse wireless</t>
  </si>
  <si>
    <t>Totalul prețurilor cu TVA</t>
  </si>
  <si>
    <t>TVA-ul total</t>
  </si>
  <si>
    <t>SUM pe coloana TVA</t>
  </si>
  <si>
    <t>Prețul laptopului cu TVA și cu o reducere de 15%</t>
  </si>
  <si>
    <t>*(1-15%)</t>
  </si>
  <si>
    <t>Cu câte procente este laptopul mai scump decât monitorul? (rezultat în procente)</t>
  </si>
  <si>
    <t>=nou/vechi-1</t>
  </si>
  <si>
    <t>Sfat: în formula de TVA, scrie cota ca $C$5 (apasă F4 după ce selectezi celula), ca să rămână fixă când copiezi formula în jos.</t>
  </si>
  <si>
    <t>Fișa 3 – IF, COUNTIF, SUMIF, AVERAGEIF</t>
  </si>
  <si>
    <t>Nivel: intermediar · 20 minute</t>
  </si>
  <si>
    <t>Obiective: condiții logice și funcții cu criterii. Promovează cine are nota cel puțin 5.</t>
  </si>
  <si>
    <t>Elev</t>
  </si>
  <si>
    <t>Grupa</t>
  </si>
  <si>
    <t>Nota</t>
  </si>
  <si>
    <t>Rezultat (Admis / Respins)</t>
  </si>
  <si>
    <t>Andrei</t>
  </si>
  <si>
    <t>A</t>
  </si>
  <si>
    <t>Bianca</t>
  </si>
  <si>
    <t>B</t>
  </si>
  <si>
    <t>Cristian</t>
  </si>
  <si>
    <t>Diana</t>
  </si>
  <si>
    <t>Elena</t>
  </si>
  <si>
    <t>Florin</t>
  </si>
  <si>
    <t>Gabriela</t>
  </si>
  <si>
    <t>Câți elevi au fost admiși?</t>
  </si>
  <si>
    <t>COUNTIF</t>
  </si>
  <si>
    <t>Câți elevi sunt în grupa B?</t>
  </si>
  <si>
    <t>Media notelor din grupa A</t>
  </si>
  <si>
    <t>AVERAGEIF</t>
  </si>
  <si>
    <t>Suma notelor din grupa B</t>
  </si>
  <si>
    <t>SUMIF</t>
  </si>
  <si>
    <t>Câți elevi din grupa A au nota cel puțin 8?</t>
  </si>
  <si>
    <t>COUNTIFS</t>
  </si>
  <si>
    <t>Fișa 4 – VLOOKUP și IFERROR</t>
  </si>
  <si>
    <t>Obiective: căutarea prețului după cod și tratarea codurilor inexistente.</t>
  </si>
  <si>
    <t>Lista de prețuri</t>
  </si>
  <si>
    <t>Cod</t>
  </si>
  <si>
    <t>Preț</t>
  </si>
  <si>
    <t>P01</t>
  </si>
  <si>
    <t>Scaun birou</t>
  </si>
  <si>
    <t>P02</t>
  </si>
  <si>
    <t>Birou 140 cm</t>
  </si>
  <si>
    <t>P03</t>
  </si>
  <si>
    <t>Dulap documente</t>
  </si>
  <si>
    <t>P04</t>
  </si>
  <si>
    <t>Lampă LED</t>
  </si>
  <si>
    <t>P05</t>
  </si>
  <si>
    <t>Raft metalic</t>
  </si>
  <si>
    <t>Cod comandat</t>
  </si>
  <si>
    <t>Preț (VLOOKUP)</t>
  </si>
  <si>
    <t>Valoare</t>
  </si>
  <si>
    <t>Valoarea totală a comenzii</t>
  </si>
  <si>
    <t>Denumirea produsului cu codul P02</t>
  </si>
  <si>
    <t>VLOOKUP cu coloana 2</t>
  </si>
  <si>
    <t>Prețul pentru codul P09; dacă nu există, afișează textul „Cod inexistent”</t>
  </si>
  <si>
    <t>IFERROR(VLOOKUP(...);"Cod inexistent")</t>
  </si>
  <si>
    <t>Prețul cel mai mare din lista de prețuri</t>
  </si>
  <si>
    <t>Fișa 5 – Date calendaristice și text</t>
  </si>
  <si>
    <t>Obiective: unirea textelor, majuscule, extragerea anului și calculul vechimii la 31.12.2026.</t>
  </si>
  <si>
    <t>Data de referință:</t>
  </si>
  <si>
    <t>Nume</t>
  </si>
  <si>
    <t>Prenume</t>
  </si>
  <si>
    <t>Data angajării</t>
  </si>
  <si>
    <t>Nume complet (Prenume Nume)</t>
  </si>
  <si>
    <t>Nume cu majuscule</t>
  </si>
  <si>
    <t>Anul angajării</t>
  </si>
  <si>
    <t>Vechime (ani întregi)</t>
  </si>
  <si>
    <t>Popescu</t>
  </si>
  <si>
    <t>Ana</t>
  </si>
  <si>
    <t>Ionescu</t>
  </si>
  <si>
    <t>Mihai</t>
  </si>
  <si>
    <t>Dumitru</t>
  </si>
  <si>
    <t>Stan</t>
  </si>
  <si>
    <t>Radu</t>
  </si>
  <si>
    <t>Câți angajați au venit înainte de 2020?</t>
  </si>
  <si>
    <t>COUNTIF cu dată</t>
  </si>
  <si>
    <t>Câte zile au trecut între angajarea Anei și data de referință?</t>
  </si>
  <si>
    <t>scădere de date</t>
  </si>
  <si>
    <t>Primele 3 litere din numele „Popescu”</t>
  </si>
  <si>
    <t>LEFT</t>
  </si>
  <si>
    <t>Fișa 6 – Sortare, filtrare, tabel și grafic</t>
  </si>
  <si>
    <t>Nivel: intermediar · 25 minute</t>
  </si>
  <si>
    <t>Aceste operații nu au rezultat numeric: bifează „Da” după ce le faci și verifică-te singur cu indicațiile.</t>
  </si>
  <si>
    <t>Luna</t>
  </si>
  <si>
    <t>Vânzări (lei)</t>
  </si>
  <si>
    <t>Cheltuieli (lei)</t>
  </si>
  <si>
    <t>Ianuarie</t>
  </si>
  <si>
    <t>Februarie</t>
  </si>
  <si>
    <t>Martie</t>
  </si>
  <si>
    <t>Aprilie</t>
  </si>
  <si>
    <t>Mai</t>
  </si>
  <si>
    <t>Iunie</t>
  </si>
  <si>
    <t>Am făcut (Da)</t>
  </si>
  <si>
    <t>Cum te verifici</t>
  </si>
  <si>
    <t>Transformă datele într-un tabel (Inserare → Tabel) și alege un stil.</t>
  </si>
  <si>
    <t>Apar săgețile de filtrare și rândurile alternate colorate.</t>
  </si>
  <si>
    <t>Sortează lunile descrescător după vânzări.</t>
  </si>
  <si>
    <t>Prima lună trebuie să fie iunie (55.300).</t>
  </si>
  <si>
    <t>Filtrează lunile cu cheltuieli peste 35.000 lei.</t>
  </si>
  <si>
    <t>Rămân vizibile 3 luni: aprilie, mai, iunie.</t>
  </si>
  <si>
    <t>Adaugă rândul de total al tabelului.</t>
  </si>
  <si>
    <t>Vânzările totale sunt 279.800 lei.</t>
  </si>
  <si>
    <t>Creează un grafic cu coloane pentru vânzări și cheltuieli.</t>
  </si>
  <si>
    <t>Două serii, câte 6 coloane fiecare.</t>
  </si>
  <si>
    <t>Adaugă graficului titlul „Vânzări și cheltuieli – semestrul I”.</t>
  </si>
  <si>
    <t>Titlul apare deasupra graficului.</t>
  </si>
  <si>
    <t>Formatează coloanele de valori cu separator de mii, fără zecimale.</t>
  </si>
  <si>
    <t>Valorile arată ca 42.000.</t>
  </si>
  <si>
    <t>Îngheață primul rând (Vizualizare → Înghețare panouri).</t>
  </si>
  <si>
    <t>Antetul rămâne vizibil la derulare.</t>
  </si>
  <si>
    <t>Da</t>
  </si>
  <si>
    <t>Nu</t>
  </si>
  <si>
    <t>Simulare test ECDL – Calcul tabelar</t>
  </si>
  <si>
    <t>Durată recomandată: 45 de minute · prag de promovare: 75 de puncte din 100</t>
  </si>
  <si>
    <t>Partea A (practică): 10 sarcini × 6 puncte. Partea B (teorie): 10 întrebări × 4 puncte. Scrie ora de început și de sfârșit.</t>
  </si>
  <si>
    <t>Ora de început:</t>
  </si>
  <si>
    <t>Ora de sfârșit:</t>
  </si>
  <si>
    <t>Timp folosit:</t>
  </si>
  <si>
    <t>Agent</t>
  </si>
  <si>
    <t>Regiune</t>
  </si>
  <si>
    <t>Total trimestru (A1)</t>
  </si>
  <si>
    <t>Comision (A5)</t>
  </si>
  <si>
    <t>Bonus (A6)</t>
  </si>
  <si>
    <t>Nord</t>
  </si>
  <si>
    <t>Popa</t>
  </si>
  <si>
    <t>Sud</t>
  </si>
  <si>
    <t>Marin</t>
  </si>
  <si>
    <t>Vasile</t>
  </si>
  <si>
    <t>Vest</t>
  </si>
  <si>
    <t>Georgescu</t>
  </si>
  <si>
    <t>Dobre</t>
  </si>
  <si>
    <t>Cota comision:</t>
  </si>
  <si>
    <t>PARTEA A – practică</t>
  </si>
  <si>
    <t>Răspuns</t>
  </si>
  <si>
    <t>Puncte</t>
  </si>
  <si>
    <t>A1</t>
  </si>
  <si>
    <t>Calculează în coloana „Total trimestru” suma vânzărilor fiecărui agent (G8:G13).</t>
  </si>
  <si>
    <t>în tabel (G)</t>
  </si>
  <si>
    <t>A2</t>
  </si>
  <si>
    <t>Totalul general al vânzărilor din trimestru.</t>
  </si>
  <si>
    <t>A3</t>
  </si>
  <si>
    <t>Media vânzărilor din ianuarie.</t>
  </si>
  <si>
    <t>A4</t>
  </si>
  <si>
    <t>Cel mai mare total trimestrial.</t>
  </si>
  <si>
    <t>A5</t>
  </si>
  <si>
    <t>Comisionul fiecărui agent: total × cota din C15, cu referință absolută (H8:H13).</t>
  </si>
  <si>
    <t>în tabel (H)</t>
  </si>
  <si>
    <t>A6</t>
  </si>
  <si>
    <t>Bonus: „Da” dacă totalul este de cel puțin 30.000 lei, altfel „Nu” (I8:I13).</t>
  </si>
  <si>
    <t>în tabel (I)</t>
  </si>
  <si>
    <t>A7</t>
  </si>
  <si>
    <t>Câți agenți sunt din regiunea Nord?</t>
  </si>
  <si>
    <t>A8</t>
  </si>
  <si>
    <t>Totalul vânzărilor din regiunea Nord.</t>
  </si>
  <si>
    <t>A9</t>
  </si>
  <si>
    <t>Ponderea totalului lui Ionescu în totalul general (în procente).</t>
  </si>
  <si>
    <t>A10</t>
  </si>
  <si>
    <t>Media lunară a lui Marin, rotunjită la 0 zecimale.</t>
  </si>
  <si>
    <t>PARTEA B – teorie (scrie litera răspunsului corect)</t>
  </si>
  <si>
    <t>Întrebarea</t>
  </si>
  <si>
    <t>Litera</t>
  </si>
  <si>
    <t>B1</t>
  </si>
  <si>
    <t>Ce simbol face o referință absolută? A) #  B) $  C) &amp;  D) %</t>
  </si>
  <si>
    <t>B2</t>
  </si>
  <si>
    <t>Ce returnează =COUNT(A1:A5) dacă zona are 3 numere și 2 texte? A) 5  B) 2  C) 3  D) 0</t>
  </si>
  <si>
    <t>B3</t>
  </si>
  <si>
    <t>Eroarea #DIV/0! apare când: A) împarți la zero  B) ai text în formulă  C) ai șters o celulă  D) coloana e îngustă</t>
  </si>
  <si>
    <t>B4</t>
  </si>
  <si>
    <t>Ce înseamnă ##### într-o celulă? A) formulă greșită  B) coloana e prea îngustă  C) dată invalidă  D) celulă protejată</t>
  </si>
  <si>
    <t>B5</t>
  </si>
  <si>
    <t>Cât face =2+3*4? A) 20  B) 14  C) 24  D) 9</t>
  </si>
  <si>
    <t>B6</t>
  </si>
  <si>
    <t>Ce grafic arată ponderea părților dintr-un întreg? A) linie  B) coloane  C) circular  D) dispersie</t>
  </si>
  <si>
    <t>B7</t>
  </si>
  <si>
    <t>Ce funcție caută o valoare în prima coloană a unui tabel? A) HLOOKUP  B) MATCH  C) VLOOKUP  D) INDEX</t>
  </si>
  <si>
    <t>B8</t>
  </si>
  <si>
    <t>Ce face „Înghețare panouri”? A) blochează editarea  B) păstrează vizibile rândurile sau coloanele la derulare  C) ascunde coloane  D) protejează foaia</t>
  </si>
  <si>
    <t>B9</t>
  </si>
  <si>
    <t>Care este referința mixtă cu coloana fixă? A) $A1  B) A$1  C) $A$1  D) A1$</t>
  </si>
  <si>
    <t>B10</t>
  </si>
  <si>
    <t>Ce returnează =IF(5&gt;3;"Da";"Nu")? A) Nu  B) 5  C) Da  D) ADEVĂRAT</t>
  </si>
  <si>
    <t>REZULTAT</t>
  </si>
  <si>
    <t>Soluții (încearcă mai întâi singur!)</t>
  </si>
  <si>
    <t>În Excelul în limba română, argumentele se separă cu punct și virgulă (;). Numele funcțiilor sunt cele în engleză.</t>
  </si>
  <si>
    <t>Fișa</t>
  </si>
  <si>
    <t>O soluție posibilă</t>
  </si>
  <si>
    <t>Fișa 1</t>
  </si>
  <si>
    <t>=C6*D6 (apoi copiază în jos)</t>
  </si>
  <si>
    <t>Total</t>
  </si>
  <si>
    <t>=SUM(E6:E10)</t>
  </si>
  <si>
    <t>Preț mediu</t>
  </si>
  <si>
    <t>=AVERAGE(D6:D10)</t>
  </si>
  <si>
    <t>Total cu reducere 10%</t>
  </si>
  <si>
    <t>=SUM(E6:E10)*(1-10%)</t>
  </si>
  <si>
    <t>Fișa 2</t>
  </si>
  <si>
    <t>=C8*$C$5</t>
  </si>
  <si>
    <t>=C8+D8 sau =C8*(1+$C$5)</t>
  </si>
  <si>
    <t>Pondere</t>
  </si>
  <si>
    <t>=C8/SUM($C$8:$C$11)</t>
  </si>
  <si>
    <t>Cu cât e mai scump</t>
  </si>
  <si>
    <t>=C8/C9-1</t>
  </si>
  <si>
    <t>Fișa 3</t>
  </si>
  <si>
    <t>Rezultat</t>
  </si>
  <si>
    <t>=IF(D6&gt;=5;"Admis";"Respins")</t>
  </si>
  <si>
    <t>Admiși</t>
  </si>
  <si>
    <t>=COUNTIF(D6:D12;"&gt;=5")</t>
  </si>
  <si>
    <t>Media grupei A</t>
  </si>
  <si>
    <t>=AVERAGEIF(C6:C12;"A";D6:D12)</t>
  </si>
  <si>
    <t>Grupa A cu nota ≥ 8</t>
  </si>
  <si>
    <t>=COUNTIFS(C6:C12;"A";D6:D12;"&gt;=8")</t>
  </si>
  <si>
    <t>Fișa 4</t>
  </si>
  <si>
    <t>=VLOOKUP(B6;$I$6:$K$10;3;FALSE)</t>
  </si>
  <si>
    <t>Denumire P02</t>
  </si>
  <si>
    <t>=VLOOKUP("P02";I6:K10;2;FALSE)</t>
  </si>
  <si>
    <t>Cod inexistent</t>
  </si>
  <si>
    <t>=IFERROR(VLOOKUP("P09";I6:K10;3;FALSE);"Cod inexistent")</t>
  </si>
  <si>
    <t>Fișa 5</t>
  </si>
  <si>
    <t>Nume complet</t>
  </si>
  <si>
    <t>=C7&amp;" "&amp;B7 sau =CONCAT(C7;" ";B7)</t>
  </si>
  <si>
    <t>Majuscule</t>
  </si>
  <si>
    <t>=UPPER(B7)</t>
  </si>
  <si>
    <t>Anul</t>
  </si>
  <si>
    <t>=YEAR(D7)</t>
  </si>
  <si>
    <t>Vechime</t>
  </si>
  <si>
    <t>=DATEDIF(D7;$C$4;"y")</t>
  </si>
  <si>
    <t>Înainte de 2020</t>
  </si>
  <si>
    <t>=COUNTIF(D7:D10;"&lt;"&amp;DATE(2020;1;1))</t>
  </si>
  <si>
    <t>Simulare</t>
  </si>
  <si>
    <t>A1 Total trimestru</t>
  </si>
  <si>
    <t>=SUM(D8:F8)</t>
  </si>
  <si>
    <t>A5 Comision</t>
  </si>
  <si>
    <t>=G8*$C$15</t>
  </si>
  <si>
    <t>A6 Bonus</t>
  </si>
  <si>
    <t>=IF(G8&gt;=30000;"Da";"Nu")</t>
  </si>
  <si>
    <t>A8 Total Nord</t>
  </si>
  <si>
    <t>=SUMIF(C8:C13;"Nord";G8:G13)</t>
  </si>
  <si>
    <t>A9 Pondere</t>
  </si>
  <si>
    <t>=G8/SUM(G8:G13)</t>
  </si>
  <si>
    <t>A10 Rotunjire</t>
  </si>
  <si>
    <t>=ROUND(AVERAGE(D10:F10);0)</t>
  </si>
  <si>
    <t>Partea B</t>
  </si>
  <si>
    <t>1-B · 2-C · 3-A · 4-B · 5-B · 6-C · 7-C · 8-B · 9-A · 10-C</t>
  </si>
  <si>
    <t>Fișe de lucru Excel + simulare ECDL</t>
  </si>
  <si>
    <t>Rezolvă fișele în ordine. Celulele galbene sunt pentru răspunsuri; coloana Verificare îți arată imediat dacă ai lucrat corect.</t>
  </si>
  <si>
    <t>Nivel</t>
  </si>
  <si>
    <t>Ce exersezi</t>
  </si>
  <si>
    <t>Scor</t>
  </si>
  <si>
    <t>Progres</t>
  </si>
  <si>
    <t>Fișa 1 – Formule</t>
  </si>
  <si>
    <t>Începător</t>
  </si>
  <si>
    <t>Formule, SUM, AVERAGE, MAX, MIN, COUNT</t>
  </si>
  <si>
    <t>Fișa 2 – Referințe</t>
  </si>
  <si>
    <t>Referințe absolute, procente, TVA</t>
  </si>
  <si>
    <t>Fișa 3 – IF și COUNTIF</t>
  </si>
  <si>
    <t>Intermediar</t>
  </si>
  <si>
    <t>IF, COUNTIF, SUMIF, AVERAGEIF, COUNTIFS</t>
  </si>
  <si>
    <t>Fișa 4 – VLOOKUP</t>
  </si>
  <si>
    <t>VLOOKUP, IFERROR</t>
  </si>
  <si>
    <t>Fișa 5 – Date și text</t>
  </si>
  <si>
    <t>Date calendaristice, text, DATEDIF, UPPER, LEFT</t>
  </si>
  <si>
    <t>Fișa 6 – Grafice</t>
  </si>
  <si>
    <t>Tabel, sortare, filtrare, grafic, înghețare panouri</t>
  </si>
  <si>
    <t>Simulare ECDL</t>
  </si>
  <si>
    <t>Test</t>
  </si>
  <si>
    <t>Simulare ECDL cu timp și punctaj</t>
  </si>
  <si>
    <t>Legendă:</t>
  </si>
  <si>
    <t>răspunsul tău</t>
  </si>
  <si>
    <t>✔ corect = rezultatul e bun și e calculat cu formulă · ✘ = mai încearcă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</si>
  <si>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</si>
  <si>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</si>
  <si>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modelexcel.ro/fise-de-lucru-excel/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</si>
</sst>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00%"/>
    <numFmt numFmtId="165" formatCode="hh:mm"/>
    <numFmt numFmtId="166" formatCode="0&quot; puncte&quot;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8"/>
      <color rgb="FFAD1457"/>
      <name val="Calibri"/>
      <family val="2"/>
    </font>
    <font>
      <b/>
      <sz val="11"/>
      <color theme="1"/>
      <name val="Calibri"/>
      <family val="2"/>
    </font>
    <font>
      <b/>
      <sz val="11"/>
      <color rgb="FF5D6B64"/>
      <name val="Calibri"/>
      <family val="2"/>
    </font>
    <font>
      <i/>
      <sz val="11"/>
      <color rgb="FF5D6B64"/>
      <name val="Calibri"/>
      <family val="2"/>
    </font>
    <font>
      <b/>
      <sz val="14"/>
      <color theme="1"/>
      <name val="Calibri"/>
      <family val="2"/>
    </font>
    <font>
      <b/>
      <sz val="14"/>
      <color rgb="FFAD1457"/>
      <name val="Calibri"/>
      <family val="2"/>
    </font>
    <font>
      <b/>
      <sz val="11"/>
      <color rgb="FFFFFFFF"/>
      <name val="Calibri"/>
      <family val="2"/>
    </font>
    <font>
      <sz val="11"/>
      <color rgb="FF5D6B64"/>
      <name val="Calibri"/>
      <family val="2"/>
    </font>
    <font>
      <sz val="11"/>
      <color rgb="FFFFFFFF"/>
      <name val="Calibri"/>
      <family val="2"/>
    </font>
    <font>
      <b/>
      <sz val="11"/>
      <color rgb="FFAD1457"/>
      <name val="Calibri"/>
      <family val="2"/>
    </font>
    <font>
      <b/>
      <sz val="13"/>
      <color rgb="FFAD1457"/>
      <name val="Calibri"/>
      <family val="2"/>
    </font>
    <font>
      <b/>
      <sz val="13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onsolas"/>
      <family val="3"/>
    </font>
    <font>
      <b/>
      <sz val="20"/>
      <color rgb="FFAD1457"/>
      <name val="Calibri"/>
      <family val="2"/>
    </font>
    <font>
      <u/>
      <sz val="11"/>
      <color theme="10"/>
      <name val="Aptos Narrow"/>
      <family val="2"/>
      <scheme val="minor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D145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EC"/>
        <bgColor indexed="64"/>
      </patternFill>
    </fill>
  </fills>
  <borders count="3">
    <border>
      <left/>
      <right/>
      <top/>
      <bottom/>
      <diagonal/>
    </border>
    <border>
      <left style="thin">
        <color rgb="FFE6C266"/>
      </left>
      <right style="thin">
        <color rgb="FFE6C266"/>
      </right>
      <top style="thin">
        <color rgb="FFE6C266"/>
      </top>
      <bottom style="thin">
        <color rgb="FFE6C266"/>
      </bottom>
      <diagonal/>
    </border>
    <border>
      <left style="thin">
        <color rgb="FFDCD3D9"/>
      </left>
      <right style="thin">
        <color rgb="FFDCD3D9"/>
      </right>
      <top style="thin">
        <color rgb="FFDCD3D9"/>
      </top>
      <bottom style="thin">
        <color rgb="FFDCD3D9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8" fillId="2" borderId="0" xfId="0" applyFont="1" applyFill="1" applyAlignment="1">
      <alignment horizontal="center" vertical="center" wrapText="1"/>
    </xf>
    <xf numFmtId="0" fontId="1" fillId="3" borderId="1" xfId="0" applyFont="1" applyFill="1" applyBorder="1"/>
    <xf numFmtId="4" fontId="1" fillId="0" borderId="0" xfId="0" applyNumberFormat="1" applyFont="1"/>
    <xf numFmtId="4" fontId="1" fillId="3" borderId="1" xfId="0" applyNumberFormat="1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4" fontId="1" fillId="0" borderId="2" xfId="0" applyNumberFormat="1" applyFont="1" applyBorder="1"/>
    <xf numFmtId="4" fontId="1" fillId="3" borderId="2" xfId="0" applyNumberFormat="1" applyFont="1" applyFill="1" applyBorder="1"/>
    <xf numFmtId="0" fontId="1" fillId="0" borderId="0" xfId="0" applyFont="1" applyAlignment="1">
      <alignment wrapText="1"/>
    </xf>
    <xf numFmtId="0" fontId="5" fillId="0" borderId="0" xfId="0" quotePrefix="1" applyFont="1"/>
    <xf numFmtId="0" fontId="10" fillId="0" borderId="0" xfId="0" applyFont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9" fontId="3" fillId="4" borderId="0" xfId="0" applyNumberFormat="1" applyFont="1" applyFill="1"/>
    <xf numFmtId="164" fontId="1" fillId="3" borderId="1" xfId="0" applyNumberFormat="1" applyFont="1" applyFill="1" applyBorder="1"/>
    <xf numFmtId="164" fontId="1" fillId="3" borderId="2" xfId="0" applyNumberFormat="1" applyFont="1" applyFill="1" applyBorder="1"/>
    <xf numFmtId="0" fontId="1" fillId="3" borderId="2" xfId="0" applyFont="1" applyFill="1" applyBorder="1"/>
    <xf numFmtId="2" fontId="1" fillId="3" borderId="1" xfId="0" applyNumberFormat="1" applyFont="1" applyFill="1" applyBorder="1"/>
    <xf numFmtId="0" fontId="11" fillId="0" borderId="0" xfId="0" applyFont="1"/>
    <xf numFmtId="14" fontId="3" fillId="4" borderId="0" xfId="0" applyNumberFormat="1" applyFont="1" applyFill="1"/>
    <xf numFmtId="14" fontId="1" fillId="0" borderId="2" xfId="0" applyNumberFormat="1" applyFont="1" applyBorder="1"/>
    <xf numFmtId="0" fontId="1" fillId="3" borderId="2" xfId="0" applyFont="1" applyFill="1" applyBorder="1" applyAlignment="1">
      <alignment horizontal="center"/>
    </xf>
    <xf numFmtId="3" fontId="1" fillId="0" borderId="0" xfId="0" applyNumberFormat="1" applyFont="1"/>
    <xf numFmtId="3" fontId="1" fillId="0" borderId="2" xfId="0" applyNumberFormat="1" applyFont="1" applyBorder="1"/>
    <xf numFmtId="0" fontId="1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165" fontId="3" fillId="3" borderId="1" xfId="0" applyNumberFormat="1" applyFont="1" applyFill="1" applyBorder="1"/>
    <xf numFmtId="3" fontId="1" fillId="3" borderId="2" xfId="0" applyNumberFormat="1" applyFont="1" applyFill="1" applyBorder="1"/>
    <xf numFmtId="0" fontId="12" fillId="0" borderId="0" xfId="0" applyFont="1"/>
    <xf numFmtId="0" fontId="9" fillId="0" borderId="2" xfId="0" applyFont="1" applyBorder="1" applyAlignment="1">
      <alignment horizontal="center"/>
    </xf>
    <xf numFmtId="0" fontId="13" fillId="4" borderId="2" xfId="0" applyFont="1" applyFill="1" applyBorder="1"/>
    <xf numFmtId="0" fontId="1" fillId="4" borderId="2" xfId="0" applyFont="1" applyFill="1" applyBorder="1"/>
    <xf numFmtId="166" fontId="14" fillId="4" borderId="2" xfId="0" applyNumberFormat="1" applyFont="1" applyFill="1" applyBorder="1"/>
    <xf numFmtId="0" fontId="6" fillId="4" borderId="2" xfId="0" applyFont="1" applyFill="1" applyBorder="1"/>
    <xf numFmtId="0" fontId="1" fillId="0" borderId="2" xfId="0" quotePrefix="1" applyFont="1" applyBorder="1"/>
    <xf numFmtId="0" fontId="15" fillId="0" borderId="2" xfId="0" quotePrefix="1" applyFont="1" applyBorder="1"/>
    <xf numFmtId="0" fontId="16" fillId="0" borderId="0" xfId="0" applyFont="1"/>
    <xf numFmtId="0" fontId="17" fillId="0" borderId="2" xfId="1" applyBorder="1"/>
    <xf numFmtId="0" fontId="1" fillId="0" borderId="2" xfId="0" applyFont="1" applyBorder="1" applyAlignment="1">
      <alignment horizontal="left"/>
    </xf>
    <xf numFmtId="9" fontId="1" fillId="0" borderId="2" xfId="0" applyNumberFormat="1" applyFont="1" applyBorder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26">
    <dxf>
      <font>
        <color rgb="FFB4322A"/>
      </font>
      <fill>
        <patternFill>
          <bgColor rgb="FFFFC7CE"/>
        </patternFill>
      </fill>
    </dxf>
    <dxf>
      <font>
        <color rgb="FF327D2E"/>
      </font>
      <fill>
        <patternFill>
          <bgColor rgb="FFC6EFCF"/>
        </patternFill>
      </fill>
    </dxf>
    <dxf>
      <font>
        <color rgb="FFB4322A"/>
      </font>
    </dxf>
    <dxf>
      <font>
        <color rgb="FF327D2E"/>
      </font>
    </dxf>
    <dxf>
      <font>
        <color rgb="FFB4322A"/>
      </font>
    </dxf>
    <dxf>
      <font>
        <color rgb="FF327D2E"/>
      </font>
    </dxf>
    <dxf>
      <font>
        <color rgb="FFB4322A"/>
      </font>
    </dxf>
    <dxf>
      <font>
        <color rgb="FF327D2E"/>
      </font>
    </dxf>
    <dxf>
      <font>
        <color rgb="FFB4322A"/>
      </font>
    </dxf>
    <dxf>
      <font>
        <color rgb="FF327D2E"/>
      </font>
    </dxf>
    <dxf>
      <font>
        <color rgb="FFB4322A"/>
      </font>
    </dxf>
    <dxf>
      <font>
        <color rgb="FF327D2E"/>
      </font>
    </dxf>
    <dxf>
      <font>
        <color rgb="FFB4322A"/>
      </font>
    </dxf>
    <dxf>
      <font>
        <color rgb="FF327D2E"/>
      </font>
    </dxf>
    <dxf>
      <font>
        <color rgb="FFB4322A"/>
      </font>
    </dxf>
    <dxf>
      <font>
        <color rgb="FF327D2E"/>
      </font>
    </dxf>
    <dxf>
      <font>
        <color rgb="FFB4322A"/>
      </font>
    </dxf>
    <dxf>
      <font>
        <color rgb="FF327D2E"/>
      </font>
    </dxf>
    <dxf>
      <font>
        <color rgb="FFB4322A"/>
      </font>
    </dxf>
    <dxf>
      <font>
        <color rgb="FF327D2E"/>
      </font>
    </dxf>
    <dxf>
      <font>
        <color rgb="FFB4322A"/>
      </font>
    </dxf>
    <dxf>
      <font>
        <color rgb="FF327D2E"/>
      </font>
    </dxf>
    <dxf>
      <font>
        <color rgb="FFB4322A"/>
      </font>
    </dxf>
    <dxf>
      <font>
        <color rgb="FF327D2E"/>
      </font>
    </dxf>
    <dxf>
      <font>
        <color rgb="FFB4322A"/>
      </font>
    </dxf>
    <dxf>
      <font>
        <color rgb="FF327D2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fise-de-lucru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F7F52-70D6-43C7-9373-D8A9B1A71E86}">
  <dimension ref="B1:F17"/>
  <sheetViews>
    <sheetView showGridLines="0" tabSelected="1" workbookViewId="0"/>
  </sheetViews>
  <sheetFormatPr baseColWidth="10" defaultRowHeight="15" x14ac:dyDescent="0.25"/>
  <cols>
    <col min="1" max="1" width="2.7109375" style="1" customWidth="1"/>
    <col min="2" max="2" width="28.7109375" style="1" customWidth="1"/>
    <col min="3" max="3" width="13.7109375" style="1" customWidth="1"/>
    <col min="4" max="4" width="52.7109375" style="1" customWidth="1"/>
    <col min="5" max="5" width="12.7109375" style="1" customWidth="1"/>
    <col min="6" max="6" width="18.7109375" style="1" customWidth="1"/>
    <col min="7" max="16384" width="11.42578125" style="1"/>
  </cols>
  <sheetData>
    <row r="1" spans="2:6" ht="26.25" x14ac:dyDescent="0.4">
      <c r="B1" s="45" t="s">
        <v>284</v>
      </c>
    </row>
    <row r="2" spans="2:6" x14ac:dyDescent="0.25">
      <c r="B2" s="5" t="s">
        <v>285</v>
      </c>
    </row>
    <row r="4" spans="2:6" x14ac:dyDescent="0.25">
      <c r="B4" s="12" t="s">
        <v>226</v>
      </c>
      <c r="C4" s="12" t="s">
        <v>286</v>
      </c>
      <c r="D4" s="12" t="s">
        <v>287</v>
      </c>
      <c r="E4" s="12" t="s">
        <v>288</v>
      </c>
      <c r="F4" s="12" t="s">
        <v>289</v>
      </c>
    </row>
    <row r="5" spans="2:6" x14ac:dyDescent="0.25">
      <c r="B5" s="46" t="s">
        <v>290</v>
      </c>
      <c r="C5" s="19" t="s">
        <v>291</v>
      </c>
      <c r="D5" s="47" t="s">
        <v>292</v>
      </c>
      <c r="E5" s="19" t="str">
        <f>'Fișa 1 – Formule'!I1</f>
        <v>0 / 11</v>
      </c>
      <c r="F5" s="48">
        <f>'Fișa 1 – Formule'!T1</f>
        <v>0</v>
      </c>
    </row>
    <row r="6" spans="2:6" x14ac:dyDescent="0.25">
      <c r="B6" s="46" t="s">
        <v>293</v>
      </c>
      <c r="C6" s="19" t="s">
        <v>291</v>
      </c>
      <c r="D6" s="47" t="s">
        <v>294</v>
      </c>
      <c r="E6" s="19" t="str">
        <f>'Fișa 2 – Referințe'!I1</f>
        <v>0 / 8</v>
      </c>
      <c r="F6" s="48">
        <f>'Fișa 2 – Referințe'!T1</f>
        <v>0</v>
      </c>
    </row>
    <row r="7" spans="2:6" x14ac:dyDescent="0.25">
      <c r="B7" s="46" t="s">
        <v>295</v>
      </c>
      <c r="C7" s="19" t="s">
        <v>296</v>
      </c>
      <c r="D7" s="47" t="s">
        <v>297</v>
      </c>
      <c r="E7" s="19" t="str">
        <f>'Fișa 3 – IF și COUNTIF'!I1</f>
        <v>0 / 12</v>
      </c>
      <c r="F7" s="48">
        <f>'Fișa 3 – IF și COUNTIF'!T1</f>
        <v>0</v>
      </c>
    </row>
    <row r="8" spans="2:6" x14ac:dyDescent="0.25">
      <c r="B8" s="46" t="s">
        <v>298</v>
      </c>
      <c r="C8" s="19" t="s">
        <v>296</v>
      </c>
      <c r="D8" s="47" t="s">
        <v>299</v>
      </c>
      <c r="E8" s="19" t="str">
        <f>'Fișa 4 – VLOOKUP'!I1</f>
        <v>0 / 8</v>
      </c>
      <c r="F8" s="48">
        <f>'Fișa 4 – VLOOKUP'!T1</f>
        <v>0</v>
      </c>
    </row>
    <row r="9" spans="2:6" x14ac:dyDescent="0.25">
      <c r="B9" s="46" t="s">
        <v>300</v>
      </c>
      <c r="C9" s="19" t="s">
        <v>296</v>
      </c>
      <c r="D9" s="47" t="s">
        <v>301</v>
      </c>
      <c r="E9" s="19" t="str">
        <f>'Fișa 5 – Date și text'!I1</f>
        <v>0 / 7</v>
      </c>
      <c r="F9" s="48">
        <f>'Fișa 5 – Date și text'!T1</f>
        <v>0</v>
      </c>
    </row>
    <row r="10" spans="2:6" x14ac:dyDescent="0.25">
      <c r="B10" s="46" t="s">
        <v>302</v>
      </c>
      <c r="C10" s="19" t="s">
        <v>296</v>
      </c>
      <c r="D10" s="47" t="s">
        <v>303</v>
      </c>
      <c r="E10" s="19" t="str">
        <f>'Fișa 6 – Grafice'!I1</f>
        <v>0 / 8</v>
      </c>
      <c r="F10" s="48">
        <f>'Fișa 6 – Grafice'!T1</f>
        <v>0</v>
      </c>
    </row>
    <row r="11" spans="2:6" x14ac:dyDescent="0.25">
      <c r="B11" s="46" t="s">
        <v>304</v>
      </c>
      <c r="C11" s="19" t="s">
        <v>305</v>
      </c>
      <c r="D11" s="47" t="s">
        <v>306</v>
      </c>
      <c r="E11" s="19" t="str">
        <f>'Simulare ECDL'!I1</f>
        <v>0 / 100</v>
      </c>
      <c r="F11" s="48">
        <f>'Simulare ECDL'!T1</f>
        <v>0</v>
      </c>
    </row>
    <row r="13" spans="2:6" x14ac:dyDescent="0.25">
      <c r="B13" s="3" t="s">
        <v>307</v>
      </c>
      <c r="C13" s="9" t="s">
        <v>308</v>
      </c>
      <c r="D13" s="1" t="s">
        <v>309</v>
      </c>
    </row>
    <row r="15" spans="2:6" x14ac:dyDescent="0.25">
      <c r="B15" s="49" t="s">
        <v>310</v>
      </c>
    </row>
    <row r="16" spans="2:6" x14ac:dyDescent="0.25">
      <c r="B16" s="50" t="s">
        <v>311</v>
      </c>
    </row>
    <row r="17" spans="2:2" x14ac:dyDescent="0.25">
      <c r="B17" s="51" t="s">
        <v>312</v>
      </c>
    </row>
  </sheetData>
  <conditionalFormatting sqref="F5:F11">
    <cfRule type="dataBar" priority="1">
      <dataBar>
        <cfvo type="num" val="0"/>
        <cfvo type="num" val="1"/>
        <color rgb="FFAD1457"/>
      </dataBar>
      <extLst>
        <ext xmlns:x14="http://schemas.microsoft.com/office/spreadsheetml/2009/9/main" uri="{B025F937-C7B1-47D3-B67F-A62EFF666E3E}">
          <x14:id>{9B5E13C6-69A3-465C-B6FE-B1C48BE55F1B}</x14:id>
        </ext>
      </extLst>
    </cfRule>
  </conditionalFormatting>
  <hyperlinks>
    <hyperlink ref="B5" location="'Fișa 1 – Formule'!A1" display="Fișa 1 – Formule" xr:uid="{1953951A-5580-457E-8491-5B949119BC95}"/>
    <hyperlink ref="B6" location="'Fișa 2 – Referințe'!A1" display="Fișa 2 – Referințe" xr:uid="{2143D172-3D40-40AB-AF61-E9E5AE81482E}"/>
    <hyperlink ref="B7" location="'Fișa 3 – IF și COUNTIF'!A1" display="Fișa 3 – IF și COUNTIF" xr:uid="{903CF81F-F6DA-4FC5-823B-1F8C51A58030}"/>
    <hyperlink ref="B8" location="'Fișa 4 – VLOOKUP'!A1" display="Fișa 4 – VLOOKUP" xr:uid="{75CBDB65-6ECA-417F-B235-ABDF9D86AC8D}"/>
    <hyperlink ref="B9" location="'Fișa 5 – Date și text'!A1" display="Fișa 5 – Date și text" xr:uid="{D2C4266D-8980-4457-9F6C-2A600AAE1873}"/>
    <hyperlink ref="B10" location="'Fișa 6 – Grafice'!A1" display="Fișa 6 – Grafice" xr:uid="{E1EB6EC4-0519-4252-B11C-8934D1B506AA}"/>
    <hyperlink ref="B11" location="'Simulare ECDL'!A1" display="Simulare ECDL" xr:uid="{1DDDBDE4-F40B-4EE4-956F-270B429596E1}"/>
    <hyperlink ref="B17" r:id="rId1" tooltip="Instrucțiuni și alte modele gratuite" xr:uid="{62AB384B-3073-4E49-9BB3-D2CE07D772BA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B5E13C6-69A3-465C-B6FE-B1C48BE55F1B}">
            <x14:dataBar minLength="0" maxLength="100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F5:F11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77252-47E4-41C2-949B-936C988D4545}">
  <dimension ref="B1:ZZ1000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8.7109375" style="1" customWidth="1"/>
    <col min="3" max="3" width="40.7109375" style="1" customWidth="1"/>
    <col min="4" max="4" width="16.7109375" style="1" customWidth="1"/>
    <col min="5" max="5" width="18.7109375" style="1" customWidth="1"/>
    <col min="6" max="6" width="22.7109375" style="1" customWidth="1"/>
    <col min="7" max="7" width="16.7109375" style="1" customWidth="1"/>
    <col min="8" max="9" width="14.7109375" style="1" customWidth="1"/>
    <col min="10" max="19" width="11.42578125" style="1"/>
    <col min="20" max="21" width="0" style="1" hidden="1" customWidth="1"/>
    <col min="22" max="16384" width="11.42578125" style="1"/>
  </cols>
  <sheetData>
    <row r="1" spans="2:20" ht="23.25" x14ac:dyDescent="0.35">
      <c r="B1" s="2" t="s">
        <v>0</v>
      </c>
      <c r="H1" s="6" t="s">
        <v>3</v>
      </c>
      <c r="I1" s="7" t="str">
        <f>(COUNTIF(F6:F10,"✔*")+COUNTIF(E13:E18,"✔*"))&amp;" / "&amp;(ROWS(F6:F10)*COLUMNS(F6:F10)+ROWS(E13:E18)*COLUMNS(E13:E18))</f>
        <v>0 / 11</v>
      </c>
      <c r="T1" s="18">
        <f>(COUNTIF(F6:F10,"✔*")+COUNTIF(E13:E18,"✔*"))/(ROWS(F6:F10)*COLUMNS(F6:F10)+ROWS(E13:E18)*COLUMNS(E13:E18))</f>
        <v>0</v>
      </c>
    </row>
    <row r="2" spans="2:20" x14ac:dyDescent="0.25">
      <c r="B2" s="4" t="s">
        <v>1</v>
      </c>
    </row>
    <row r="3" spans="2:20" x14ac:dyDescent="0.25">
      <c r="B3" s="5" t="s">
        <v>2</v>
      </c>
    </row>
    <row r="5" spans="2:20" ht="30" customHeight="1" x14ac:dyDescent="0.25"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</row>
    <row r="6" spans="2:20" x14ac:dyDescent="0.25">
      <c r="B6" s="13" t="s">
        <v>9</v>
      </c>
      <c r="C6" s="13">
        <v>12</v>
      </c>
      <c r="D6" s="14">
        <v>4.5</v>
      </c>
      <c r="E6" s="15"/>
      <c r="F6" s="20" t="str">
        <f>IF(ISERROR(E6),"✘ greșit",IF(E6="","",IF(NOT(_xlfn.ISFORMULA(E6)),"✘ scrie o formulă",IF(ABS(N(E6)-$T6)&lt;0.005,"✔ corect","✘ greșit"))))</f>
        <v/>
      </c>
      <c r="T6" s="1">
        <f>C6*D6</f>
        <v>54</v>
      </c>
    </row>
    <row r="7" spans="2:20" x14ac:dyDescent="0.25">
      <c r="B7" s="13" t="s">
        <v>10</v>
      </c>
      <c r="C7" s="13">
        <v>30</v>
      </c>
      <c r="D7" s="14">
        <v>1.8</v>
      </c>
      <c r="E7" s="15"/>
      <c r="F7" s="20" t="str">
        <f>IF(ISERROR(E7),"✘ greșit",IF(E7="","",IF(NOT(_xlfn.ISFORMULA(E7)),"✘ scrie o formulă",IF(ABS(N(E7)-$T7)&lt;0.005,"✔ corect","✘ greșit"))))</f>
        <v/>
      </c>
      <c r="T7" s="1">
        <f>C7*D7</f>
        <v>54</v>
      </c>
    </row>
    <row r="8" spans="2:20" x14ac:dyDescent="0.25">
      <c r="B8" s="13" t="s">
        <v>11</v>
      </c>
      <c r="C8" s="13">
        <v>20</v>
      </c>
      <c r="D8" s="14">
        <v>1.2</v>
      </c>
      <c r="E8" s="15"/>
      <c r="F8" s="20" t="str">
        <f>IF(ISERROR(E8),"✘ greșit",IF(E8="","",IF(NOT(_xlfn.ISFORMULA(E8)),"✘ scrie o formulă",IF(ABS(N(E8)-$T8)&lt;0.005,"✔ corect","✘ greșit"))))</f>
        <v/>
      </c>
      <c r="T8" s="1">
        <f>C8*D8</f>
        <v>24</v>
      </c>
    </row>
    <row r="9" spans="2:20" x14ac:dyDescent="0.25">
      <c r="B9" s="13" t="s">
        <v>12</v>
      </c>
      <c r="C9" s="13">
        <v>8</v>
      </c>
      <c r="D9" s="14">
        <v>6.5</v>
      </c>
      <c r="E9" s="15"/>
      <c r="F9" s="20" t="str">
        <f>IF(ISERROR(E9),"✘ greșit",IF(E9="","",IF(NOT(_xlfn.ISFORMULA(E9)),"✘ scrie o formulă",IF(ABS(N(E9)-$T9)&lt;0.005,"✔ corect","✘ greșit"))))</f>
        <v/>
      </c>
      <c r="T9" s="1">
        <f>C9*D9</f>
        <v>52</v>
      </c>
    </row>
    <row r="10" spans="2:20" x14ac:dyDescent="0.25">
      <c r="B10" s="13" t="s">
        <v>13</v>
      </c>
      <c r="C10" s="13">
        <v>5</v>
      </c>
      <c r="D10" s="14">
        <v>24</v>
      </c>
      <c r="E10" s="15"/>
      <c r="F10" s="20" t="str">
        <f>IF(ISERROR(E10),"✘ greșit",IF(E10="","",IF(NOT(_xlfn.ISFORMULA(E10)),"✘ scrie o formulă",IF(ABS(N(E10)-$T10)&lt;0.005,"✔ corect","✘ greșit"))))</f>
        <v/>
      </c>
      <c r="T10" s="1">
        <f>C10*D10</f>
        <v>120</v>
      </c>
    </row>
    <row r="12" spans="2:20" x14ac:dyDescent="0.25">
      <c r="B12" s="8" t="s">
        <v>14</v>
      </c>
      <c r="C12" s="8" t="s">
        <v>15</v>
      </c>
      <c r="D12" s="8" t="s">
        <v>16</v>
      </c>
      <c r="E12" s="8" t="s">
        <v>8</v>
      </c>
      <c r="F12" s="8" t="s">
        <v>17</v>
      </c>
    </row>
    <row r="13" spans="2:20" ht="30" x14ac:dyDescent="0.25">
      <c r="B13" s="1">
        <v>1</v>
      </c>
      <c r="C13" s="16" t="s">
        <v>18</v>
      </c>
      <c r="D13" s="11"/>
      <c r="E13" s="21" t="str">
        <f t="shared" ref="E13:E18" si="0">IF(ISERROR(D13),"✘ greșit",IF(D13="","",IF(NOT(_xlfn.ISFORMULA(D13)),"✘ scrie o formulă",IF(ABS(N(D13)-$T13)&lt;0.005,"✔ corect","✘ greșit"))))</f>
        <v/>
      </c>
      <c r="F13" s="17" t="s">
        <v>19</v>
      </c>
      <c r="T13" s="1">
        <f>SUMPRODUCT(C6:C10,D6:D10)</f>
        <v>304</v>
      </c>
    </row>
    <row r="14" spans="2:20" x14ac:dyDescent="0.25">
      <c r="B14" s="1">
        <v>2</v>
      </c>
      <c r="C14" s="16" t="s">
        <v>20</v>
      </c>
      <c r="D14" s="11"/>
      <c r="E14" s="21" t="str">
        <f t="shared" si="0"/>
        <v/>
      </c>
      <c r="F14" s="17" t="s">
        <v>21</v>
      </c>
      <c r="T14" s="10">
        <f>AVERAGE(D6:D10)</f>
        <v>7.6</v>
      </c>
    </row>
    <row r="15" spans="2:20" ht="45" x14ac:dyDescent="0.25">
      <c r="B15" s="1">
        <v>3</v>
      </c>
      <c r="C15" s="16" t="s">
        <v>22</v>
      </c>
      <c r="D15" s="11"/>
      <c r="E15" s="21" t="str">
        <f t="shared" si="0"/>
        <v/>
      </c>
      <c r="F15" s="17" t="s">
        <v>23</v>
      </c>
      <c r="T15" s="1">
        <f>MAX(C6:C10)</f>
        <v>30</v>
      </c>
    </row>
    <row r="16" spans="2:20" x14ac:dyDescent="0.25">
      <c r="B16" s="1">
        <v>4</v>
      </c>
      <c r="C16" s="16" t="s">
        <v>24</v>
      </c>
      <c r="D16" s="11"/>
      <c r="E16" s="21" t="str">
        <f t="shared" si="0"/>
        <v/>
      </c>
      <c r="F16" s="17" t="s">
        <v>25</v>
      </c>
      <c r="T16" s="10">
        <f>MIN(D6:D10)</f>
        <v>1.2</v>
      </c>
    </row>
    <row r="17" spans="2:20" ht="30" x14ac:dyDescent="0.25">
      <c r="B17" s="1">
        <v>5</v>
      </c>
      <c r="C17" s="16" t="s">
        <v>26</v>
      </c>
      <c r="D17" s="11"/>
      <c r="E17" s="21" t="str">
        <f t="shared" si="0"/>
        <v/>
      </c>
      <c r="F17" s="17" t="s">
        <v>27</v>
      </c>
      <c r="T17" s="1">
        <f>COUNT(D6:D10)</f>
        <v>5</v>
      </c>
    </row>
    <row r="18" spans="2:20" ht="30" x14ac:dyDescent="0.25">
      <c r="B18" s="1">
        <v>6</v>
      </c>
      <c r="C18" s="16" t="s">
        <v>28</v>
      </c>
      <c r="D18" s="11"/>
      <c r="E18" s="21" t="str">
        <f t="shared" si="0"/>
        <v/>
      </c>
      <c r="F18" s="17" t="s">
        <v>29</v>
      </c>
      <c r="T18" s="1">
        <f>SUMPRODUCT(C6:C10,D6:D10)*0.9</f>
        <v>273.60000000000002</v>
      </c>
    </row>
    <row r="1000" spans="702:702" x14ac:dyDescent="0.25">
      <c r="ZZ1000"/>
    </row>
  </sheetData>
  <conditionalFormatting sqref="E13:E18">
    <cfRule type="expression" dxfId="25" priority="3" stopIfTrue="1">
      <formula>LEFT(E13,1)="✔"</formula>
    </cfRule>
    <cfRule type="expression" dxfId="24" priority="4" stopIfTrue="1">
      <formula>LEFT(E13,1)="✘"</formula>
    </cfRule>
  </conditionalFormatting>
  <conditionalFormatting sqref="F6:F10">
    <cfRule type="expression" dxfId="23" priority="1" stopIfTrue="1">
      <formula>LEFT(F6,1)="✔"</formula>
    </cfRule>
    <cfRule type="expression" dxfId="22" priority="2" stopIfTrue="1">
      <formula>LEFT(F6,1)="✘"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9EC47-7700-4883-AEA3-C2EF3E195A61}">
  <dimension ref="B1:ZZ1000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8.7109375" style="1" customWidth="1"/>
    <col min="3" max="3" width="40.7109375" style="1" customWidth="1"/>
    <col min="4" max="4" width="16.7109375" style="1" customWidth="1"/>
    <col min="5" max="5" width="18.7109375" style="1" customWidth="1"/>
    <col min="6" max="6" width="22.7109375" style="1" customWidth="1"/>
    <col min="7" max="7" width="16.7109375" style="1" customWidth="1"/>
    <col min="8" max="9" width="14.7109375" style="1" customWidth="1"/>
    <col min="10" max="19" width="11.42578125" style="1"/>
    <col min="20" max="21" width="0" style="1" hidden="1" customWidth="1"/>
    <col min="22" max="16384" width="11.42578125" style="1"/>
  </cols>
  <sheetData>
    <row r="1" spans="2:22" ht="23.25" x14ac:dyDescent="0.35">
      <c r="B1" s="2" t="s">
        <v>30</v>
      </c>
      <c r="H1" s="6" t="s">
        <v>3</v>
      </c>
      <c r="I1" s="7" t="str">
        <f>(COUNTIF(G8:G11,"✔*")+COUNTIF(E14:E17,"✔*"))&amp;" / "&amp;(ROWS(G8:G11)*COLUMNS(G8:G11)+ROWS(E14:E17)*COLUMNS(E14:E17))</f>
        <v>0 / 8</v>
      </c>
      <c r="T1" s="18">
        <f>(COUNTIF(G8:G11,"✔*")+COUNTIF(E14:E17,"✔*"))/(ROWS(G8:G11)*COLUMNS(G8:G11)+ROWS(E14:E17)*COLUMNS(E14:E17))</f>
        <v>0</v>
      </c>
    </row>
    <row r="2" spans="2:22" x14ac:dyDescent="0.25">
      <c r="B2" s="4" t="s">
        <v>31</v>
      </c>
    </row>
    <row r="3" spans="2:22" x14ac:dyDescent="0.25">
      <c r="B3" s="5" t="s">
        <v>32</v>
      </c>
    </row>
    <row r="5" spans="2:22" x14ac:dyDescent="0.25">
      <c r="B5" s="3" t="s">
        <v>33</v>
      </c>
      <c r="C5" s="22">
        <v>0.21</v>
      </c>
    </row>
    <row r="7" spans="2:22" ht="30" customHeight="1" x14ac:dyDescent="0.25">
      <c r="B7" s="12" t="s">
        <v>4</v>
      </c>
      <c r="C7" s="12" t="s">
        <v>34</v>
      </c>
      <c r="D7" s="12" t="s">
        <v>35</v>
      </c>
      <c r="E7" s="12" t="s">
        <v>36</v>
      </c>
      <c r="F7" s="12" t="s">
        <v>37</v>
      </c>
      <c r="G7" s="12" t="s">
        <v>8</v>
      </c>
    </row>
    <row r="8" spans="2:22" x14ac:dyDescent="0.25">
      <c r="B8" s="13" t="s">
        <v>38</v>
      </c>
      <c r="C8" s="14">
        <v>3200</v>
      </c>
      <c r="D8" s="15"/>
      <c r="E8" s="15"/>
      <c r="F8" s="24"/>
      <c r="G8" s="20" t="str">
        <f>IF(COUNTBLANK(D8:F8)=3,"",IF(OR(NOT(_xlfn.ISFORMULA(D8)),NOT(_xlfn.ISFORMULA(E8)),NOT(_xlfn.ISFORMULA(F8))),"✘ scrie formule",IF(AND(ABS(N(D8)-T8)&lt;0.005,ABS(N(E8)-U8)&lt;0.005,ABS(N(F8)-V8)&lt;0.0005),"✔ corect","✘ greșit")))</f>
        <v/>
      </c>
      <c r="T8" s="1">
        <f>C8*$C$5</f>
        <v>672</v>
      </c>
      <c r="U8" s="1">
        <f>C8*(1+$C$5)</f>
        <v>3872</v>
      </c>
      <c r="V8" s="1">
        <f>C8/SUM($C$8:$C$11)</f>
        <v>0.60093896713615025</v>
      </c>
    </row>
    <row r="9" spans="2:22" x14ac:dyDescent="0.25">
      <c r="B9" s="13" t="s">
        <v>39</v>
      </c>
      <c r="C9" s="14">
        <v>1150</v>
      </c>
      <c r="D9" s="15"/>
      <c r="E9" s="15"/>
      <c r="F9" s="24"/>
      <c r="G9" s="20" t="str">
        <f>IF(COUNTBLANK(D9:F9)=3,"",IF(OR(NOT(_xlfn.ISFORMULA(D9)),NOT(_xlfn.ISFORMULA(E9)),NOT(_xlfn.ISFORMULA(F9))),"✘ scrie formule",IF(AND(ABS(N(D9)-T9)&lt;0.005,ABS(N(E9)-U9)&lt;0.005,ABS(N(F9)-V9)&lt;0.0005),"✔ corect","✘ greșit")))</f>
        <v/>
      </c>
      <c r="T9" s="1">
        <f>C9*$C$5</f>
        <v>241.5</v>
      </c>
      <c r="U9" s="1">
        <f>C9*(1+$C$5)</f>
        <v>1391.5</v>
      </c>
      <c r="V9" s="1">
        <f>C9/SUM($C$8:$C$11)</f>
        <v>0.215962441314554</v>
      </c>
    </row>
    <row r="10" spans="2:22" x14ac:dyDescent="0.25">
      <c r="B10" s="13" t="s">
        <v>40</v>
      </c>
      <c r="C10" s="14">
        <v>890</v>
      </c>
      <c r="D10" s="15"/>
      <c r="E10" s="15"/>
      <c r="F10" s="24"/>
      <c r="G10" s="20" t="str">
        <f>IF(COUNTBLANK(D10:F10)=3,"",IF(OR(NOT(_xlfn.ISFORMULA(D10)),NOT(_xlfn.ISFORMULA(E10)),NOT(_xlfn.ISFORMULA(F10))),"✘ scrie formule",IF(AND(ABS(N(D10)-T10)&lt;0.005,ABS(N(E10)-U10)&lt;0.005,ABS(N(F10)-V10)&lt;0.0005),"✔ corect","✘ greșit")))</f>
        <v/>
      </c>
      <c r="T10" s="1">
        <f>C10*$C$5</f>
        <v>186.9</v>
      </c>
      <c r="U10" s="1">
        <f>C10*(1+$C$5)</f>
        <v>1076.8999999999999</v>
      </c>
      <c r="V10" s="1">
        <f>C10/SUM($C$8:$C$11)</f>
        <v>0.16713615023474179</v>
      </c>
    </row>
    <row r="11" spans="2:22" x14ac:dyDescent="0.25">
      <c r="B11" s="13" t="s">
        <v>41</v>
      </c>
      <c r="C11" s="14">
        <v>85</v>
      </c>
      <c r="D11" s="15"/>
      <c r="E11" s="15"/>
      <c r="F11" s="24"/>
      <c r="G11" s="20" t="str">
        <f>IF(COUNTBLANK(D11:F11)=3,"",IF(OR(NOT(_xlfn.ISFORMULA(D11)),NOT(_xlfn.ISFORMULA(E11)),NOT(_xlfn.ISFORMULA(F11))),"✘ scrie formule",IF(AND(ABS(N(D11)-T11)&lt;0.005,ABS(N(E11)-U11)&lt;0.005,ABS(N(F11)-V11)&lt;0.0005),"✔ corect","✘ greșit")))</f>
        <v/>
      </c>
      <c r="T11" s="1">
        <f>C11*$C$5</f>
        <v>17.849999999999998</v>
      </c>
      <c r="U11" s="1">
        <f>C11*(1+$C$5)</f>
        <v>102.85</v>
      </c>
      <c r="V11" s="1">
        <f>C11/SUM($C$8:$C$11)</f>
        <v>1.5962441314553991E-2</v>
      </c>
    </row>
    <row r="13" spans="2:22" x14ac:dyDescent="0.25">
      <c r="B13" s="8" t="s">
        <v>14</v>
      </c>
      <c r="C13" s="8" t="s">
        <v>15</v>
      </c>
      <c r="D13" s="8" t="s">
        <v>16</v>
      </c>
      <c r="E13" s="8" t="s">
        <v>8</v>
      </c>
      <c r="F13" s="8" t="s">
        <v>17</v>
      </c>
    </row>
    <row r="14" spans="2:22" x14ac:dyDescent="0.25">
      <c r="B14" s="1">
        <v>1</v>
      </c>
      <c r="C14" s="16" t="s">
        <v>42</v>
      </c>
      <c r="D14" s="11"/>
      <c r="E14" s="21" t="str">
        <f>IF(ISERROR(D14),"✘ greșit",IF(D14="","",IF(NOT(_xlfn.ISFORMULA(D14)),"✘ scrie o formulă",IF(ABS(N(D14)-$T14)&lt;0.005,"✔ corect","✘ greșit"))))</f>
        <v/>
      </c>
      <c r="F14" s="17" t="s">
        <v>19</v>
      </c>
      <c r="T14" s="1">
        <f>SUM(C8:C11)*(1+C5)</f>
        <v>6443.25</v>
      </c>
    </row>
    <row r="15" spans="2:22" ht="30" x14ac:dyDescent="0.25">
      <c r="B15" s="1">
        <v>2</v>
      </c>
      <c r="C15" s="16" t="s">
        <v>43</v>
      </c>
      <c r="D15" s="11"/>
      <c r="E15" s="21" t="str">
        <f>IF(ISERROR(D15),"✘ greșit",IF(D15="","",IF(NOT(_xlfn.ISFORMULA(D15)),"✘ scrie o formulă",IF(ABS(N(D15)-$T15)&lt;0.005,"✔ corect","✘ greșit"))))</f>
        <v/>
      </c>
      <c r="F15" s="17" t="s">
        <v>44</v>
      </c>
      <c r="T15" s="1">
        <f>SUM(C8:C11)*C5</f>
        <v>1118.25</v>
      </c>
    </row>
    <row r="16" spans="2:22" ht="30" x14ac:dyDescent="0.25">
      <c r="B16" s="1">
        <v>3</v>
      </c>
      <c r="C16" s="16" t="s">
        <v>45</v>
      </c>
      <c r="D16" s="11"/>
      <c r="E16" s="21" t="str">
        <f>IF(ISERROR(D16),"✘ greșit",IF(D16="","",IF(NOT(_xlfn.ISFORMULA(D16)),"✘ scrie o formulă",IF(ABS(N(D16)-$T16)&lt;0.005,"✔ corect","✘ greșit"))))</f>
        <v/>
      </c>
      <c r="F16" s="17" t="s">
        <v>46</v>
      </c>
      <c r="T16" s="1">
        <f>C8*(1+C5)*0.85</f>
        <v>3291.2</v>
      </c>
    </row>
    <row r="17" spans="2:20" ht="30" x14ac:dyDescent="0.25">
      <c r="B17" s="1">
        <v>4</v>
      </c>
      <c r="C17" s="16" t="s">
        <v>47</v>
      </c>
      <c r="D17" s="23"/>
      <c r="E17" s="21" t="str">
        <f>IF(ISERROR(D17),"✘ greșit",IF(D17="","",IF(NOT(_xlfn.ISFORMULA(D17)),"✘ scrie o formulă",IF(ABS(N(D17)-$T17)&lt;0.005,"✔ corect","✘ greșit"))))</f>
        <v/>
      </c>
      <c r="F17" s="17" t="s">
        <v>48</v>
      </c>
      <c r="T17" s="1">
        <f>C8/C9-1</f>
        <v>1.7826086956521738</v>
      </c>
    </row>
    <row r="19" spans="2:20" x14ac:dyDescent="0.25">
      <c r="B19" s="5" t="s">
        <v>49</v>
      </c>
    </row>
    <row r="1000" spans="702:702" x14ac:dyDescent="0.25">
      <c r="ZZ1000"/>
    </row>
  </sheetData>
  <conditionalFormatting sqref="E14:E17">
    <cfRule type="expression" dxfId="21" priority="3" stopIfTrue="1">
      <formula>LEFT(E14,1)="✔"</formula>
    </cfRule>
    <cfRule type="expression" dxfId="20" priority="4" stopIfTrue="1">
      <formula>LEFT(E14,1)="✘"</formula>
    </cfRule>
  </conditionalFormatting>
  <conditionalFormatting sqref="G8:G11">
    <cfRule type="expression" dxfId="19" priority="1" stopIfTrue="1">
      <formula>LEFT(G8,1)="✔"</formula>
    </cfRule>
    <cfRule type="expression" dxfId="18" priority="2" stopIfTrue="1">
      <formula>LEFT(G8,1)="✘"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B416-79A2-4A05-BB6F-D07B2667E97C}">
  <dimension ref="B1:ZZ1000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8.7109375" style="1" customWidth="1"/>
    <col min="3" max="3" width="40.7109375" style="1" customWidth="1"/>
    <col min="4" max="4" width="16.7109375" style="1" customWidth="1"/>
    <col min="5" max="5" width="18.7109375" style="1" customWidth="1"/>
    <col min="6" max="6" width="22.7109375" style="1" customWidth="1"/>
    <col min="7" max="7" width="16.7109375" style="1" customWidth="1"/>
    <col min="8" max="9" width="14.7109375" style="1" customWidth="1"/>
    <col min="10" max="19" width="11.42578125" style="1"/>
    <col min="20" max="21" width="0" style="1" hidden="1" customWidth="1"/>
    <col min="22" max="16384" width="11.42578125" style="1"/>
  </cols>
  <sheetData>
    <row r="1" spans="2:20" ht="23.25" x14ac:dyDescent="0.35">
      <c r="B1" s="2" t="s">
        <v>50</v>
      </c>
      <c r="H1" s="6" t="s">
        <v>3</v>
      </c>
      <c r="I1" s="7" t="str">
        <f>(COUNTIF(F6:F12,"✔*")+COUNTIF(E15:E19,"✔*"))&amp;" / "&amp;(ROWS(F6:F12)*COLUMNS(F6:F12)+ROWS(E15:E19)*COLUMNS(E15:E19))</f>
        <v>0 / 12</v>
      </c>
      <c r="T1" s="18">
        <f>(COUNTIF(F6:F12,"✔*")+COUNTIF(E15:E19,"✔*"))/(ROWS(F6:F12)*COLUMNS(F6:F12)+ROWS(E15:E19)*COLUMNS(E15:E19))</f>
        <v>0</v>
      </c>
    </row>
    <row r="2" spans="2:20" x14ac:dyDescent="0.25">
      <c r="B2" s="4" t="s">
        <v>51</v>
      </c>
    </row>
    <row r="3" spans="2:20" x14ac:dyDescent="0.25">
      <c r="B3" s="5" t="s">
        <v>52</v>
      </c>
    </row>
    <row r="5" spans="2:20" ht="30" customHeight="1" x14ac:dyDescent="0.25">
      <c r="B5" s="12" t="s">
        <v>53</v>
      </c>
      <c r="C5" s="12" t="s">
        <v>54</v>
      </c>
      <c r="D5" s="12" t="s">
        <v>55</v>
      </c>
      <c r="E5" s="12" t="s">
        <v>56</v>
      </c>
      <c r="F5" s="12" t="s">
        <v>8</v>
      </c>
    </row>
    <row r="6" spans="2:20" x14ac:dyDescent="0.25">
      <c r="B6" s="13" t="s">
        <v>57</v>
      </c>
      <c r="C6" s="19" t="s">
        <v>58</v>
      </c>
      <c r="D6" s="19">
        <v>8.5</v>
      </c>
      <c r="E6" s="25"/>
      <c r="F6" s="20" t="str">
        <f t="shared" ref="F6:F12" si="0">IF(ISERROR(E6),"✘ greșit",IF(E6="","",IF(NOT(_xlfn.ISFORMULA(E6)),"✘ scrie o formulă",IF(UPPER(TRIM(E6))=UPPER($T6),"✔ corect","✘ greșit"))))</f>
        <v/>
      </c>
      <c r="T6" s="1" t="str">
        <f t="shared" ref="T6:T12" si="1">IF(D6&gt;=5,"Admis","Respins")</f>
        <v>Admis</v>
      </c>
    </row>
    <row r="7" spans="2:20" x14ac:dyDescent="0.25">
      <c r="B7" s="13" t="s">
        <v>59</v>
      </c>
      <c r="C7" s="19" t="s">
        <v>60</v>
      </c>
      <c r="D7" s="19">
        <v>4.2</v>
      </c>
      <c r="E7" s="25"/>
      <c r="F7" s="20" t="str">
        <f t="shared" si="0"/>
        <v/>
      </c>
      <c r="T7" s="1" t="str">
        <f t="shared" si="1"/>
        <v>Respins</v>
      </c>
    </row>
    <row r="8" spans="2:20" x14ac:dyDescent="0.25">
      <c r="B8" s="13" t="s">
        <v>61</v>
      </c>
      <c r="C8" s="19" t="s">
        <v>58</v>
      </c>
      <c r="D8" s="19">
        <v>6</v>
      </c>
      <c r="E8" s="25"/>
      <c r="F8" s="20" t="str">
        <f t="shared" si="0"/>
        <v/>
      </c>
      <c r="T8" s="1" t="str">
        <f t="shared" si="1"/>
        <v>Admis</v>
      </c>
    </row>
    <row r="9" spans="2:20" x14ac:dyDescent="0.25">
      <c r="B9" s="13" t="s">
        <v>62</v>
      </c>
      <c r="C9" s="19" t="s">
        <v>60</v>
      </c>
      <c r="D9" s="19">
        <v>9.4</v>
      </c>
      <c r="E9" s="25"/>
      <c r="F9" s="20" t="str">
        <f t="shared" si="0"/>
        <v/>
      </c>
      <c r="T9" s="1" t="str">
        <f t="shared" si="1"/>
        <v>Admis</v>
      </c>
    </row>
    <row r="10" spans="2:20" x14ac:dyDescent="0.25">
      <c r="B10" s="13" t="s">
        <v>63</v>
      </c>
      <c r="C10" s="19" t="s">
        <v>58</v>
      </c>
      <c r="D10" s="19">
        <v>3.8</v>
      </c>
      <c r="E10" s="25"/>
      <c r="F10" s="20" t="str">
        <f t="shared" si="0"/>
        <v/>
      </c>
      <c r="T10" s="1" t="str">
        <f t="shared" si="1"/>
        <v>Respins</v>
      </c>
    </row>
    <row r="11" spans="2:20" x14ac:dyDescent="0.25">
      <c r="B11" s="13" t="s">
        <v>64</v>
      </c>
      <c r="C11" s="19" t="s">
        <v>60</v>
      </c>
      <c r="D11" s="19">
        <v>7.1</v>
      </c>
      <c r="E11" s="25"/>
      <c r="F11" s="20" t="str">
        <f t="shared" si="0"/>
        <v/>
      </c>
      <c r="T11" s="1" t="str">
        <f t="shared" si="1"/>
        <v>Admis</v>
      </c>
    </row>
    <row r="12" spans="2:20" x14ac:dyDescent="0.25">
      <c r="B12" s="13" t="s">
        <v>65</v>
      </c>
      <c r="C12" s="19" t="s">
        <v>58</v>
      </c>
      <c r="D12" s="19">
        <v>5</v>
      </c>
      <c r="E12" s="25"/>
      <c r="F12" s="20" t="str">
        <f t="shared" si="0"/>
        <v/>
      </c>
      <c r="T12" s="1" t="str">
        <f t="shared" si="1"/>
        <v>Admis</v>
      </c>
    </row>
    <row r="14" spans="2:20" x14ac:dyDescent="0.25">
      <c r="B14" s="8" t="s">
        <v>14</v>
      </c>
      <c r="C14" s="8" t="s">
        <v>15</v>
      </c>
      <c r="D14" s="8" t="s">
        <v>16</v>
      </c>
      <c r="E14" s="8" t="s">
        <v>8</v>
      </c>
      <c r="F14" s="8" t="s">
        <v>17</v>
      </c>
    </row>
    <row r="15" spans="2:20" x14ac:dyDescent="0.25">
      <c r="B15" s="1">
        <v>1</v>
      </c>
      <c r="C15" s="16" t="s">
        <v>66</v>
      </c>
      <c r="D15" s="9"/>
      <c r="E15" s="21" t="str">
        <f>IF(ISERROR(D15),"✘ greșit",IF(D15="","",IF(NOT(_xlfn.ISFORMULA(D15)),"✘ scrie o formulă",IF(ABS(N(D15)-$T15)&lt;0.005,"✔ corect","✘ greșit"))))</f>
        <v/>
      </c>
      <c r="F15" s="17" t="s">
        <v>67</v>
      </c>
      <c r="T15" s="1">
        <f>COUNTIF(D6:D12,"&gt;=5")</f>
        <v>5</v>
      </c>
    </row>
    <row r="16" spans="2:20" x14ac:dyDescent="0.25">
      <c r="B16" s="1">
        <v>2</v>
      </c>
      <c r="C16" s="16" t="s">
        <v>68</v>
      </c>
      <c r="D16" s="9"/>
      <c r="E16" s="21" t="str">
        <f>IF(ISERROR(D16),"✘ greșit",IF(D16="","",IF(NOT(_xlfn.ISFORMULA(D16)),"✘ scrie o formulă",IF(ABS(N(D16)-$T16)&lt;0.005,"✔ corect","✘ greșit"))))</f>
        <v/>
      </c>
      <c r="F16" s="17" t="s">
        <v>67</v>
      </c>
      <c r="T16" s="1">
        <f>COUNTIF(C6:C12,"B")</f>
        <v>3</v>
      </c>
    </row>
    <row r="17" spans="2:20" ht="45" x14ac:dyDescent="0.25">
      <c r="B17" s="1">
        <v>3</v>
      </c>
      <c r="C17" s="16" t="s">
        <v>69</v>
      </c>
      <c r="D17" s="26"/>
      <c r="E17" s="21" t="str">
        <f>IF(ISERROR(D17),"✘ greșit",IF(D17="","",IF(NOT(_xlfn.ISFORMULA(D17)),"✘ scrie o formulă",IF(ABS(N(D17)-$T17)&lt;0.005,"✔ corect","✘ greșit"))))</f>
        <v/>
      </c>
      <c r="F17" s="17" t="s">
        <v>70</v>
      </c>
      <c r="T17" s="1">
        <f>AVERAGEIF(C6:C12,"A",D6:D12)</f>
        <v>5.8250000000000002</v>
      </c>
    </row>
    <row r="18" spans="2:20" ht="45" x14ac:dyDescent="0.25">
      <c r="B18" s="1">
        <v>4</v>
      </c>
      <c r="C18" s="16" t="s">
        <v>71</v>
      </c>
      <c r="D18" s="26"/>
      <c r="E18" s="21" t="str">
        <f>IF(ISERROR(D18),"✘ greșit",IF(D18="","",IF(NOT(_xlfn.ISFORMULA(D18)),"✘ scrie o formulă",IF(ABS(N(D18)-$T18)&lt;0.005,"✔ corect","✘ greșit"))))</f>
        <v/>
      </c>
      <c r="F18" s="17" t="s">
        <v>72</v>
      </c>
      <c r="T18" s="1">
        <f>SUMIF(C6:C12,"B",D6:D12)</f>
        <v>20.700000000000003</v>
      </c>
    </row>
    <row r="19" spans="2:20" x14ac:dyDescent="0.25">
      <c r="B19" s="1">
        <v>5</v>
      </c>
      <c r="C19" s="16" t="s">
        <v>73</v>
      </c>
      <c r="D19" s="9"/>
      <c r="E19" s="21" t="str">
        <f>IF(ISERROR(D19),"✘ greșit",IF(D19="","",IF(NOT(_xlfn.ISFORMULA(D19)),"✘ scrie o formulă",IF(ABS(N(D19)-$T19)&lt;0.005,"✔ corect","✘ greșit"))))</f>
        <v/>
      </c>
      <c r="F19" s="17" t="s">
        <v>74</v>
      </c>
      <c r="T19" s="1">
        <f>COUNTIFS(C6:C12,"A",D6:D12,"&gt;=8")</f>
        <v>1</v>
      </c>
    </row>
    <row r="1000" spans="702:702" x14ac:dyDescent="0.25">
      <c r="ZZ1000"/>
    </row>
  </sheetData>
  <conditionalFormatting sqref="E15:E19">
    <cfRule type="expression" dxfId="17" priority="3" stopIfTrue="1">
      <formula>LEFT(E15,1)="✔"</formula>
    </cfRule>
    <cfRule type="expression" dxfId="16" priority="4" stopIfTrue="1">
      <formula>LEFT(E15,1)="✘"</formula>
    </cfRule>
  </conditionalFormatting>
  <conditionalFormatting sqref="F6:F12">
    <cfRule type="expression" dxfId="15" priority="1" stopIfTrue="1">
      <formula>LEFT(F6,1)="✔"</formula>
    </cfRule>
    <cfRule type="expression" dxfId="14" priority="2" stopIfTrue="1">
      <formula>LEFT(F6,1)="✘"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5289-4294-442E-9E55-D01E1C5F96EE}">
  <dimension ref="B1:ZZ1000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8.7109375" style="1" customWidth="1"/>
    <col min="3" max="3" width="40.7109375" style="1" customWidth="1"/>
    <col min="4" max="4" width="16.7109375" style="1" customWidth="1"/>
    <col min="5" max="5" width="18.7109375" style="1" customWidth="1"/>
    <col min="6" max="6" width="22.7109375" style="1" customWidth="1"/>
    <col min="7" max="7" width="16.7109375" style="1" customWidth="1"/>
    <col min="8" max="9" width="14.7109375" style="1" customWidth="1"/>
    <col min="10" max="19" width="11.42578125" style="1"/>
    <col min="20" max="22" width="0" style="1" hidden="1" customWidth="1"/>
    <col min="23" max="16384" width="11.42578125" style="1"/>
  </cols>
  <sheetData>
    <row r="1" spans="2:21" ht="23.25" x14ac:dyDescent="0.35">
      <c r="B1" s="2" t="s">
        <v>75</v>
      </c>
      <c r="H1" s="6" t="s">
        <v>3</v>
      </c>
      <c r="I1" s="7" t="str">
        <f>(COUNTIF(F6:F9,"✔*")+COUNTIF(E13:E16,"✔*"))&amp;" / "&amp;(ROWS(F6:F9)*COLUMNS(F6:F9)+ROWS(E13:E16)*COLUMNS(E13:E16))</f>
        <v>0 / 8</v>
      </c>
      <c r="T1" s="18">
        <f>(COUNTIF(F6:F9,"✔*")+COUNTIF(E13:E16,"✔*"))/(ROWS(F6:F9)*COLUMNS(F6:F9)+ROWS(E13:E16)*COLUMNS(E13:E16))</f>
        <v>0</v>
      </c>
    </row>
    <row r="2" spans="2:21" x14ac:dyDescent="0.25">
      <c r="B2" s="4" t="s">
        <v>51</v>
      </c>
    </row>
    <row r="3" spans="2:21" x14ac:dyDescent="0.25">
      <c r="B3" s="5" t="s">
        <v>76</v>
      </c>
    </row>
    <row r="4" spans="2:21" x14ac:dyDescent="0.25">
      <c r="I4" s="27" t="s">
        <v>77</v>
      </c>
    </row>
    <row r="5" spans="2:21" ht="30" customHeight="1" x14ac:dyDescent="0.25">
      <c r="B5" s="12" t="s">
        <v>90</v>
      </c>
      <c r="C5" s="12" t="s">
        <v>5</v>
      </c>
      <c r="D5" s="12" t="s">
        <v>91</v>
      </c>
      <c r="E5" s="12" t="s">
        <v>92</v>
      </c>
      <c r="F5" s="12" t="s">
        <v>8</v>
      </c>
      <c r="I5" s="12" t="s">
        <v>78</v>
      </c>
      <c r="J5" s="12" t="s">
        <v>4</v>
      </c>
      <c r="K5" s="12" t="s">
        <v>79</v>
      </c>
    </row>
    <row r="6" spans="2:21" x14ac:dyDescent="0.25">
      <c r="B6" s="19" t="s">
        <v>84</v>
      </c>
      <c r="C6" s="19">
        <v>2</v>
      </c>
      <c r="D6" s="15"/>
      <c r="E6" s="15"/>
      <c r="F6" s="20" t="str">
        <f>IF(COUNTBLANK(D6:E6)=2,"",IF(OR(NOT(_xlfn.ISFORMULA(D6)),NOT(_xlfn.ISFORMULA(E6))),"✘ scrie formule",IF(AND(ABS(N(D6)-T6)&lt;0.005,ABS(N(E6)-U6)&lt;0.005),"✔ corect","✘ greșit")))</f>
        <v/>
      </c>
      <c r="I6" s="13" t="s">
        <v>80</v>
      </c>
      <c r="J6" s="13" t="s">
        <v>81</v>
      </c>
      <c r="K6" s="14">
        <v>420</v>
      </c>
      <c r="T6" s="1">
        <f>VLOOKUP(B6,$I$6:$K$10,3,FALSE)</f>
        <v>1150</v>
      </c>
      <c r="U6" s="1">
        <f>T6*C6</f>
        <v>2300</v>
      </c>
    </row>
    <row r="7" spans="2:21" x14ac:dyDescent="0.25">
      <c r="B7" s="19" t="s">
        <v>80</v>
      </c>
      <c r="C7" s="19">
        <v>6</v>
      </c>
      <c r="D7" s="15"/>
      <c r="E7" s="15"/>
      <c r="F7" s="20" t="str">
        <f>IF(COUNTBLANK(D7:E7)=2,"",IF(OR(NOT(_xlfn.ISFORMULA(D7)),NOT(_xlfn.ISFORMULA(E7))),"✘ scrie formule",IF(AND(ABS(N(D7)-T7)&lt;0.005,ABS(N(E7)-U7)&lt;0.005),"✔ corect","✘ greșit")))</f>
        <v/>
      </c>
      <c r="I7" s="13" t="s">
        <v>82</v>
      </c>
      <c r="J7" s="13" t="s">
        <v>83</v>
      </c>
      <c r="K7" s="14">
        <v>690</v>
      </c>
      <c r="T7" s="1">
        <f>VLOOKUP(B7,$I$6:$K$10,3,FALSE)</f>
        <v>420</v>
      </c>
      <c r="U7" s="1">
        <f>T7*C7</f>
        <v>2520</v>
      </c>
    </row>
    <row r="8" spans="2:21" x14ac:dyDescent="0.25">
      <c r="B8" s="19" t="s">
        <v>88</v>
      </c>
      <c r="C8" s="19">
        <v>4</v>
      </c>
      <c r="D8" s="15"/>
      <c r="E8" s="15"/>
      <c r="F8" s="20" t="str">
        <f>IF(COUNTBLANK(D8:E8)=2,"",IF(OR(NOT(_xlfn.ISFORMULA(D8)),NOT(_xlfn.ISFORMULA(E8))),"✘ scrie formule",IF(AND(ABS(N(D8)-T8)&lt;0.005,ABS(N(E8)-U8)&lt;0.005),"✔ corect","✘ greșit")))</f>
        <v/>
      </c>
      <c r="I8" s="13" t="s">
        <v>84</v>
      </c>
      <c r="J8" s="13" t="s">
        <v>85</v>
      </c>
      <c r="K8" s="14">
        <v>1150</v>
      </c>
      <c r="T8" s="1">
        <f>VLOOKUP(B8,$I$6:$K$10,3,FALSE)</f>
        <v>310</v>
      </c>
      <c r="U8" s="1">
        <f>T8*C8</f>
        <v>1240</v>
      </c>
    </row>
    <row r="9" spans="2:21" x14ac:dyDescent="0.25">
      <c r="B9" s="19" t="s">
        <v>86</v>
      </c>
      <c r="C9" s="19">
        <v>10</v>
      </c>
      <c r="D9" s="15"/>
      <c r="E9" s="15"/>
      <c r="F9" s="20" t="str">
        <f>IF(COUNTBLANK(D9:E9)=2,"",IF(OR(NOT(_xlfn.ISFORMULA(D9)),NOT(_xlfn.ISFORMULA(E9))),"✘ scrie formule",IF(AND(ABS(N(D9)-T9)&lt;0.005,ABS(N(E9)-U9)&lt;0.005),"✔ corect","✘ greșit")))</f>
        <v/>
      </c>
      <c r="I9" s="13" t="s">
        <v>86</v>
      </c>
      <c r="J9" s="13" t="s">
        <v>87</v>
      </c>
      <c r="K9" s="14">
        <v>95</v>
      </c>
      <c r="T9" s="1">
        <f>VLOOKUP(B9,$I$6:$K$10,3,FALSE)</f>
        <v>95</v>
      </c>
      <c r="U9" s="1">
        <f>T9*C9</f>
        <v>950</v>
      </c>
    </row>
    <row r="10" spans="2:21" x14ac:dyDescent="0.25">
      <c r="I10" s="13" t="s">
        <v>88</v>
      </c>
      <c r="J10" s="13" t="s">
        <v>89</v>
      </c>
      <c r="K10" s="14">
        <v>310</v>
      </c>
    </row>
    <row r="12" spans="2:21" x14ac:dyDescent="0.25">
      <c r="B12" s="8" t="s">
        <v>14</v>
      </c>
      <c r="C12" s="8" t="s">
        <v>15</v>
      </c>
      <c r="D12" s="8" t="s">
        <v>16</v>
      </c>
      <c r="E12" s="8" t="s">
        <v>8</v>
      </c>
      <c r="F12" s="8" t="s">
        <v>17</v>
      </c>
    </row>
    <row r="13" spans="2:21" x14ac:dyDescent="0.25">
      <c r="B13" s="1">
        <v>1</v>
      </c>
      <c r="C13" s="16" t="s">
        <v>93</v>
      </c>
      <c r="D13" s="11"/>
      <c r="E13" s="21" t="str">
        <f>IF(ISERROR(D13),"✘ greșit",IF(D13="","",IF(NOT(_xlfn.ISFORMULA(D13)),"✘ scrie o formulă",IF(ABS(N(D13)-$T13)&lt;0.005,"✔ corect","✘ greșit"))))</f>
        <v/>
      </c>
      <c r="F13" s="17" t="s">
        <v>19</v>
      </c>
      <c r="T13" s="1">
        <f>SUMPRODUCT(C6:C9,T6:T9)</f>
        <v>7010</v>
      </c>
    </row>
    <row r="14" spans="2:21" ht="60" x14ac:dyDescent="0.25">
      <c r="B14" s="1">
        <v>2</v>
      </c>
      <c r="C14" s="16" t="s">
        <v>94</v>
      </c>
      <c r="D14" s="9"/>
      <c r="E14" s="21" t="str">
        <f>IF(ISERROR(D14),"✘ greșit",IF(D14="","",IF(NOT(_xlfn.ISFORMULA(D14)),"✘ scrie o formulă",IF(UPPER(TRIM(D14))=UPPER($T14),"✔ corect","✘ greșit"))))</f>
        <v/>
      </c>
      <c r="F14" s="17" t="s">
        <v>95</v>
      </c>
      <c r="T14" s="1" t="str">
        <f>VLOOKUP("P02",I6:K10,2,FALSE)</f>
        <v>Birou 140 cm</v>
      </c>
    </row>
    <row r="15" spans="2:21" ht="30" x14ac:dyDescent="0.25">
      <c r="B15" s="1">
        <v>3</v>
      </c>
      <c r="C15" s="16" t="s">
        <v>96</v>
      </c>
      <c r="D15" s="9"/>
      <c r="E15" s="21" t="str">
        <f>IF(ISERROR(D15),"✘ greșit",IF(D15="","",IF(NOT(_xlfn.ISFORMULA(D15)),"✘ scrie o formulă",IF(UPPER(TRIM(D15))=UPPER($T15),"✔ corect","✘ greșit"))))</f>
        <v/>
      </c>
      <c r="F15" s="17" t="s">
        <v>97</v>
      </c>
      <c r="T15" s="1" t="str">
        <f>"Cod inexistent"</f>
        <v>Cod inexistent</v>
      </c>
    </row>
    <row r="16" spans="2:21" x14ac:dyDescent="0.25">
      <c r="B16" s="1">
        <v>4</v>
      </c>
      <c r="C16" s="16" t="s">
        <v>98</v>
      </c>
      <c r="D16" s="11"/>
      <c r="E16" s="21" t="str">
        <f>IF(ISERROR(D16),"✘ greșit",IF(D16="","",IF(NOT(_xlfn.ISFORMULA(D16)),"✘ scrie o formulă",IF(ABS(N(D16)-$T16)&lt;0.005,"✔ corect","✘ greșit"))))</f>
        <v/>
      </c>
      <c r="F16" s="17" t="s">
        <v>23</v>
      </c>
      <c r="T16" s="10">
        <f>MAX(K6:K10)</f>
        <v>1150</v>
      </c>
    </row>
    <row r="1000" spans="702:702" x14ac:dyDescent="0.25">
      <c r="ZZ1000"/>
    </row>
  </sheetData>
  <conditionalFormatting sqref="E13:E16">
    <cfRule type="expression" dxfId="13" priority="3" stopIfTrue="1">
      <formula>LEFT(E13,1)="✔"</formula>
    </cfRule>
    <cfRule type="expression" dxfId="12" priority="4" stopIfTrue="1">
      <formula>LEFT(E13,1)="✘"</formula>
    </cfRule>
  </conditionalFormatting>
  <conditionalFormatting sqref="F6:F9">
    <cfRule type="expression" dxfId="11" priority="1" stopIfTrue="1">
      <formula>LEFT(F6,1)="✔"</formula>
    </cfRule>
    <cfRule type="expression" dxfId="10" priority="2" stopIfTrue="1">
      <formula>LEFT(F6,1)="✘"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26DB5-3B28-4555-8D7A-47E698A656AF}">
  <dimension ref="B1:ZZ1000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8.7109375" style="1" customWidth="1"/>
    <col min="3" max="3" width="40.7109375" style="1" customWidth="1"/>
    <col min="4" max="4" width="16.7109375" style="1" customWidth="1"/>
    <col min="5" max="5" width="18.7109375" style="1" customWidth="1"/>
    <col min="6" max="6" width="22.7109375" style="1" customWidth="1"/>
    <col min="7" max="7" width="16.7109375" style="1" customWidth="1"/>
    <col min="8" max="9" width="14.7109375" style="1" customWidth="1"/>
    <col min="10" max="19" width="11.42578125" style="1"/>
    <col min="20" max="23" width="0" style="1" hidden="1" customWidth="1"/>
    <col min="24" max="16384" width="11.42578125" style="1"/>
  </cols>
  <sheetData>
    <row r="1" spans="2:23" ht="23.25" x14ac:dyDescent="0.35">
      <c r="B1" s="2" t="s">
        <v>99</v>
      </c>
      <c r="H1" s="6" t="s">
        <v>3</v>
      </c>
      <c r="I1" s="7" t="str">
        <f>(COUNTIF(I7:I10,"✔*")+COUNTIF(E13:E15,"✔*"))&amp;" / "&amp;(ROWS(I7:I10)*COLUMNS(I7:I10)+ROWS(E13:E15)*COLUMNS(E13:E15))</f>
        <v>0 / 7</v>
      </c>
      <c r="T1" s="18">
        <f>(COUNTIF(I7:I10,"✔*")+COUNTIF(E13:E15,"✔*"))/(ROWS(I7:I10)*COLUMNS(I7:I10)+ROWS(E13:E15)*COLUMNS(E13:E15))</f>
        <v>0</v>
      </c>
    </row>
    <row r="2" spans="2:23" x14ac:dyDescent="0.25">
      <c r="B2" s="4" t="s">
        <v>51</v>
      </c>
    </row>
    <row r="3" spans="2:23" x14ac:dyDescent="0.25">
      <c r="B3" s="5" t="s">
        <v>100</v>
      </c>
    </row>
    <row r="4" spans="2:23" x14ac:dyDescent="0.25">
      <c r="B4" s="3" t="s">
        <v>101</v>
      </c>
      <c r="C4" s="28">
        <f>DATE(2026,12,31)</f>
        <v>46387</v>
      </c>
    </row>
    <row r="6" spans="2:23" ht="30" customHeight="1" x14ac:dyDescent="0.25">
      <c r="B6" s="12" t="s">
        <v>102</v>
      </c>
      <c r="C6" s="12" t="s">
        <v>103</v>
      </c>
      <c r="D6" s="12" t="s">
        <v>104</v>
      </c>
      <c r="E6" s="12" t="s">
        <v>105</v>
      </c>
      <c r="F6" s="12" t="s">
        <v>106</v>
      </c>
      <c r="G6" s="12" t="s">
        <v>107</v>
      </c>
      <c r="H6" s="12" t="s">
        <v>108</v>
      </c>
      <c r="I6" s="12" t="s">
        <v>8</v>
      </c>
    </row>
    <row r="7" spans="2:23" x14ac:dyDescent="0.25">
      <c r="B7" s="13" t="s">
        <v>109</v>
      </c>
      <c r="C7" s="13" t="s">
        <v>110</v>
      </c>
      <c r="D7" s="29">
        <f>DATE(2018,3,15)</f>
        <v>43174</v>
      </c>
      <c r="E7" s="25"/>
      <c r="F7" s="25"/>
      <c r="G7" s="30"/>
      <c r="H7" s="30"/>
      <c r="I7" s="20" t="str">
        <f>IF(COUNTBLANK(E7:H7)=4,"",IF(OR(NOT(_xlfn.ISFORMULA(E7)),NOT(_xlfn.ISFORMULA(F7)),NOT(_xlfn.ISFORMULA(G7)),NOT(_xlfn.ISFORMULA(H7))),"✘ scrie formule",IF(AND(E7=T7,EXACT(F7,U7),N(G7)=V7,N(H7)=W7),"✔ corect","✘ greșit")))</f>
        <v/>
      </c>
      <c r="T7" s="1" t="str">
        <f>C7&amp;" "&amp;B7</f>
        <v>Ana Popescu</v>
      </c>
      <c r="U7" s="1" t="str">
        <f>UPPER(B7)</f>
        <v>POPESCU</v>
      </c>
      <c r="V7" s="1">
        <f>YEAR(D7)</f>
        <v>2018</v>
      </c>
      <c r="W7" s="1">
        <f>DATEDIF(D7,$C$4,"y")</f>
        <v>8</v>
      </c>
    </row>
    <row r="8" spans="2:23" x14ac:dyDescent="0.25">
      <c r="B8" s="13" t="s">
        <v>111</v>
      </c>
      <c r="C8" s="13" t="s">
        <v>112</v>
      </c>
      <c r="D8" s="29">
        <f>DATE(2021,11,2)</f>
        <v>44502</v>
      </c>
      <c r="E8" s="25"/>
      <c r="F8" s="25"/>
      <c r="G8" s="30"/>
      <c r="H8" s="30"/>
      <c r="I8" s="20" t="str">
        <f>IF(COUNTBLANK(E8:H8)=4,"",IF(OR(NOT(_xlfn.ISFORMULA(E8)),NOT(_xlfn.ISFORMULA(F8)),NOT(_xlfn.ISFORMULA(G8)),NOT(_xlfn.ISFORMULA(H8))),"✘ scrie formule",IF(AND(E8=T8,EXACT(F8,U8),N(G8)=V8,N(H8)=W8),"✔ corect","✘ greșit")))</f>
        <v/>
      </c>
      <c r="T8" s="1" t="str">
        <f>C8&amp;" "&amp;B8</f>
        <v>Mihai Ionescu</v>
      </c>
      <c r="U8" s="1" t="str">
        <f>UPPER(B8)</f>
        <v>IONESCU</v>
      </c>
      <c r="V8" s="1">
        <f>YEAR(D8)</f>
        <v>2021</v>
      </c>
      <c r="W8" s="1">
        <f>DATEDIF(D8,$C$4,"y")</f>
        <v>5</v>
      </c>
    </row>
    <row r="9" spans="2:23" x14ac:dyDescent="0.25">
      <c r="B9" s="13" t="s">
        <v>113</v>
      </c>
      <c r="C9" s="13" t="s">
        <v>63</v>
      </c>
      <c r="D9" s="29">
        <f>DATE(2012,6,30)</f>
        <v>41090</v>
      </c>
      <c r="E9" s="25"/>
      <c r="F9" s="25"/>
      <c r="G9" s="30"/>
      <c r="H9" s="30"/>
      <c r="I9" s="20" t="str">
        <f>IF(COUNTBLANK(E9:H9)=4,"",IF(OR(NOT(_xlfn.ISFORMULA(E9)),NOT(_xlfn.ISFORMULA(F9)),NOT(_xlfn.ISFORMULA(G9)),NOT(_xlfn.ISFORMULA(H9))),"✘ scrie formule",IF(AND(E9=T9,EXACT(F9,U9),N(G9)=V9,N(H9)=W9),"✔ corect","✘ greșit")))</f>
        <v/>
      </c>
      <c r="T9" s="1" t="str">
        <f>C9&amp;" "&amp;B9</f>
        <v>Elena Dumitru</v>
      </c>
      <c r="U9" s="1" t="str">
        <f>UPPER(B9)</f>
        <v>DUMITRU</v>
      </c>
      <c r="V9" s="1">
        <f>YEAR(D9)</f>
        <v>2012</v>
      </c>
      <c r="W9" s="1">
        <f>DATEDIF(D9,$C$4,"y")</f>
        <v>14</v>
      </c>
    </row>
    <row r="10" spans="2:23" x14ac:dyDescent="0.25">
      <c r="B10" s="13" t="s">
        <v>114</v>
      </c>
      <c r="C10" s="13" t="s">
        <v>115</v>
      </c>
      <c r="D10" s="29">
        <f>DATE(2025,1,20)</f>
        <v>45677</v>
      </c>
      <c r="E10" s="25"/>
      <c r="F10" s="25"/>
      <c r="G10" s="30"/>
      <c r="H10" s="30"/>
      <c r="I10" s="20" t="str">
        <f>IF(COUNTBLANK(E10:H10)=4,"",IF(OR(NOT(_xlfn.ISFORMULA(E10)),NOT(_xlfn.ISFORMULA(F10)),NOT(_xlfn.ISFORMULA(G10)),NOT(_xlfn.ISFORMULA(H10))),"✘ scrie formule",IF(AND(E10=T10,EXACT(F10,U10),N(G10)=V10,N(H10)=W10),"✔ corect","✘ greșit")))</f>
        <v/>
      </c>
      <c r="T10" s="1" t="str">
        <f>C10&amp;" "&amp;B10</f>
        <v>Radu Stan</v>
      </c>
      <c r="U10" s="1" t="str">
        <f>UPPER(B10)</f>
        <v>STAN</v>
      </c>
      <c r="V10" s="1">
        <f>YEAR(D10)</f>
        <v>2025</v>
      </c>
      <c r="W10" s="1">
        <f>DATEDIF(D10,$C$4,"y")</f>
        <v>1</v>
      </c>
    </row>
    <row r="12" spans="2:23" x14ac:dyDescent="0.25">
      <c r="B12" s="8" t="s">
        <v>14</v>
      </c>
      <c r="C12" s="8" t="s">
        <v>15</v>
      </c>
      <c r="D12" s="8" t="s">
        <v>16</v>
      </c>
      <c r="E12" s="8" t="s">
        <v>8</v>
      </c>
      <c r="F12" s="8" t="s">
        <v>17</v>
      </c>
    </row>
    <row r="13" spans="2:23" x14ac:dyDescent="0.25">
      <c r="B13" s="1">
        <v>1</v>
      </c>
      <c r="C13" s="16" t="s">
        <v>116</v>
      </c>
      <c r="D13" s="9"/>
      <c r="E13" s="21" t="str">
        <f>IF(ISERROR(D13),"✘ greșit",IF(D13="","",IF(NOT(_xlfn.ISFORMULA(D13)),"✘ scrie o formulă",IF(ABS(N(D13)-$T13)&lt;0.005,"✔ corect","✘ greșit"))))</f>
        <v/>
      </c>
      <c r="F13" s="17" t="s">
        <v>117</v>
      </c>
      <c r="T13" s="1">
        <f>COUNTIF(D7:D10,"&lt;"&amp;DATE(2020,1,1))</f>
        <v>2</v>
      </c>
    </row>
    <row r="14" spans="2:23" ht="30" x14ac:dyDescent="0.25">
      <c r="B14" s="1">
        <v>2</v>
      </c>
      <c r="C14" s="16" t="s">
        <v>118</v>
      </c>
      <c r="D14" s="9"/>
      <c r="E14" s="21" t="str">
        <f>IF(ISERROR(D14),"✘ greșit",IF(D14="","",IF(NOT(_xlfn.ISFORMULA(D14)),"✘ scrie o formulă",IF(ABS(N(D14)-$T14)&lt;0.005,"✔ corect","✘ greșit"))))</f>
        <v/>
      </c>
      <c r="F14" s="17" t="s">
        <v>119</v>
      </c>
      <c r="T14" s="1">
        <f>C4-D7</f>
        <v>3213</v>
      </c>
    </row>
    <row r="15" spans="2:23" x14ac:dyDescent="0.25">
      <c r="B15" s="1">
        <v>3</v>
      </c>
      <c r="C15" s="16" t="s">
        <v>120</v>
      </c>
      <c r="D15" s="9"/>
      <c r="E15" s="21" t="str">
        <f>IF(ISERROR(D15),"✘ greșit",IF(D15="","",IF(NOT(_xlfn.ISFORMULA(D15)),"✘ scrie o formulă",IF(UPPER(TRIM(D15))=UPPER($T15),"✔ corect","✘ greșit"))))</f>
        <v/>
      </c>
      <c r="F15" s="17" t="s">
        <v>121</v>
      </c>
      <c r="T15" s="1" t="str">
        <f>LEFT(B7,3)</f>
        <v>Pop</v>
      </c>
    </row>
    <row r="1000" spans="702:702" x14ac:dyDescent="0.25">
      <c r="ZZ1000"/>
    </row>
  </sheetData>
  <conditionalFormatting sqref="E13:E15">
    <cfRule type="expression" dxfId="9" priority="3" stopIfTrue="1">
      <formula>LEFT(E13,1)="✔"</formula>
    </cfRule>
    <cfRule type="expression" dxfId="8" priority="4" stopIfTrue="1">
      <formula>LEFT(E13,1)="✘"</formula>
    </cfRule>
  </conditionalFormatting>
  <conditionalFormatting sqref="I7:I10">
    <cfRule type="expression" dxfId="7" priority="1" stopIfTrue="1">
      <formula>LEFT(I7,1)="✔"</formula>
    </cfRule>
    <cfRule type="expression" dxfId="6" priority="2" stopIfTrue="1">
      <formula>LEFT(I7,1)="✘"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962B8-07A7-4B0A-9ECF-D7F73BBC01F5}">
  <dimension ref="B1:Z21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8.7109375" style="1" customWidth="1"/>
    <col min="3" max="3" width="50.7109375" style="1" customWidth="1"/>
    <col min="4" max="4" width="16.7109375" style="1" customWidth="1"/>
    <col min="5" max="5" width="44.7109375" style="1" customWidth="1"/>
    <col min="6" max="6" width="22.7109375" style="1" customWidth="1"/>
    <col min="7" max="7" width="16.7109375" style="1" customWidth="1"/>
    <col min="8" max="9" width="14.7109375" style="1" customWidth="1"/>
    <col min="10" max="19" width="11.42578125" style="1"/>
    <col min="20" max="20" width="0" style="1" hidden="1" customWidth="1"/>
    <col min="21" max="16384" width="11.42578125" style="1"/>
  </cols>
  <sheetData>
    <row r="1" spans="2:26" ht="23.25" x14ac:dyDescent="0.35">
      <c r="B1" s="2" t="s">
        <v>122</v>
      </c>
      <c r="H1" s="6" t="s">
        <v>3</v>
      </c>
      <c r="I1" s="7" t="str">
        <f>COUNTIF(D14:D21,"Da")&amp;" / 8"</f>
        <v>0 / 8</v>
      </c>
      <c r="T1" s="18">
        <f>COUNTIF(D14:D21,"Da")/8</f>
        <v>0</v>
      </c>
      <c r="Z1" s="18" t="s">
        <v>152</v>
      </c>
    </row>
    <row r="2" spans="2:26" x14ac:dyDescent="0.25">
      <c r="B2" s="4" t="s">
        <v>123</v>
      </c>
      <c r="Z2" s="18" t="s">
        <v>153</v>
      </c>
    </row>
    <row r="3" spans="2:26" x14ac:dyDescent="0.25">
      <c r="B3" s="5" t="s">
        <v>124</v>
      </c>
    </row>
    <row r="5" spans="2:26" x14ac:dyDescent="0.25">
      <c r="B5" s="12" t="s">
        <v>125</v>
      </c>
      <c r="C5" s="12" t="s">
        <v>126</v>
      </c>
      <c r="D5" s="12" t="s">
        <v>127</v>
      </c>
    </row>
    <row r="6" spans="2:26" x14ac:dyDescent="0.25">
      <c r="B6" s="13" t="s">
        <v>128</v>
      </c>
      <c r="C6" s="32">
        <v>42000</v>
      </c>
      <c r="D6" s="32">
        <v>31000</v>
      </c>
    </row>
    <row r="7" spans="2:26" x14ac:dyDescent="0.25">
      <c r="B7" s="13" t="s">
        <v>129</v>
      </c>
      <c r="C7" s="32">
        <v>38500</v>
      </c>
      <c r="D7" s="32">
        <v>29400</v>
      </c>
    </row>
    <row r="8" spans="2:26" x14ac:dyDescent="0.25">
      <c r="B8" s="13" t="s">
        <v>130</v>
      </c>
      <c r="C8" s="32">
        <v>45200</v>
      </c>
      <c r="D8" s="32">
        <v>33800</v>
      </c>
    </row>
    <row r="9" spans="2:26" x14ac:dyDescent="0.25">
      <c r="B9" s="13" t="s">
        <v>131</v>
      </c>
      <c r="C9" s="32">
        <v>51000</v>
      </c>
      <c r="D9" s="32">
        <v>36100</v>
      </c>
    </row>
    <row r="10" spans="2:26" x14ac:dyDescent="0.25">
      <c r="B10" s="13" t="s">
        <v>132</v>
      </c>
      <c r="C10" s="32">
        <v>47800</v>
      </c>
      <c r="D10" s="32">
        <v>35200</v>
      </c>
    </row>
    <row r="11" spans="2:26" x14ac:dyDescent="0.25">
      <c r="B11" s="13" t="s">
        <v>133</v>
      </c>
      <c r="C11" s="32">
        <v>55300</v>
      </c>
      <c r="D11" s="32">
        <v>38900</v>
      </c>
    </row>
    <row r="13" spans="2:26" x14ac:dyDescent="0.25">
      <c r="B13" s="12" t="s">
        <v>14</v>
      </c>
      <c r="C13" s="12" t="s">
        <v>15</v>
      </c>
      <c r="D13" s="12" t="s">
        <v>134</v>
      </c>
      <c r="E13" s="12" t="s">
        <v>135</v>
      </c>
    </row>
    <row r="14" spans="2:26" ht="30" x14ac:dyDescent="0.25">
      <c r="B14" s="13">
        <v>1</v>
      </c>
      <c r="C14" s="33" t="s">
        <v>136</v>
      </c>
      <c r="D14" s="30"/>
      <c r="E14" s="34" t="s">
        <v>137</v>
      </c>
    </row>
    <row r="15" spans="2:26" x14ac:dyDescent="0.25">
      <c r="B15" s="13">
        <v>2</v>
      </c>
      <c r="C15" s="33" t="s">
        <v>138</v>
      </c>
      <c r="D15" s="30"/>
      <c r="E15" s="34" t="s">
        <v>139</v>
      </c>
    </row>
    <row r="16" spans="2:26" x14ac:dyDescent="0.25">
      <c r="B16" s="13">
        <v>3</v>
      </c>
      <c r="C16" s="33" t="s">
        <v>140</v>
      </c>
      <c r="D16" s="30"/>
      <c r="E16" s="34" t="s">
        <v>141</v>
      </c>
    </row>
    <row r="17" spans="2:5" x14ac:dyDescent="0.25">
      <c r="B17" s="13">
        <v>4</v>
      </c>
      <c r="C17" s="33" t="s">
        <v>142</v>
      </c>
      <c r="D17" s="30"/>
      <c r="E17" s="34" t="s">
        <v>143</v>
      </c>
    </row>
    <row r="18" spans="2:5" ht="30" x14ac:dyDescent="0.25">
      <c r="B18" s="13">
        <v>5</v>
      </c>
      <c r="C18" s="33" t="s">
        <v>144</v>
      </c>
      <c r="D18" s="30"/>
      <c r="E18" s="34" t="s">
        <v>145</v>
      </c>
    </row>
    <row r="19" spans="2:5" ht="30" x14ac:dyDescent="0.25">
      <c r="B19" s="13">
        <v>6</v>
      </c>
      <c r="C19" s="33" t="s">
        <v>146</v>
      </c>
      <c r="D19" s="30"/>
      <c r="E19" s="34" t="s">
        <v>147</v>
      </c>
    </row>
    <row r="20" spans="2:5" ht="30" x14ac:dyDescent="0.25">
      <c r="B20" s="13">
        <v>7</v>
      </c>
      <c r="C20" s="33" t="s">
        <v>148</v>
      </c>
      <c r="D20" s="30"/>
      <c r="E20" s="34" t="s">
        <v>149</v>
      </c>
    </row>
    <row r="21" spans="2:5" ht="30" x14ac:dyDescent="0.25">
      <c r="B21" s="13">
        <v>8</v>
      </c>
      <c r="C21" s="33" t="s">
        <v>150</v>
      </c>
      <c r="D21" s="30"/>
      <c r="E21" s="34" t="s">
        <v>151</v>
      </c>
    </row>
  </sheetData>
  <dataValidations count="1">
    <dataValidation type="list" allowBlank="1" showInputMessage="1" showErrorMessage="1" sqref="D14:D21" xr:uid="{99C6958E-A8DF-4DAE-A142-F38A927EFDBD}">
      <formula1>$Z$1:$Z$2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B438-8F09-4D82-A708-10996AADCB1D}">
  <dimension ref="B1:ZZ1000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8.7109375" style="1" customWidth="1"/>
    <col min="3" max="3" width="60.7109375" style="1" customWidth="1"/>
    <col min="4" max="4" width="16.7109375" style="1" customWidth="1"/>
    <col min="5" max="5" width="18.7109375" style="1" customWidth="1"/>
    <col min="6" max="6" width="22.7109375" style="1" customWidth="1"/>
    <col min="7" max="7" width="16.7109375" style="1" customWidth="1"/>
    <col min="8" max="9" width="14.7109375" style="1" customWidth="1"/>
    <col min="10" max="19" width="11.42578125" style="1"/>
    <col min="20" max="22" width="0" style="1" hidden="1" customWidth="1"/>
    <col min="23" max="16384" width="11.42578125" style="1"/>
  </cols>
  <sheetData>
    <row r="1" spans="2:22" ht="23.25" x14ac:dyDescent="0.35">
      <c r="B1" s="2" t="s">
        <v>154</v>
      </c>
      <c r="H1" s="6" t="s">
        <v>3</v>
      </c>
      <c r="I1" s="7" t="str">
        <f>SUM(F19:F28,F32:F41)&amp;" / 100"</f>
        <v>0 / 100</v>
      </c>
      <c r="T1" s="18">
        <f>SUM(F19:F28,F32:F41)/100</f>
        <v>0</v>
      </c>
    </row>
    <row r="2" spans="2:22" x14ac:dyDescent="0.25">
      <c r="B2" s="4" t="s">
        <v>155</v>
      </c>
    </row>
    <row r="3" spans="2:22" x14ac:dyDescent="0.25">
      <c r="B3" s="5" t="s">
        <v>156</v>
      </c>
    </row>
    <row r="5" spans="2:22" x14ac:dyDescent="0.25">
      <c r="B5" s="3" t="s">
        <v>157</v>
      </c>
      <c r="C5" s="35"/>
      <c r="D5" s="3" t="s">
        <v>158</v>
      </c>
      <c r="E5" s="35"/>
      <c r="F5" s="3" t="s">
        <v>159</v>
      </c>
      <c r="G5" s="3" t="str">
        <f>IF(OR(C5="",E5=""),"",TEXT(MOD(E5-C5,1),"[h]:mm")&amp;IF(MOD(E5-C5,1)*1440&gt;45,"  ⚠ peste 45 min",""))</f>
        <v/>
      </c>
    </row>
    <row r="7" spans="2:22" ht="30" customHeight="1" x14ac:dyDescent="0.25">
      <c r="B7" s="12" t="s">
        <v>160</v>
      </c>
      <c r="C7" s="12" t="s">
        <v>161</v>
      </c>
      <c r="D7" s="12" t="s">
        <v>128</v>
      </c>
      <c r="E7" s="12" t="s">
        <v>129</v>
      </c>
      <c r="F7" s="12" t="s">
        <v>130</v>
      </c>
      <c r="G7" s="12" t="s">
        <v>162</v>
      </c>
      <c r="H7" s="12" t="s">
        <v>163</v>
      </c>
      <c r="I7" s="12" t="s">
        <v>164</v>
      </c>
    </row>
    <row r="8" spans="2:22" x14ac:dyDescent="0.25">
      <c r="B8" s="13" t="s">
        <v>111</v>
      </c>
      <c r="C8" s="13" t="s">
        <v>165</v>
      </c>
      <c r="D8" s="32">
        <v>9800</v>
      </c>
      <c r="E8" s="32">
        <v>11200</v>
      </c>
      <c r="F8" s="32">
        <v>10400</v>
      </c>
      <c r="G8" s="36"/>
      <c r="H8" s="36"/>
      <c r="I8" s="30"/>
      <c r="T8" s="1">
        <f t="shared" ref="T8:T13" si="0">SUM(D8:F8)</f>
        <v>31400</v>
      </c>
      <c r="U8" s="1">
        <f t="shared" ref="U8:U13" si="1">T8*$C$15</f>
        <v>1570</v>
      </c>
      <c r="V8" s="1" t="str">
        <f t="shared" ref="V8:V13" si="2">IF(T8&gt;=30000,"Da","Nu")</f>
        <v>Da</v>
      </c>
    </row>
    <row r="9" spans="2:22" x14ac:dyDescent="0.25">
      <c r="B9" s="13" t="s">
        <v>166</v>
      </c>
      <c r="C9" s="13" t="s">
        <v>167</v>
      </c>
      <c r="D9" s="32">
        <v>7600</v>
      </c>
      <c r="E9" s="32">
        <v>8100</v>
      </c>
      <c r="F9" s="32">
        <v>9300</v>
      </c>
      <c r="G9" s="36"/>
      <c r="H9" s="36"/>
      <c r="I9" s="30"/>
      <c r="T9" s="1">
        <f t="shared" si="0"/>
        <v>25000</v>
      </c>
      <c r="U9" s="1">
        <f t="shared" si="1"/>
        <v>1250</v>
      </c>
      <c r="V9" s="1" t="str">
        <f t="shared" si="2"/>
        <v>Nu</v>
      </c>
    </row>
    <row r="10" spans="2:22" x14ac:dyDescent="0.25">
      <c r="B10" s="13" t="s">
        <v>168</v>
      </c>
      <c r="C10" s="13" t="s">
        <v>165</v>
      </c>
      <c r="D10" s="32">
        <v>12500</v>
      </c>
      <c r="E10" s="32">
        <v>10900</v>
      </c>
      <c r="F10" s="32">
        <v>13100</v>
      </c>
      <c r="G10" s="36"/>
      <c r="H10" s="36"/>
      <c r="I10" s="30"/>
      <c r="T10" s="1">
        <f t="shared" si="0"/>
        <v>36500</v>
      </c>
      <c r="U10" s="1">
        <f t="shared" si="1"/>
        <v>1825</v>
      </c>
      <c r="V10" s="1" t="str">
        <f t="shared" si="2"/>
        <v>Da</v>
      </c>
    </row>
    <row r="11" spans="2:22" x14ac:dyDescent="0.25">
      <c r="B11" s="13" t="s">
        <v>169</v>
      </c>
      <c r="C11" s="13" t="s">
        <v>170</v>
      </c>
      <c r="D11" s="32">
        <v>6900</v>
      </c>
      <c r="E11" s="32">
        <v>7400</v>
      </c>
      <c r="F11" s="32">
        <v>7100</v>
      </c>
      <c r="G11" s="36"/>
      <c r="H11" s="36"/>
      <c r="I11" s="30"/>
      <c r="T11" s="1">
        <f t="shared" si="0"/>
        <v>21400</v>
      </c>
      <c r="U11" s="1">
        <f t="shared" si="1"/>
        <v>1070</v>
      </c>
      <c r="V11" s="1" t="str">
        <f t="shared" si="2"/>
        <v>Nu</v>
      </c>
    </row>
    <row r="12" spans="2:22" x14ac:dyDescent="0.25">
      <c r="B12" s="13" t="s">
        <v>171</v>
      </c>
      <c r="C12" s="13" t="s">
        <v>167</v>
      </c>
      <c r="D12" s="32">
        <v>10300</v>
      </c>
      <c r="E12" s="32">
        <v>9800</v>
      </c>
      <c r="F12" s="32">
        <v>11600</v>
      </c>
      <c r="G12" s="36"/>
      <c r="H12" s="36"/>
      <c r="I12" s="30"/>
      <c r="T12" s="1">
        <f t="shared" si="0"/>
        <v>31700</v>
      </c>
      <c r="U12" s="1">
        <f t="shared" si="1"/>
        <v>1585</v>
      </c>
      <c r="V12" s="1" t="str">
        <f t="shared" si="2"/>
        <v>Da</v>
      </c>
    </row>
    <row r="13" spans="2:22" x14ac:dyDescent="0.25">
      <c r="B13" s="13" t="s">
        <v>172</v>
      </c>
      <c r="C13" s="13" t="s">
        <v>165</v>
      </c>
      <c r="D13" s="32">
        <v>8200</v>
      </c>
      <c r="E13" s="32">
        <v>9100</v>
      </c>
      <c r="F13" s="32">
        <v>8700</v>
      </c>
      <c r="G13" s="36"/>
      <c r="H13" s="36"/>
      <c r="I13" s="30"/>
      <c r="T13" s="1">
        <f t="shared" si="0"/>
        <v>26000</v>
      </c>
      <c r="U13" s="1">
        <f t="shared" si="1"/>
        <v>1300</v>
      </c>
      <c r="V13" s="1" t="str">
        <f t="shared" si="2"/>
        <v>Nu</v>
      </c>
    </row>
    <row r="15" spans="2:22" x14ac:dyDescent="0.25">
      <c r="B15" s="3" t="s">
        <v>173</v>
      </c>
      <c r="C15" s="22">
        <v>0.05</v>
      </c>
    </row>
    <row r="17" spans="2:20" ht="17.25" x14ac:dyDescent="0.3">
      <c r="B17" s="37" t="s">
        <v>174</v>
      </c>
    </row>
    <row r="18" spans="2:20" x14ac:dyDescent="0.25">
      <c r="B18" s="12" t="s">
        <v>14</v>
      </c>
      <c r="C18" s="12" t="s">
        <v>15</v>
      </c>
      <c r="D18" s="12" t="s">
        <v>175</v>
      </c>
      <c r="E18" s="12" t="s">
        <v>8</v>
      </c>
      <c r="F18" s="12" t="s">
        <v>176</v>
      </c>
    </row>
    <row r="19" spans="2:20" ht="30" x14ac:dyDescent="0.25">
      <c r="B19" s="13" t="s">
        <v>177</v>
      </c>
      <c r="C19" s="33" t="s">
        <v>178</v>
      </c>
      <c r="D19" s="38" t="s">
        <v>179</v>
      </c>
      <c r="E19" s="20" t="str">
        <f>IF(COUNTBLANK(G8:G13)=6,"",IF(NOT(AND(_xlfn.ISFORMULA(G8),_xlfn.ISFORMULA(G9),_xlfn.ISFORMULA(G10),_xlfn.ISFORMULA(G11),_xlfn.ISFORMULA(G12),_xlfn.ISFORMULA(G13))),"✘ scrie formule",IF(SUMPRODUCT(--(ABS(G8:G13-T8:T13)&lt;0.005))=6,"✔ corect","✘ greșit")))</f>
        <v/>
      </c>
      <c r="F19" s="13">
        <f t="shared" ref="F19:F28" si="3">IF(LEFT(E19,1)="✔",6,0)</f>
        <v>0</v>
      </c>
    </row>
    <row r="20" spans="2:20" x14ac:dyDescent="0.25">
      <c r="B20" s="13" t="s">
        <v>180</v>
      </c>
      <c r="C20" s="33" t="s">
        <v>181</v>
      </c>
      <c r="D20" s="15"/>
      <c r="E20" s="20" t="str">
        <f>IF(ISERROR(D20),"✘ greșit",IF(D20="","",IF(NOT(_xlfn.ISFORMULA(D20)),"✘ scrie o formulă",IF(ABS(N(D20)-$T20)&lt;0.005,"✔ corect","✘ greșit"))))</f>
        <v/>
      </c>
      <c r="F20" s="13">
        <f t="shared" si="3"/>
        <v>0</v>
      </c>
      <c r="T20" s="31">
        <f>SUM(D8:F13)</f>
        <v>172000</v>
      </c>
    </row>
    <row r="21" spans="2:20" x14ac:dyDescent="0.25">
      <c r="B21" s="13" t="s">
        <v>182</v>
      </c>
      <c r="C21" s="33" t="s">
        <v>183</v>
      </c>
      <c r="D21" s="15"/>
      <c r="E21" s="20" t="str">
        <f>IF(ISERROR(D21),"✘ greșit",IF(D21="","",IF(NOT(_xlfn.ISFORMULA(D21)),"✘ scrie o formulă",IF(ABS(N(D21)-$T21)&lt;0.005,"✔ corect","✘ greșit"))))</f>
        <v/>
      </c>
      <c r="F21" s="13">
        <f t="shared" si="3"/>
        <v>0</v>
      </c>
      <c r="T21" s="31">
        <f>AVERAGE(D8:D13)</f>
        <v>9216.6666666666661</v>
      </c>
    </row>
    <row r="22" spans="2:20" ht="45" x14ac:dyDescent="0.25">
      <c r="B22" s="13" t="s">
        <v>184</v>
      </c>
      <c r="C22" s="33" t="s">
        <v>185</v>
      </c>
      <c r="D22" s="15"/>
      <c r="E22" s="20" t="str">
        <f>IF(ISERROR(D22),"✘ greșit",IF(D22="","",IF(NOT(_xlfn.ISFORMULA(D22)),"✘ scrie o formulă",IF(ABS(N(D22)-$T22)&lt;0.005,"✔ corect","✘ greșit"))))</f>
        <v/>
      </c>
      <c r="F22" s="13">
        <f t="shared" si="3"/>
        <v>0</v>
      </c>
      <c r="T22" s="1">
        <f>MAX(T8:T13)</f>
        <v>36500</v>
      </c>
    </row>
    <row r="23" spans="2:20" ht="30" x14ac:dyDescent="0.25">
      <c r="B23" s="13" t="s">
        <v>186</v>
      </c>
      <c r="C23" s="33" t="s">
        <v>187</v>
      </c>
      <c r="D23" s="38" t="s">
        <v>188</v>
      </c>
      <c r="E23" s="20" t="str">
        <f>IF(COUNTBLANK(H8:H13)=6,"",IF(NOT(AND(_xlfn.ISFORMULA(H8),_xlfn.ISFORMULA(H9),_xlfn.ISFORMULA(H10),_xlfn.ISFORMULA(H11),_xlfn.ISFORMULA(H12),_xlfn.ISFORMULA(H13))),"✘ scrie formule",IF(SUMPRODUCT(--(ABS(H8:H13-U8:U13)&lt;0.005))=6,"✔ corect","✘ greșit")))</f>
        <v/>
      </c>
      <c r="F23" s="13">
        <f t="shared" si="3"/>
        <v>0</v>
      </c>
    </row>
    <row r="24" spans="2:20" ht="30" x14ac:dyDescent="0.25">
      <c r="B24" s="13" t="s">
        <v>189</v>
      </c>
      <c r="C24" s="33" t="s">
        <v>190</v>
      </c>
      <c r="D24" s="38" t="s">
        <v>191</v>
      </c>
      <c r="E24" s="20" t="str">
        <f>IF(COUNTBLANK(I8:I13)=6,"",IF(NOT(AND(_xlfn.ISFORMULA(I8),_xlfn.ISFORMULA(I9),_xlfn.ISFORMULA(I10),_xlfn.ISFORMULA(I11),_xlfn.ISFORMULA(I12),_xlfn.ISFORMULA(I13))),"✘ scrie formule",IF(SUMPRODUCT(--(UPPER(I8:I13)=UPPER(V8:V13)))=6,"✔ corect","✘ greșit")))</f>
        <v/>
      </c>
      <c r="F24" s="13">
        <f t="shared" si="3"/>
        <v>0</v>
      </c>
    </row>
    <row r="25" spans="2:20" x14ac:dyDescent="0.25">
      <c r="B25" s="13" t="s">
        <v>192</v>
      </c>
      <c r="C25" s="33" t="s">
        <v>193</v>
      </c>
      <c r="D25" s="25"/>
      <c r="E25" s="20" t="str">
        <f>IF(ISERROR(D25),"✘ greșit",IF(D25="","",IF(NOT(_xlfn.ISFORMULA(D25)),"✘ scrie o formulă",IF(ABS(N(D25)-$T25)&lt;0.005,"✔ corect","✘ greșit"))))</f>
        <v/>
      </c>
      <c r="F25" s="13">
        <f t="shared" si="3"/>
        <v>0</v>
      </c>
      <c r="T25" s="1">
        <f>COUNTIF(C8:C13,"Nord")</f>
        <v>3</v>
      </c>
    </row>
    <row r="26" spans="2:20" x14ac:dyDescent="0.25">
      <c r="B26" s="13" t="s">
        <v>194</v>
      </c>
      <c r="C26" s="33" t="s">
        <v>195</v>
      </c>
      <c r="D26" s="25"/>
      <c r="E26" s="20" t="str">
        <f>IF(ISERROR(D26),"✘ greșit",IF(D26="","",IF(NOT(_xlfn.ISFORMULA(D26)),"✘ scrie o formulă",IF(ABS(N(D26)-$T26)&lt;0.005,"✔ corect","✘ greșit"))))</f>
        <v/>
      </c>
      <c r="F26" s="13">
        <f t="shared" si="3"/>
        <v>0</v>
      </c>
      <c r="T26" s="1">
        <f>SUMPRODUCT((C8:C13="Nord")*D8:F13)</f>
        <v>93900</v>
      </c>
    </row>
    <row r="27" spans="2:20" x14ac:dyDescent="0.25">
      <c r="B27" s="13" t="s">
        <v>196</v>
      </c>
      <c r="C27" s="33" t="s">
        <v>197</v>
      </c>
      <c r="D27" s="24"/>
      <c r="E27" s="20" t="str">
        <f>IF(ISERROR(D27),"✘ greșit",IF(D27="","",IF(NOT(_xlfn.ISFORMULA(D27)),"✘ scrie o formulă",IF(ABS(N(D27)-$T27)&lt;0.005,"✔ corect","✘ greșit"))))</f>
        <v/>
      </c>
      <c r="F27" s="13">
        <f t="shared" si="3"/>
        <v>0</v>
      </c>
      <c r="T27" s="1">
        <f>SUM(D8:F8)/SUM(D8:F13)</f>
        <v>0.18255813953488373</v>
      </c>
    </row>
    <row r="28" spans="2:20" x14ac:dyDescent="0.25">
      <c r="B28" s="13" t="s">
        <v>198</v>
      </c>
      <c r="C28" s="33" t="s">
        <v>199</v>
      </c>
      <c r="D28" s="25"/>
      <c r="E28" s="20" t="str">
        <f>IF(ISERROR(D28),"✘ greșit",IF(D28="","",IF(NOT(_xlfn.ISFORMULA(D28)),"✘ scrie o formulă",IF(ABS(N(D28)-$T28)&lt;0.005,"✔ corect","✘ greșit"))))</f>
        <v/>
      </c>
      <c r="F28" s="13">
        <f t="shared" si="3"/>
        <v>0</v>
      </c>
      <c r="T28" s="31">
        <f>ROUND(AVERAGE(D10:F10),0)</f>
        <v>12167</v>
      </c>
    </row>
    <row r="30" spans="2:20" ht="17.25" x14ac:dyDescent="0.3">
      <c r="B30" s="37" t="s">
        <v>200</v>
      </c>
    </row>
    <row r="31" spans="2:20" x14ac:dyDescent="0.25">
      <c r="B31" s="12" t="s">
        <v>14</v>
      </c>
      <c r="C31" s="12" t="s">
        <v>201</v>
      </c>
      <c r="D31" s="12" t="s">
        <v>202</v>
      </c>
      <c r="E31" s="12" t="s">
        <v>8</v>
      </c>
      <c r="F31" s="12" t="s">
        <v>176</v>
      </c>
    </row>
    <row r="32" spans="2:20" x14ac:dyDescent="0.25">
      <c r="B32" s="13" t="s">
        <v>203</v>
      </c>
      <c r="C32" s="33" t="s">
        <v>204</v>
      </c>
      <c r="D32" s="30"/>
      <c r="E32" s="20" t="str">
        <f>IF(D32="","",IF(UPPER(TRIM(D32))="B","✔ corect","✘ greșit"))</f>
        <v/>
      </c>
      <c r="F32" s="13">
        <f t="shared" ref="F32:F41" si="4">IF(LEFT(E32,1)="✔",4,0)</f>
        <v>0</v>
      </c>
    </row>
    <row r="33" spans="2:6" ht="30" x14ac:dyDescent="0.25">
      <c r="B33" s="13" t="s">
        <v>205</v>
      </c>
      <c r="C33" s="33" t="s">
        <v>206</v>
      </c>
      <c r="D33" s="30"/>
      <c r="E33" s="20" t="str">
        <f>IF(D33="","",IF(UPPER(TRIM(D33))="C","✔ corect","✘ greșit"))</f>
        <v/>
      </c>
      <c r="F33" s="13">
        <f t="shared" si="4"/>
        <v>0</v>
      </c>
    </row>
    <row r="34" spans="2:6" ht="30" x14ac:dyDescent="0.25">
      <c r="B34" s="13" t="s">
        <v>207</v>
      </c>
      <c r="C34" s="33" t="s">
        <v>208</v>
      </c>
      <c r="D34" s="30"/>
      <c r="E34" s="20" t="str">
        <f>IF(D34="","",IF(UPPER(TRIM(D34))="A","✔ corect","✘ greșit"))</f>
        <v/>
      </c>
      <c r="F34" s="13">
        <f t="shared" si="4"/>
        <v>0</v>
      </c>
    </row>
    <row r="35" spans="2:6" ht="30" x14ac:dyDescent="0.25">
      <c r="B35" s="13" t="s">
        <v>209</v>
      </c>
      <c r="C35" s="33" t="s">
        <v>210</v>
      </c>
      <c r="D35" s="30"/>
      <c r="E35" s="20" t="str">
        <f>IF(D35="","",IF(UPPER(TRIM(D35))="B","✔ corect","✘ greșit"))</f>
        <v/>
      </c>
      <c r="F35" s="13">
        <f t="shared" si="4"/>
        <v>0</v>
      </c>
    </row>
    <row r="36" spans="2:6" x14ac:dyDescent="0.25">
      <c r="B36" s="13" t="s">
        <v>211</v>
      </c>
      <c r="C36" s="33" t="s">
        <v>212</v>
      </c>
      <c r="D36" s="30"/>
      <c r="E36" s="20" t="str">
        <f>IF(D36="","",IF(UPPER(TRIM(D36))="B","✔ corect","✘ greșit"))</f>
        <v/>
      </c>
      <c r="F36" s="13">
        <f t="shared" si="4"/>
        <v>0</v>
      </c>
    </row>
    <row r="37" spans="2:6" ht="30" x14ac:dyDescent="0.25">
      <c r="B37" s="13" t="s">
        <v>213</v>
      </c>
      <c r="C37" s="33" t="s">
        <v>214</v>
      </c>
      <c r="D37" s="30"/>
      <c r="E37" s="20" t="str">
        <f>IF(D37="","",IF(UPPER(TRIM(D37))="C","✔ corect","✘ greșit"))</f>
        <v/>
      </c>
      <c r="F37" s="13">
        <f t="shared" si="4"/>
        <v>0</v>
      </c>
    </row>
    <row r="38" spans="2:6" ht="30" x14ac:dyDescent="0.25">
      <c r="B38" s="13" t="s">
        <v>215</v>
      </c>
      <c r="C38" s="33" t="s">
        <v>216</v>
      </c>
      <c r="D38" s="30"/>
      <c r="E38" s="20" t="str">
        <f>IF(D38="","",IF(UPPER(TRIM(D38))="C","✔ corect","✘ greșit"))</f>
        <v/>
      </c>
      <c r="F38" s="13">
        <f t="shared" si="4"/>
        <v>0</v>
      </c>
    </row>
    <row r="39" spans="2:6" ht="45" x14ac:dyDescent="0.25">
      <c r="B39" s="13" t="s">
        <v>217</v>
      </c>
      <c r="C39" s="33" t="s">
        <v>218</v>
      </c>
      <c r="D39" s="30"/>
      <c r="E39" s="20" t="str">
        <f>IF(D39="","",IF(UPPER(TRIM(D39))="B","✔ corect","✘ greșit"))</f>
        <v/>
      </c>
      <c r="F39" s="13">
        <f t="shared" si="4"/>
        <v>0</v>
      </c>
    </row>
    <row r="40" spans="2:6" ht="30" x14ac:dyDescent="0.25">
      <c r="B40" s="13" t="s">
        <v>219</v>
      </c>
      <c r="C40" s="33" t="s">
        <v>220</v>
      </c>
      <c r="D40" s="30"/>
      <c r="E40" s="20" t="str">
        <f>IF(D40="","",IF(UPPER(TRIM(D40))="A","✔ corect","✘ greșit"))</f>
        <v/>
      </c>
      <c r="F40" s="13">
        <f t="shared" si="4"/>
        <v>0</v>
      </c>
    </row>
    <row r="41" spans="2:6" x14ac:dyDescent="0.25">
      <c r="B41" s="13" t="s">
        <v>221</v>
      </c>
      <c r="C41" s="33" t="s">
        <v>222</v>
      </c>
      <c r="D41" s="30"/>
      <c r="E41" s="20" t="str">
        <f>IF(D41="","",IF(UPPER(TRIM(D41))="C","✔ corect","✘ greșit"))</f>
        <v/>
      </c>
      <c r="F41" s="13">
        <f t="shared" si="4"/>
        <v>0</v>
      </c>
    </row>
    <row r="43" spans="2:6" ht="21" x14ac:dyDescent="0.35">
      <c r="B43" s="39" t="s">
        <v>223</v>
      </c>
      <c r="C43" s="40" t="str">
        <f>"Partea A: "&amp;SUM(F19:F28)&amp;" / 60   ·   Partea B: "&amp;SUM(F32:F41)&amp;" / 40"</f>
        <v>Partea A: 0 / 60   ·   Partea B: 0 / 40</v>
      </c>
      <c r="D43" s="40"/>
      <c r="E43" s="41">
        <f>SUM(F19:F28,F32:F41)</f>
        <v>0</v>
      </c>
      <c r="F43" s="42" t="str">
        <f>IF(COUNTA(D19:D28,D32:D41,G8:I13)&lt;5,"",IF(E43&gt;=75,"PROMOVAT","NEPROMOVAT"))</f>
        <v/>
      </c>
    </row>
    <row r="1000" spans="702:702" x14ac:dyDescent="0.25">
      <c r="ZZ1000"/>
    </row>
  </sheetData>
  <conditionalFormatting sqref="E19:E28">
    <cfRule type="expression" dxfId="5" priority="3" stopIfTrue="1">
      <formula>LEFT(E19,1)="✔"</formula>
    </cfRule>
    <cfRule type="expression" dxfId="4" priority="4" stopIfTrue="1">
      <formula>LEFT(E19,1)="✘"</formula>
    </cfRule>
  </conditionalFormatting>
  <conditionalFormatting sqref="E32:E41">
    <cfRule type="expression" dxfId="3" priority="5" stopIfTrue="1">
      <formula>LEFT(E32,1)="✔"</formula>
    </cfRule>
    <cfRule type="expression" dxfId="2" priority="6" stopIfTrue="1">
      <formula>LEFT(E32,1)="✘"</formula>
    </cfRule>
  </conditionalFormatting>
  <conditionalFormatting sqref="F43">
    <cfRule type="expression" dxfId="1" priority="1" stopIfTrue="1">
      <formula>$F$43="PROMOVAT"</formula>
    </cfRule>
    <cfRule type="expression" dxfId="0" priority="2" stopIfTrue="1">
      <formula>$F$43="NEPROMOVAT"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45CE2-E58E-4C79-AEDB-54CF6A97AE57}">
  <dimension ref="B1:D31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2.7109375" style="1" customWidth="1"/>
    <col min="3" max="3" width="26.7109375" style="1" customWidth="1"/>
    <col min="4" max="4" width="70.7109375" style="1" customWidth="1"/>
    <col min="5" max="16384" width="11.42578125" style="1"/>
  </cols>
  <sheetData>
    <row r="1" spans="2:4" ht="23.25" x14ac:dyDescent="0.35">
      <c r="B1" s="2" t="s">
        <v>224</v>
      </c>
    </row>
    <row r="2" spans="2:4" x14ac:dyDescent="0.25">
      <c r="B2" s="5" t="s">
        <v>225</v>
      </c>
    </row>
    <row r="4" spans="2:4" x14ac:dyDescent="0.25">
      <c r="B4" s="12" t="s">
        <v>226</v>
      </c>
      <c r="C4" s="12" t="s">
        <v>15</v>
      </c>
      <c r="D4" s="12" t="s">
        <v>227</v>
      </c>
    </row>
    <row r="5" spans="2:4" x14ac:dyDescent="0.25">
      <c r="B5" s="43" t="s">
        <v>228</v>
      </c>
      <c r="C5" s="43" t="s">
        <v>92</v>
      </c>
      <c r="D5" s="44" t="s">
        <v>229</v>
      </c>
    </row>
    <row r="6" spans="2:4" x14ac:dyDescent="0.25">
      <c r="B6" s="43" t="s">
        <v>228</v>
      </c>
      <c r="C6" s="43" t="s">
        <v>230</v>
      </c>
      <c r="D6" s="44" t="s">
        <v>231</v>
      </c>
    </row>
    <row r="7" spans="2:4" x14ac:dyDescent="0.25">
      <c r="B7" s="43" t="s">
        <v>228</v>
      </c>
      <c r="C7" s="43" t="s">
        <v>232</v>
      </c>
      <c r="D7" s="44" t="s">
        <v>233</v>
      </c>
    </row>
    <row r="8" spans="2:4" x14ac:dyDescent="0.25">
      <c r="B8" s="43" t="s">
        <v>228</v>
      </c>
      <c r="C8" s="43" t="s">
        <v>234</v>
      </c>
      <c r="D8" s="44" t="s">
        <v>235</v>
      </c>
    </row>
    <row r="9" spans="2:4" x14ac:dyDescent="0.25">
      <c r="B9" s="43" t="s">
        <v>236</v>
      </c>
      <c r="C9" s="43" t="s">
        <v>35</v>
      </c>
      <c r="D9" s="44" t="s">
        <v>237</v>
      </c>
    </row>
    <row r="10" spans="2:4" x14ac:dyDescent="0.25">
      <c r="B10" s="43" t="s">
        <v>236</v>
      </c>
      <c r="C10" s="43" t="s">
        <v>36</v>
      </c>
      <c r="D10" s="44" t="s">
        <v>238</v>
      </c>
    </row>
    <row r="11" spans="2:4" x14ac:dyDescent="0.25">
      <c r="B11" s="43" t="s">
        <v>236</v>
      </c>
      <c r="C11" s="43" t="s">
        <v>239</v>
      </c>
      <c r="D11" s="44" t="s">
        <v>240</v>
      </c>
    </row>
    <row r="12" spans="2:4" x14ac:dyDescent="0.25">
      <c r="B12" s="43" t="s">
        <v>236</v>
      </c>
      <c r="C12" s="43" t="s">
        <v>241</v>
      </c>
      <c r="D12" s="44" t="s">
        <v>242</v>
      </c>
    </row>
    <row r="13" spans="2:4" x14ac:dyDescent="0.25">
      <c r="B13" s="43" t="s">
        <v>243</v>
      </c>
      <c r="C13" s="43" t="s">
        <v>244</v>
      </c>
      <c r="D13" s="44" t="s">
        <v>245</v>
      </c>
    </row>
    <row r="14" spans="2:4" x14ac:dyDescent="0.25">
      <c r="B14" s="43" t="s">
        <v>243</v>
      </c>
      <c r="C14" s="43" t="s">
        <v>246</v>
      </c>
      <c r="D14" s="44" t="s">
        <v>247</v>
      </c>
    </row>
    <row r="15" spans="2:4" x14ac:dyDescent="0.25">
      <c r="B15" s="43" t="s">
        <v>243</v>
      </c>
      <c r="C15" s="43" t="s">
        <v>248</v>
      </c>
      <c r="D15" s="44" t="s">
        <v>249</v>
      </c>
    </row>
    <row r="16" spans="2:4" x14ac:dyDescent="0.25">
      <c r="B16" s="43" t="s">
        <v>243</v>
      </c>
      <c r="C16" s="43" t="s">
        <v>250</v>
      </c>
      <c r="D16" s="44" t="s">
        <v>251</v>
      </c>
    </row>
    <row r="17" spans="2:4" x14ac:dyDescent="0.25">
      <c r="B17" s="43" t="s">
        <v>252</v>
      </c>
      <c r="C17" s="43" t="s">
        <v>79</v>
      </c>
      <c r="D17" s="44" t="s">
        <v>253</v>
      </c>
    </row>
    <row r="18" spans="2:4" x14ac:dyDescent="0.25">
      <c r="B18" s="43" t="s">
        <v>252</v>
      </c>
      <c r="C18" s="43" t="s">
        <v>254</v>
      </c>
      <c r="D18" s="44" t="s">
        <v>255</v>
      </c>
    </row>
    <row r="19" spans="2:4" x14ac:dyDescent="0.25">
      <c r="B19" s="43" t="s">
        <v>252</v>
      </c>
      <c r="C19" s="43" t="s">
        <v>256</v>
      </c>
      <c r="D19" s="44" t="s">
        <v>257</v>
      </c>
    </row>
    <row r="20" spans="2:4" x14ac:dyDescent="0.25">
      <c r="B20" s="43" t="s">
        <v>258</v>
      </c>
      <c r="C20" s="43" t="s">
        <v>259</v>
      </c>
      <c r="D20" s="44" t="s">
        <v>260</v>
      </c>
    </row>
    <row r="21" spans="2:4" x14ac:dyDescent="0.25">
      <c r="B21" s="43" t="s">
        <v>258</v>
      </c>
      <c r="C21" s="43" t="s">
        <v>261</v>
      </c>
      <c r="D21" s="44" t="s">
        <v>262</v>
      </c>
    </row>
    <row r="22" spans="2:4" x14ac:dyDescent="0.25">
      <c r="B22" s="43" t="s">
        <v>258</v>
      </c>
      <c r="C22" s="43" t="s">
        <v>263</v>
      </c>
      <c r="D22" s="44" t="s">
        <v>264</v>
      </c>
    </row>
    <row r="23" spans="2:4" x14ac:dyDescent="0.25">
      <c r="B23" s="43" t="s">
        <v>258</v>
      </c>
      <c r="C23" s="43" t="s">
        <v>265</v>
      </c>
      <c r="D23" s="44" t="s">
        <v>266</v>
      </c>
    </row>
    <row r="24" spans="2:4" x14ac:dyDescent="0.25">
      <c r="B24" s="43" t="s">
        <v>258</v>
      </c>
      <c r="C24" s="43" t="s">
        <v>267</v>
      </c>
      <c r="D24" s="44" t="s">
        <v>268</v>
      </c>
    </row>
    <row r="25" spans="2:4" x14ac:dyDescent="0.25">
      <c r="B25" s="43" t="s">
        <v>269</v>
      </c>
      <c r="C25" s="43" t="s">
        <v>270</v>
      </c>
      <c r="D25" s="44" t="s">
        <v>271</v>
      </c>
    </row>
    <row r="26" spans="2:4" x14ac:dyDescent="0.25">
      <c r="B26" s="43" t="s">
        <v>269</v>
      </c>
      <c r="C26" s="43" t="s">
        <v>272</v>
      </c>
      <c r="D26" s="44" t="s">
        <v>273</v>
      </c>
    </row>
    <row r="27" spans="2:4" x14ac:dyDescent="0.25">
      <c r="B27" s="43" t="s">
        <v>269</v>
      </c>
      <c r="C27" s="43" t="s">
        <v>274</v>
      </c>
      <c r="D27" s="44" t="s">
        <v>275</v>
      </c>
    </row>
    <row r="28" spans="2:4" x14ac:dyDescent="0.25">
      <c r="B28" s="43" t="s">
        <v>269</v>
      </c>
      <c r="C28" s="43" t="s">
        <v>276</v>
      </c>
      <c r="D28" s="44" t="s">
        <v>277</v>
      </c>
    </row>
    <row r="29" spans="2:4" x14ac:dyDescent="0.25">
      <c r="B29" s="43" t="s">
        <v>269</v>
      </c>
      <c r="C29" s="43" t="s">
        <v>278</v>
      </c>
      <c r="D29" s="44" t="s">
        <v>279</v>
      </c>
    </row>
    <row r="30" spans="2:4" x14ac:dyDescent="0.25">
      <c r="B30" s="43" t="s">
        <v>269</v>
      </c>
      <c r="C30" s="43" t="s">
        <v>280</v>
      </c>
      <c r="D30" s="44" t="s">
        <v>281</v>
      </c>
    </row>
    <row r="31" spans="2:4" x14ac:dyDescent="0.25">
      <c r="B31" s="43" t="s">
        <v>269</v>
      </c>
      <c r="C31" s="43" t="s">
        <v>282</v>
      </c>
      <c r="D31" s="44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Cuprins</vt:lpstr>
      <vt:lpstr>Fișa 1 – Formule</vt:lpstr>
      <vt:lpstr>Fișa 2 – Referințe</vt:lpstr>
      <vt:lpstr>Fișa 3 – IF și COUNTIF</vt:lpstr>
      <vt:lpstr>Fișa 4 – VLOOKUP</vt:lpstr>
      <vt:lpstr>Fișa 5 – Date și text</vt:lpstr>
      <vt:lpstr>Fișa 6 – Grafice</vt:lpstr>
      <vt:lpstr>Simulare ECDL</vt:lpstr>
      <vt:lpstr>Soluții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Fișe de lucru Excel + simulare test ECDL</dc:title>
  <dc:subject>Model Excel gratuit în limba română</dc:subject>
  <dc:creator>Ray Moreno · modelexcel.ro</dc:creator>
  <cp:keywords>modelexcel.ro, model Excel, Fișe de lucru Excel + simulare test ECDL</cp:keywords>
  <dc:description>© 2026 Ray Moreno – modelexcel.ro. Model gratuit: îl poți folosi și adapta în activitatea ta. Nu este permisă revânzarea lui sau publicarea pe alte site-uri. https://modelexcel.ro/fise-de-lucru-excel/</dc:description>
  <cp:lastModifiedBy>Ray Moreno · modelexcel.ro</cp:lastModifiedBy>
  <dcterms:created xsi:type="dcterms:W3CDTF">2026-10-11T20:01:00Z</dcterms:created>
  <dcterms:modified xsi:type="dcterms:W3CDTF">2026-10-13T17:30:54Z</dcterms:modified>
  <cp:category>Model Excel</cp:category>
</cp:coreProperties>
</file>