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8112E5C-879B-4FD6-B4FA-830DC0505ACC}" xr6:coauthVersionLast="47" xr6:coauthVersionMax="47" xr10:uidLastSave="{00000000-0000-0000-0000-000000000000}"/>
  <bookViews>
    <workbookView xWindow="-28920" yWindow="-120" windowWidth="29040" windowHeight="15720" xr2:uid="{854456E0-C475-4AC6-AF6A-A579957C6AB7}"/>
  </bookViews>
  <sheets>
    <sheet name="Grafic ture" sheetId="1" r:id="rId1"/>
    <sheet name="Ture și reguli" sheetId="2" r:id="rId2"/>
    <sheet name="Zile libere" sheetId="3" r:id="rId3"/>
    <sheet name="Despre model" sheetId="4" r:id="rId4"/>
  </sheets>
  <definedNames>
    <definedName name="AcopWeekend">'Ture și reguli'!$D$20</definedName>
    <definedName name="AnT">'Grafic ture'!$C$2</definedName>
    <definedName name="_xlnm.Print_Area" localSheetId="0">'Grafic ture'!$A$1:$AP$29</definedName>
    <definedName name="CodTura">'Ture și reguli'!$B$5:$B$13</definedName>
    <definedName name="CoduriLucru">'Ture și reguli'!$B$5:$B$10</definedName>
    <definedName name="ListaLuniT">'Ture și reguli'!$N$30:$N$41</definedName>
    <definedName name="LunaT">'Grafic ture'!$AJ$2</definedName>
    <definedName name="MaxConsec">'Ture și reguli'!$D$18</definedName>
    <definedName name="MinRepaus">'Ture și reguli'!$D$16</definedName>
    <definedName name="Necesar">'Ture și reguli'!$I$5:$I$10</definedName>
    <definedName name="NormaZiT">'Ture și reguli'!$D$19</definedName>
    <definedName name="OreNoapteTura">'Ture și reguli'!$H$5:$H$10</definedName>
    <definedName name="OreTura">'Ture și reguli'!$G$5:$G$10</definedName>
    <definedName name="Repaus12">'Ture și reguli'!$D$17</definedName>
    <definedName name="SarbT">'Zile libere'!$G$5:$G$21</definedName>
    <definedName name="SfarsitH">'Ture și reguli'!$L$5:$L$10</definedName>
    <definedName name="StartH">'Ture și reguli'!$K$5:$K$10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29" i="1" l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H74" i="1"/>
  <c r="AH54" i="1"/>
  <c r="AG74" i="1"/>
  <c r="AG54" i="1"/>
  <c r="AF74" i="1"/>
  <c r="AF54" i="1"/>
  <c r="AE74" i="1"/>
  <c r="AE54" i="1"/>
  <c r="AD74" i="1"/>
  <c r="AD54" i="1"/>
  <c r="AC74" i="1"/>
  <c r="AC54" i="1"/>
  <c r="AB74" i="1"/>
  <c r="AB54" i="1"/>
  <c r="AA74" i="1"/>
  <c r="AA54" i="1"/>
  <c r="Z74" i="1"/>
  <c r="Z54" i="1"/>
  <c r="Y74" i="1"/>
  <c r="Y54" i="1"/>
  <c r="X74" i="1"/>
  <c r="X54" i="1"/>
  <c r="W74" i="1"/>
  <c r="W54" i="1"/>
  <c r="V74" i="1"/>
  <c r="V54" i="1"/>
  <c r="U74" i="1"/>
  <c r="U54" i="1"/>
  <c r="T74" i="1"/>
  <c r="T54" i="1"/>
  <c r="S74" i="1"/>
  <c r="S54" i="1"/>
  <c r="R74" i="1"/>
  <c r="R54" i="1"/>
  <c r="Q74" i="1"/>
  <c r="Q54" i="1"/>
  <c r="P74" i="1"/>
  <c r="P54" i="1"/>
  <c r="O74" i="1"/>
  <c r="O54" i="1"/>
  <c r="N74" i="1"/>
  <c r="N54" i="1"/>
  <c r="M74" i="1"/>
  <c r="M54" i="1"/>
  <c r="L74" i="1"/>
  <c r="L54" i="1"/>
  <c r="K74" i="1"/>
  <c r="K54" i="1"/>
  <c r="J74" i="1"/>
  <c r="J54" i="1"/>
  <c r="I74" i="1"/>
  <c r="I54" i="1"/>
  <c r="H74" i="1"/>
  <c r="H54" i="1"/>
  <c r="G74" i="1"/>
  <c r="G54" i="1"/>
  <c r="F74" i="1"/>
  <c r="F54" i="1"/>
  <c r="E74" i="1"/>
  <c r="E54" i="1"/>
  <c r="D74" i="1"/>
  <c r="AP21" i="1"/>
  <c r="AO21" i="1"/>
  <c r="AN21" i="1"/>
  <c r="AM21" i="1"/>
  <c r="AL21" i="1"/>
  <c r="AK21" i="1"/>
  <c r="AJ21" i="1"/>
  <c r="AI21" i="1"/>
  <c r="AH73" i="1"/>
  <c r="AH53" i="1"/>
  <c r="AG73" i="1"/>
  <c r="AG53" i="1"/>
  <c r="AF73" i="1"/>
  <c r="AF53" i="1"/>
  <c r="AE73" i="1"/>
  <c r="AE53" i="1"/>
  <c r="AD73" i="1"/>
  <c r="AD53" i="1"/>
  <c r="AC73" i="1"/>
  <c r="AC53" i="1"/>
  <c r="AB73" i="1"/>
  <c r="AB53" i="1"/>
  <c r="AA73" i="1"/>
  <c r="AA53" i="1"/>
  <c r="Z73" i="1"/>
  <c r="Z53" i="1"/>
  <c r="Y73" i="1"/>
  <c r="Y53" i="1"/>
  <c r="X73" i="1"/>
  <c r="X53" i="1"/>
  <c r="W73" i="1"/>
  <c r="W53" i="1"/>
  <c r="V73" i="1"/>
  <c r="V53" i="1"/>
  <c r="U73" i="1"/>
  <c r="U53" i="1"/>
  <c r="T73" i="1"/>
  <c r="T53" i="1"/>
  <c r="S73" i="1"/>
  <c r="S53" i="1"/>
  <c r="R73" i="1"/>
  <c r="R53" i="1"/>
  <c r="Q73" i="1"/>
  <c r="Q53" i="1"/>
  <c r="P73" i="1"/>
  <c r="P53" i="1"/>
  <c r="O73" i="1"/>
  <c r="O53" i="1"/>
  <c r="N73" i="1"/>
  <c r="N53" i="1"/>
  <c r="M73" i="1"/>
  <c r="M53" i="1"/>
  <c r="L73" i="1"/>
  <c r="L53" i="1"/>
  <c r="K73" i="1"/>
  <c r="K53" i="1"/>
  <c r="J73" i="1"/>
  <c r="J53" i="1"/>
  <c r="I73" i="1"/>
  <c r="I53" i="1"/>
  <c r="H73" i="1"/>
  <c r="H53" i="1"/>
  <c r="G73" i="1"/>
  <c r="G53" i="1"/>
  <c r="F73" i="1"/>
  <c r="F53" i="1"/>
  <c r="E73" i="1"/>
  <c r="E53" i="1"/>
  <c r="D73" i="1"/>
  <c r="AP20" i="1"/>
  <c r="AO20" i="1"/>
  <c r="AN20" i="1"/>
  <c r="AM20" i="1"/>
  <c r="AL20" i="1"/>
  <c r="AK20" i="1"/>
  <c r="AJ20" i="1"/>
  <c r="AI20" i="1"/>
  <c r="AH72" i="1"/>
  <c r="AH52" i="1"/>
  <c r="AG72" i="1"/>
  <c r="AG52" i="1"/>
  <c r="AF72" i="1"/>
  <c r="AF52" i="1"/>
  <c r="AE72" i="1"/>
  <c r="AE52" i="1"/>
  <c r="AD72" i="1"/>
  <c r="AD52" i="1"/>
  <c r="AC72" i="1"/>
  <c r="AC52" i="1"/>
  <c r="AB72" i="1"/>
  <c r="AB52" i="1"/>
  <c r="AA72" i="1"/>
  <c r="AA52" i="1"/>
  <c r="Z72" i="1"/>
  <c r="Z52" i="1"/>
  <c r="Y72" i="1"/>
  <c r="Y52" i="1"/>
  <c r="X72" i="1"/>
  <c r="X52" i="1"/>
  <c r="W72" i="1"/>
  <c r="W52" i="1"/>
  <c r="V72" i="1"/>
  <c r="V52" i="1"/>
  <c r="U72" i="1"/>
  <c r="U52" i="1"/>
  <c r="T72" i="1"/>
  <c r="T52" i="1"/>
  <c r="S72" i="1"/>
  <c r="S52" i="1"/>
  <c r="R72" i="1"/>
  <c r="R52" i="1"/>
  <c r="Q72" i="1"/>
  <c r="Q52" i="1"/>
  <c r="P72" i="1"/>
  <c r="P52" i="1"/>
  <c r="O72" i="1"/>
  <c r="O52" i="1"/>
  <c r="N72" i="1"/>
  <c r="N52" i="1"/>
  <c r="M72" i="1"/>
  <c r="M52" i="1"/>
  <c r="L72" i="1"/>
  <c r="L52" i="1"/>
  <c r="K72" i="1"/>
  <c r="K52" i="1"/>
  <c r="J72" i="1"/>
  <c r="J52" i="1"/>
  <c r="I72" i="1"/>
  <c r="I52" i="1"/>
  <c r="H72" i="1"/>
  <c r="H52" i="1"/>
  <c r="G72" i="1"/>
  <c r="G52" i="1"/>
  <c r="F72" i="1"/>
  <c r="F52" i="1"/>
  <c r="E72" i="1"/>
  <c r="E52" i="1"/>
  <c r="D72" i="1"/>
  <c r="AP19" i="1"/>
  <c r="AO19" i="1"/>
  <c r="AN19" i="1"/>
  <c r="AM19" i="1"/>
  <c r="AL19" i="1"/>
  <c r="AK19" i="1"/>
  <c r="AJ19" i="1"/>
  <c r="AI19" i="1"/>
  <c r="AH71" i="1"/>
  <c r="AH51" i="1"/>
  <c r="AG71" i="1"/>
  <c r="AG51" i="1"/>
  <c r="AF71" i="1"/>
  <c r="AF51" i="1"/>
  <c r="AE71" i="1"/>
  <c r="AE51" i="1"/>
  <c r="AD71" i="1"/>
  <c r="AD51" i="1"/>
  <c r="AC71" i="1"/>
  <c r="AC51" i="1"/>
  <c r="AB71" i="1"/>
  <c r="AB51" i="1"/>
  <c r="AA71" i="1"/>
  <c r="AA51" i="1"/>
  <c r="Z71" i="1"/>
  <c r="Z51" i="1"/>
  <c r="Y71" i="1"/>
  <c r="Y51" i="1"/>
  <c r="X71" i="1"/>
  <c r="X51" i="1"/>
  <c r="W71" i="1"/>
  <c r="W51" i="1"/>
  <c r="V71" i="1"/>
  <c r="V51" i="1"/>
  <c r="U71" i="1"/>
  <c r="U51" i="1"/>
  <c r="T71" i="1"/>
  <c r="T51" i="1"/>
  <c r="S71" i="1"/>
  <c r="S51" i="1"/>
  <c r="R71" i="1"/>
  <c r="R51" i="1"/>
  <c r="Q71" i="1"/>
  <c r="Q51" i="1"/>
  <c r="P71" i="1"/>
  <c r="P51" i="1"/>
  <c r="O71" i="1"/>
  <c r="O51" i="1"/>
  <c r="N71" i="1"/>
  <c r="N51" i="1"/>
  <c r="M71" i="1"/>
  <c r="M51" i="1"/>
  <c r="L71" i="1"/>
  <c r="L51" i="1"/>
  <c r="K71" i="1"/>
  <c r="K51" i="1"/>
  <c r="J71" i="1"/>
  <c r="J51" i="1"/>
  <c r="I71" i="1"/>
  <c r="I51" i="1"/>
  <c r="H71" i="1"/>
  <c r="H51" i="1"/>
  <c r="G71" i="1"/>
  <c r="G51" i="1"/>
  <c r="F71" i="1"/>
  <c r="F51" i="1"/>
  <c r="E71" i="1"/>
  <c r="E51" i="1"/>
  <c r="D71" i="1"/>
  <c r="AP18" i="1"/>
  <c r="AO18" i="1"/>
  <c r="AN18" i="1"/>
  <c r="AM18" i="1"/>
  <c r="AL18" i="1"/>
  <c r="AK18" i="1"/>
  <c r="AJ18" i="1"/>
  <c r="AI18" i="1"/>
  <c r="AH70" i="1"/>
  <c r="AH50" i="1"/>
  <c r="AG70" i="1"/>
  <c r="AG50" i="1"/>
  <c r="AF70" i="1"/>
  <c r="AF50" i="1"/>
  <c r="AE70" i="1"/>
  <c r="AE50" i="1"/>
  <c r="AD70" i="1"/>
  <c r="AD50" i="1"/>
  <c r="AC70" i="1"/>
  <c r="AC50" i="1"/>
  <c r="AB70" i="1"/>
  <c r="AB50" i="1"/>
  <c r="AA70" i="1"/>
  <c r="AA50" i="1"/>
  <c r="Z70" i="1"/>
  <c r="Z50" i="1"/>
  <c r="Y70" i="1"/>
  <c r="Y50" i="1"/>
  <c r="X70" i="1"/>
  <c r="X50" i="1"/>
  <c r="W70" i="1"/>
  <c r="W50" i="1"/>
  <c r="V70" i="1"/>
  <c r="V50" i="1"/>
  <c r="U70" i="1"/>
  <c r="U50" i="1"/>
  <c r="T70" i="1"/>
  <c r="T50" i="1"/>
  <c r="S70" i="1"/>
  <c r="S50" i="1"/>
  <c r="R70" i="1"/>
  <c r="R50" i="1"/>
  <c r="Q70" i="1"/>
  <c r="Q50" i="1"/>
  <c r="P70" i="1"/>
  <c r="P50" i="1"/>
  <c r="O70" i="1"/>
  <c r="O50" i="1"/>
  <c r="N70" i="1"/>
  <c r="N50" i="1"/>
  <c r="M70" i="1"/>
  <c r="M50" i="1"/>
  <c r="L70" i="1"/>
  <c r="L50" i="1"/>
  <c r="K70" i="1"/>
  <c r="K50" i="1"/>
  <c r="J70" i="1"/>
  <c r="J50" i="1"/>
  <c r="I70" i="1"/>
  <c r="I50" i="1"/>
  <c r="H70" i="1"/>
  <c r="H50" i="1"/>
  <c r="G70" i="1"/>
  <c r="G50" i="1"/>
  <c r="F70" i="1"/>
  <c r="F50" i="1"/>
  <c r="E70" i="1"/>
  <c r="E50" i="1"/>
  <c r="D70" i="1"/>
  <c r="AP17" i="1"/>
  <c r="AO17" i="1"/>
  <c r="AN17" i="1"/>
  <c r="AM17" i="1"/>
  <c r="AL17" i="1"/>
  <c r="AK17" i="1"/>
  <c r="AJ17" i="1"/>
  <c r="AI17" i="1"/>
  <c r="AH69" i="1"/>
  <c r="AH49" i="1"/>
  <c r="AG69" i="1"/>
  <c r="AG49" i="1"/>
  <c r="AF69" i="1"/>
  <c r="AF49" i="1"/>
  <c r="AE69" i="1"/>
  <c r="AE49" i="1"/>
  <c r="AD69" i="1"/>
  <c r="AD49" i="1"/>
  <c r="AC69" i="1"/>
  <c r="AC49" i="1"/>
  <c r="AB69" i="1"/>
  <c r="AB49" i="1"/>
  <c r="AA69" i="1"/>
  <c r="AA49" i="1"/>
  <c r="Z69" i="1"/>
  <c r="Z49" i="1"/>
  <c r="Y69" i="1"/>
  <c r="Y49" i="1"/>
  <c r="X69" i="1"/>
  <c r="X49" i="1"/>
  <c r="W69" i="1"/>
  <c r="W49" i="1"/>
  <c r="V69" i="1"/>
  <c r="V49" i="1"/>
  <c r="U69" i="1"/>
  <c r="U49" i="1"/>
  <c r="T69" i="1"/>
  <c r="T49" i="1"/>
  <c r="S69" i="1"/>
  <c r="S49" i="1"/>
  <c r="R69" i="1"/>
  <c r="R49" i="1"/>
  <c r="Q69" i="1"/>
  <c r="Q49" i="1"/>
  <c r="P69" i="1"/>
  <c r="P49" i="1"/>
  <c r="O69" i="1"/>
  <c r="O49" i="1"/>
  <c r="N69" i="1"/>
  <c r="N49" i="1"/>
  <c r="M69" i="1"/>
  <c r="M49" i="1"/>
  <c r="L69" i="1"/>
  <c r="L49" i="1"/>
  <c r="K69" i="1"/>
  <c r="K49" i="1"/>
  <c r="J69" i="1"/>
  <c r="J49" i="1"/>
  <c r="I69" i="1"/>
  <c r="I49" i="1"/>
  <c r="H69" i="1"/>
  <c r="H49" i="1"/>
  <c r="G69" i="1"/>
  <c r="G49" i="1"/>
  <c r="F69" i="1"/>
  <c r="F49" i="1"/>
  <c r="E69" i="1"/>
  <c r="E49" i="1"/>
  <c r="D69" i="1"/>
  <c r="AP16" i="1"/>
  <c r="AO16" i="1"/>
  <c r="AN16" i="1"/>
  <c r="AM16" i="1"/>
  <c r="AL16" i="1"/>
  <c r="AK16" i="1"/>
  <c r="AJ16" i="1"/>
  <c r="AI16" i="1"/>
  <c r="AH68" i="1"/>
  <c r="AH48" i="1"/>
  <c r="AG68" i="1"/>
  <c r="AG48" i="1"/>
  <c r="AF68" i="1"/>
  <c r="AF48" i="1"/>
  <c r="AE68" i="1"/>
  <c r="AE48" i="1"/>
  <c r="AD68" i="1"/>
  <c r="AD48" i="1"/>
  <c r="AC68" i="1"/>
  <c r="AC48" i="1"/>
  <c r="AB68" i="1"/>
  <c r="AB48" i="1"/>
  <c r="AA68" i="1"/>
  <c r="AA48" i="1"/>
  <c r="Z68" i="1"/>
  <c r="Z48" i="1"/>
  <c r="Y68" i="1"/>
  <c r="Y48" i="1"/>
  <c r="X68" i="1"/>
  <c r="X48" i="1"/>
  <c r="W68" i="1"/>
  <c r="W48" i="1"/>
  <c r="V68" i="1"/>
  <c r="V48" i="1"/>
  <c r="U68" i="1"/>
  <c r="U48" i="1"/>
  <c r="T68" i="1"/>
  <c r="T48" i="1"/>
  <c r="S68" i="1"/>
  <c r="S48" i="1"/>
  <c r="R68" i="1"/>
  <c r="R48" i="1"/>
  <c r="Q68" i="1"/>
  <c r="Q48" i="1"/>
  <c r="P68" i="1"/>
  <c r="P48" i="1"/>
  <c r="O68" i="1"/>
  <c r="O48" i="1"/>
  <c r="N68" i="1"/>
  <c r="N48" i="1"/>
  <c r="M68" i="1"/>
  <c r="M48" i="1"/>
  <c r="L68" i="1"/>
  <c r="L48" i="1"/>
  <c r="K68" i="1"/>
  <c r="K48" i="1"/>
  <c r="J68" i="1"/>
  <c r="J48" i="1"/>
  <c r="I68" i="1"/>
  <c r="I48" i="1"/>
  <c r="H68" i="1"/>
  <c r="H48" i="1"/>
  <c r="G68" i="1"/>
  <c r="G48" i="1"/>
  <c r="F68" i="1"/>
  <c r="F48" i="1"/>
  <c r="E68" i="1"/>
  <c r="E48" i="1"/>
  <c r="D68" i="1"/>
  <c r="AP15" i="1"/>
  <c r="AO15" i="1"/>
  <c r="AN15" i="1"/>
  <c r="AM15" i="1"/>
  <c r="AL15" i="1"/>
  <c r="AK15" i="1"/>
  <c r="AJ15" i="1"/>
  <c r="AI15" i="1"/>
  <c r="AH67" i="1"/>
  <c r="AH47" i="1"/>
  <c r="AG67" i="1"/>
  <c r="AG47" i="1"/>
  <c r="AF67" i="1"/>
  <c r="AF47" i="1"/>
  <c r="AE67" i="1"/>
  <c r="AE47" i="1"/>
  <c r="AD67" i="1"/>
  <c r="AD47" i="1"/>
  <c r="AC67" i="1"/>
  <c r="AC47" i="1"/>
  <c r="AB67" i="1"/>
  <c r="AB47" i="1"/>
  <c r="AA67" i="1"/>
  <c r="AA47" i="1"/>
  <c r="Z67" i="1"/>
  <c r="Z47" i="1"/>
  <c r="Y67" i="1"/>
  <c r="Y47" i="1"/>
  <c r="X67" i="1"/>
  <c r="X47" i="1"/>
  <c r="W67" i="1"/>
  <c r="W47" i="1"/>
  <c r="V67" i="1"/>
  <c r="V47" i="1"/>
  <c r="U67" i="1"/>
  <c r="U47" i="1"/>
  <c r="T67" i="1"/>
  <c r="T47" i="1"/>
  <c r="S67" i="1"/>
  <c r="S47" i="1"/>
  <c r="R67" i="1"/>
  <c r="R47" i="1"/>
  <c r="Q67" i="1"/>
  <c r="Q47" i="1"/>
  <c r="P67" i="1"/>
  <c r="P47" i="1"/>
  <c r="O67" i="1"/>
  <c r="O47" i="1"/>
  <c r="N67" i="1"/>
  <c r="N47" i="1"/>
  <c r="M67" i="1"/>
  <c r="M47" i="1"/>
  <c r="L67" i="1"/>
  <c r="L47" i="1"/>
  <c r="K67" i="1"/>
  <c r="K47" i="1"/>
  <c r="J67" i="1"/>
  <c r="J47" i="1"/>
  <c r="I67" i="1"/>
  <c r="I47" i="1"/>
  <c r="H67" i="1"/>
  <c r="H47" i="1"/>
  <c r="G67" i="1"/>
  <c r="G47" i="1"/>
  <c r="F67" i="1"/>
  <c r="F47" i="1"/>
  <c r="E67" i="1"/>
  <c r="E47" i="1"/>
  <c r="D67" i="1"/>
  <c r="AP14" i="1"/>
  <c r="AO14" i="1"/>
  <c r="AN14" i="1"/>
  <c r="AM14" i="1"/>
  <c r="AL14" i="1"/>
  <c r="AK14" i="1"/>
  <c r="AJ14" i="1"/>
  <c r="AI14" i="1"/>
  <c r="AH66" i="1"/>
  <c r="AH46" i="1"/>
  <c r="AG66" i="1"/>
  <c r="AG46" i="1"/>
  <c r="AF66" i="1"/>
  <c r="AF46" i="1"/>
  <c r="AE66" i="1"/>
  <c r="AE46" i="1"/>
  <c r="AD66" i="1"/>
  <c r="AD46" i="1"/>
  <c r="AC66" i="1"/>
  <c r="AC46" i="1"/>
  <c r="AB66" i="1"/>
  <c r="AB46" i="1"/>
  <c r="AA66" i="1"/>
  <c r="AA46" i="1"/>
  <c r="Z66" i="1"/>
  <c r="Z46" i="1"/>
  <c r="Y66" i="1"/>
  <c r="Y46" i="1"/>
  <c r="X66" i="1"/>
  <c r="X46" i="1"/>
  <c r="W66" i="1"/>
  <c r="W46" i="1"/>
  <c r="V66" i="1"/>
  <c r="V46" i="1"/>
  <c r="U66" i="1"/>
  <c r="U46" i="1"/>
  <c r="T66" i="1"/>
  <c r="T46" i="1"/>
  <c r="S66" i="1"/>
  <c r="S46" i="1"/>
  <c r="R66" i="1"/>
  <c r="R46" i="1"/>
  <c r="Q66" i="1"/>
  <c r="Q46" i="1"/>
  <c r="P66" i="1"/>
  <c r="P46" i="1"/>
  <c r="O66" i="1"/>
  <c r="O46" i="1"/>
  <c r="N66" i="1"/>
  <c r="N46" i="1"/>
  <c r="M66" i="1"/>
  <c r="M46" i="1"/>
  <c r="L66" i="1"/>
  <c r="L46" i="1"/>
  <c r="K66" i="1"/>
  <c r="K46" i="1"/>
  <c r="J66" i="1"/>
  <c r="J46" i="1"/>
  <c r="I66" i="1"/>
  <c r="I46" i="1"/>
  <c r="H66" i="1"/>
  <c r="H46" i="1"/>
  <c r="G66" i="1"/>
  <c r="G46" i="1"/>
  <c r="F66" i="1"/>
  <c r="F46" i="1"/>
  <c r="E66" i="1"/>
  <c r="E46" i="1"/>
  <c r="D66" i="1"/>
  <c r="AP13" i="1"/>
  <c r="AO13" i="1"/>
  <c r="AN13" i="1"/>
  <c r="AM13" i="1"/>
  <c r="AL13" i="1"/>
  <c r="AK13" i="1"/>
  <c r="AJ13" i="1"/>
  <c r="AI13" i="1"/>
  <c r="AH65" i="1"/>
  <c r="AH45" i="1"/>
  <c r="AG45" i="1"/>
  <c r="AF65" i="1"/>
  <c r="AG65" i="1" s="1"/>
  <c r="AF45" i="1"/>
  <c r="AE65" i="1"/>
  <c r="AE45" i="1"/>
  <c r="AD45" i="1"/>
  <c r="AC45" i="1"/>
  <c r="AB45" i="1"/>
  <c r="AA45" i="1"/>
  <c r="Z45" i="1"/>
  <c r="Y65" i="1"/>
  <c r="Z65" i="1" s="1"/>
  <c r="AA65" i="1" s="1"/>
  <c r="AB65" i="1" s="1"/>
  <c r="AC65" i="1" s="1"/>
  <c r="AD65" i="1" s="1"/>
  <c r="Y45" i="1"/>
  <c r="X65" i="1"/>
  <c r="X45" i="1"/>
  <c r="W45" i="1"/>
  <c r="V45" i="1"/>
  <c r="U45" i="1"/>
  <c r="T45" i="1"/>
  <c r="S45" i="1"/>
  <c r="R65" i="1"/>
  <c r="S65" i="1" s="1"/>
  <c r="T65" i="1" s="1"/>
  <c r="U65" i="1" s="1"/>
  <c r="V65" i="1" s="1"/>
  <c r="W65" i="1" s="1"/>
  <c r="R45" i="1"/>
  <c r="Q65" i="1"/>
  <c r="Q45" i="1"/>
  <c r="P65" i="1"/>
  <c r="P45" i="1"/>
  <c r="O65" i="1"/>
  <c r="O45" i="1"/>
  <c r="N65" i="1"/>
  <c r="N45" i="1"/>
  <c r="M65" i="1"/>
  <c r="M45" i="1"/>
  <c r="L65" i="1"/>
  <c r="L45" i="1"/>
  <c r="K65" i="1"/>
  <c r="K45" i="1"/>
  <c r="J65" i="1"/>
  <c r="J45" i="1"/>
  <c r="I65" i="1"/>
  <c r="I45" i="1"/>
  <c r="H65" i="1"/>
  <c r="H45" i="1"/>
  <c r="G65" i="1"/>
  <c r="G45" i="1"/>
  <c r="F65" i="1"/>
  <c r="F45" i="1"/>
  <c r="E65" i="1"/>
  <c r="E45" i="1"/>
  <c r="D65" i="1"/>
  <c r="AN12" i="1"/>
  <c r="AM12" i="1"/>
  <c r="AL12" i="1"/>
  <c r="AK12" i="1"/>
  <c r="AJ12" i="1"/>
  <c r="AI12" i="1"/>
  <c r="AH64" i="1"/>
  <c r="AH44" i="1"/>
  <c r="AG64" i="1"/>
  <c r="AG44" i="1"/>
  <c r="AF64" i="1"/>
  <c r="AF44" i="1"/>
  <c r="AE64" i="1"/>
  <c r="AE44" i="1"/>
  <c r="AD64" i="1"/>
  <c r="AD44" i="1"/>
  <c r="AC64" i="1"/>
  <c r="AC44" i="1"/>
  <c r="AB64" i="1"/>
  <c r="AB44" i="1"/>
  <c r="AA64" i="1"/>
  <c r="AA44" i="1"/>
  <c r="Z64" i="1"/>
  <c r="Z44" i="1"/>
  <c r="Y64" i="1"/>
  <c r="Y44" i="1"/>
  <c r="X64" i="1"/>
  <c r="X44" i="1"/>
  <c r="W64" i="1"/>
  <c r="W44" i="1"/>
  <c r="V64" i="1"/>
  <c r="V44" i="1"/>
  <c r="U64" i="1"/>
  <c r="U44" i="1"/>
  <c r="T64" i="1"/>
  <c r="T44" i="1"/>
  <c r="S64" i="1"/>
  <c r="S44" i="1"/>
  <c r="R64" i="1"/>
  <c r="R44" i="1"/>
  <c r="Q64" i="1"/>
  <c r="Q44" i="1"/>
  <c r="P64" i="1"/>
  <c r="P44" i="1"/>
  <c r="O64" i="1"/>
  <c r="O44" i="1"/>
  <c r="N64" i="1"/>
  <c r="N44" i="1"/>
  <c r="M64" i="1"/>
  <c r="M44" i="1"/>
  <c r="L64" i="1"/>
  <c r="L44" i="1"/>
  <c r="K64" i="1"/>
  <c r="K44" i="1"/>
  <c r="J64" i="1"/>
  <c r="J44" i="1"/>
  <c r="I64" i="1"/>
  <c r="I44" i="1"/>
  <c r="H64" i="1"/>
  <c r="H44" i="1"/>
  <c r="G64" i="1"/>
  <c r="G44" i="1"/>
  <c r="F64" i="1"/>
  <c r="F44" i="1"/>
  <c r="E64" i="1"/>
  <c r="E44" i="1"/>
  <c r="D64" i="1"/>
  <c r="AN11" i="1"/>
  <c r="AM11" i="1"/>
  <c r="AL11" i="1"/>
  <c r="AK11" i="1"/>
  <c r="AJ11" i="1"/>
  <c r="AI11" i="1"/>
  <c r="AO11" i="1" s="1"/>
  <c r="AH63" i="1"/>
  <c r="AH43" i="1"/>
  <c r="AG63" i="1"/>
  <c r="AG43" i="1"/>
  <c r="AF63" i="1"/>
  <c r="AF43" i="1"/>
  <c r="AE63" i="1"/>
  <c r="AE43" i="1"/>
  <c r="AD63" i="1"/>
  <c r="AD43" i="1"/>
  <c r="AC63" i="1"/>
  <c r="AC43" i="1"/>
  <c r="AB63" i="1"/>
  <c r="AB43" i="1"/>
  <c r="AA63" i="1"/>
  <c r="AA43" i="1"/>
  <c r="Z63" i="1"/>
  <c r="Z43" i="1"/>
  <c r="Y63" i="1"/>
  <c r="Y43" i="1"/>
  <c r="X63" i="1"/>
  <c r="X43" i="1"/>
  <c r="W63" i="1"/>
  <c r="W43" i="1"/>
  <c r="V63" i="1"/>
  <c r="V43" i="1"/>
  <c r="U63" i="1"/>
  <c r="U43" i="1"/>
  <c r="T63" i="1"/>
  <c r="T43" i="1"/>
  <c r="S63" i="1"/>
  <c r="S43" i="1"/>
  <c r="R63" i="1"/>
  <c r="R43" i="1"/>
  <c r="Q63" i="1"/>
  <c r="Q43" i="1"/>
  <c r="P63" i="1"/>
  <c r="P43" i="1"/>
  <c r="O63" i="1"/>
  <c r="O43" i="1"/>
  <c r="N63" i="1"/>
  <c r="N43" i="1"/>
  <c r="M63" i="1"/>
  <c r="M43" i="1"/>
  <c r="L63" i="1"/>
  <c r="L43" i="1"/>
  <c r="K63" i="1"/>
  <c r="K43" i="1"/>
  <c r="J63" i="1"/>
  <c r="J43" i="1"/>
  <c r="I63" i="1"/>
  <c r="I43" i="1"/>
  <c r="H63" i="1"/>
  <c r="H43" i="1"/>
  <c r="G63" i="1"/>
  <c r="G43" i="1"/>
  <c r="F63" i="1"/>
  <c r="F43" i="1"/>
  <c r="E63" i="1"/>
  <c r="E43" i="1"/>
  <c r="D63" i="1"/>
  <c r="AN10" i="1"/>
  <c r="AM10" i="1"/>
  <c r="AL10" i="1"/>
  <c r="AK10" i="1"/>
  <c r="AJ10" i="1"/>
  <c r="AI10" i="1"/>
  <c r="AO10" i="1" s="1"/>
  <c r="AH62" i="1"/>
  <c r="AH42" i="1"/>
  <c r="AG62" i="1"/>
  <c r="AG42" i="1"/>
  <c r="AF62" i="1"/>
  <c r="AF42" i="1"/>
  <c r="AE62" i="1"/>
  <c r="AE42" i="1"/>
  <c r="AD62" i="1"/>
  <c r="AD42" i="1"/>
  <c r="AC62" i="1"/>
  <c r="AC42" i="1"/>
  <c r="AB62" i="1"/>
  <c r="AB42" i="1"/>
  <c r="AA62" i="1"/>
  <c r="AA42" i="1"/>
  <c r="Z62" i="1"/>
  <c r="Z42" i="1"/>
  <c r="Y62" i="1"/>
  <c r="Y42" i="1"/>
  <c r="X62" i="1"/>
  <c r="X42" i="1"/>
  <c r="W62" i="1"/>
  <c r="W42" i="1"/>
  <c r="V62" i="1"/>
  <c r="V42" i="1"/>
  <c r="U62" i="1"/>
  <c r="U42" i="1"/>
  <c r="T62" i="1"/>
  <c r="T42" i="1"/>
  <c r="S62" i="1"/>
  <c r="S42" i="1"/>
  <c r="R62" i="1"/>
  <c r="R42" i="1"/>
  <c r="Q62" i="1"/>
  <c r="Q42" i="1"/>
  <c r="P62" i="1"/>
  <c r="P42" i="1"/>
  <c r="O62" i="1"/>
  <c r="O42" i="1"/>
  <c r="N62" i="1"/>
  <c r="N42" i="1"/>
  <c r="M62" i="1"/>
  <c r="M42" i="1"/>
  <c r="L62" i="1"/>
  <c r="L42" i="1"/>
  <c r="K62" i="1"/>
  <c r="K42" i="1"/>
  <c r="J62" i="1"/>
  <c r="J42" i="1"/>
  <c r="I62" i="1"/>
  <c r="I42" i="1"/>
  <c r="H62" i="1"/>
  <c r="H42" i="1"/>
  <c r="G62" i="1"/>
  <c r="G42" i="1"/>
  <c r="F62" i="1"/>
  <c r="F42" i="1"/>
  <c r="E62" i="1"/>
  <c r="E42" i="1"/>
  <c r="D62" i="1"/>
  <c r="AN9" i="1"/>
  <c r="AM9" i="1"/>
  <c r="AL9" i="1"/>
  <c r="AK9" i="1"/>
  <c r="AJ9" i="1"/>
  <c r="AI9" i="1"/>
  <c r="AO9" i="1" s="1"/>
  <c r="AH61" i="1"/>
  <c r="AH41" i="1"/>
  <c r="AG61" i="1"/>
  <c r="AG41" i="1"/>
  <c r="AF61" i="1"/>
  <c r="AF41" i="1"/>
  <c r="AE61" i="1"/>
  <c r="AE41" i="1"/>
  <c r="AD61" i="1"/>
  <c r="AD41" i="1"/>
  <c r="AC61" i="1"/>
  <c r="AC41" i="1"/>
  <c r="AB61" i="1"/>
  <c r="AB41" i="1"/>
  <c r="AA61" i="1"/>
  <c r="AA41" i="1"/>
  <c r="Z61" i="1"/>
  <c r="Z41" i="1"/>
  <c r="Y61" i="1"/>
  <c r="Y41" i="1"/>
  <c r="X61" i="1"/>
  <c r="X41" i="1"/>
  <c r="W61" i="1"/>
  <c r="W41" i="1"/>
  <c r="V61" i="1"/>
  <c r="V41" i="1"/>
  <c r="U61" i="1"/>
  <c r="U41" i="1"/>
  <c r="T61" i="1"/>
  <c r="T41" i="1"/>
  <c r="S61" i="1"/>
  <c r="S41" i="1"/>
  <c r="R61" i="1"/>
  <c r="R41" i="1"/>
  <c r="Q61" i="1"/>
  <c r="Q41" i="1"/>
  <c r="P61" i="1"/>
  <c r="P41" i="1"/>
  <c r="O61" i="1"/>
  <c r="O41" i="1"/>
  <c r="N61" i="1"/>
  <c r="N41" i="1"/>
  <c r="M61" i="1"/>
  <c r="M41" i="1"/>
  <c r="L61" i="1"/>
  <c r="L41" i="1"/>
  <c r="K61" i="1"/>
  <c r="K41" i="1"/>
  <c r="J61" i="1"/>
  <c r="J41" i="1"/>
  <c r="I61" i="1"/>
  <c r="I41" i="1"/>
  <c r="H61" i="1"/>
  <c r="H41" i="1"/>
  <c r="G61" i="1"/>
  <c r="G41" i="1"/>
  <c r="F61" i="1"/>
  <c r="F41" i="1"/>
  <c r="E61" i="1"/>
  <c r="E41" i="1"/>
  <c r="D61" i="1"/>
  <c r="AN8" i="1"/>
  <c r="AM8" i="1"/>
  <c r="AL8" i="1"/>
  <c r="AK8" i="1"/>
  <c r="AJ8" i="1"/>
  <c r="AI8" i="1"/>
  <c r="AO8" i="1" s="1"/>
  <c r="AH60" i="1"/>
  <c r="AH40" i="1"/>
  <c r="AG40" i="1"/>
  <c r="AF60" i="1"/>
  <c r="AG60" i="1" s="1"/>
  <c r="AF40" i="1"/>
  <c r="AE60" i="1"/>
  <c r="AE40" i="1"/>
  <c r="AD40" i="1"/>
  <c r="AC40" i="1"/>
  <c r="AB40" i="1"/>
  <c r="AA40" i="1"/>
  <c r="Z40" i="1"/>
  <c r="Y60" i="1"/>
  <c r="Z60" i="1" s="1"/>
  <c r="AA60" i="1" s="1"/>
  <c r="AB60" i="1" s="1"/>
  <c r="AC60" i="1" s="1"/>
  <c r="AD60" i="1" s="1"/>
  <c r="Y40" i="1"/>
  <c r="X60" i="1"/>
  <c r="X40" i="1"/>
  <c r="W40" i="1"/>
  <c r="V40" i="1"/>
  <c r="U60" i="1"/>
  <c r="V60" i="1" s="1"/>
  <c r="W60" i="1" s="1"/>
  <c r="U40" i="1"/>
  <c r="T60" i="1"/>
  <c r="T40" i="1"/>
  <c r="S60" i="1"/>
  <c r="S40" i="1"/>
  <c r="R60" i="1"/>
  <c r="R40" i="1"/>
  <c r="Q60" i="1"/>
  <c r="Q40" i="1"/>
  <c r="P60" i="1"/>
  <c r="P40" i="1"/>
  <c r="O60" i="1"/>
  <c r="O40" i="1"/>
  <c r="N60" i="1"/>
  <c r="N40" i="1"/>
  <c r="M60" i="1"/>
  <c r="M40" i="1"/>
  <c r="L60" i="1"/>
  <c r="L40" i="1"/>
  <c r="K60" i="1"/>
  <c r="K40" i="1"/>
  <c r="J60" i="1"/>
  <c r="J40" i="1"/>
  <c r="I60" i="1"/>
  <c r="I40" i="1"/>
  <c r="H60" i="1"/>
  <c r="H40" i="1"/>
  <c r="G60" i="1"/>
  <c r="G40" i="1"/>
  <c r="F60" i="1"/>
  <c r="F40" i="1"/>
  <c r="E60" i="1"/>
  <c r="E40" i="1"/>
  <c r="D60" i="1"/>
  <c r="AN7" i="1"/>
  <c r="AM7" i="1"/>
  <c r="AL7" i="1"/>
  <c r="AK7" i="1"/>
  <c r="AJ7" i="1"/>
  <c r="AI7" i="1"/>
  <c r="AO7" i="1" s="1"/>
  <c r="AH5" i="1"/>
  <c r="AH4" i="1"/>
  <c r="AH6" i="1"/>
  <c r="AG5" i="1"/>
  <c r="AG4" i="1"/>
  <c r="AG6" i="1"/>
  <c r="AF5" i="1"/>
  <c r="AF4" i="1"/>
  <c r="AF6" i="1"/>
  <c r="AE5" i="1"/>
  <c r="AE4" i="1"/>
  <c r="AE6" i="1"/>
  <c r="AD5" i="1"/>
  <c r="AD4" i="1"/>
  <c r="AD6" i="1"/>
  <c r="AC5" i="1"/>
  <c r="AC4" i="1"/>
  <c r="AC6" i="1"/>
  <c r="AB5" i="1"/>
  <c r="AB4" i="1"/>
  <c r="AB6" i="1"/>
  <c r="AA5" i="1"/>
  <c r="AA4" i="1"/>
  <c r="AA6" i="1"/>
  <c r="Z5" i="1"/>
  <c r="Z4" i="1"/>
  <c r="Z6" i="1"/>
  <c r="Y5" i="1"/>
  <c r="Y4" i="1"/>
  <c r="Y6" i="1"/>
  <c r="X5" i="1"/>
  <c r="X4" i="1"/>
  <c r="X6" i="1"/>
  <c r="W5" i="1"/>
  <c r="W4" i="1"/>
  <c r="W6" i="1"/>
  <c r="V5" i="1"/>
  <c r="V4" i="1"/>
  <c r="V6" i="1"/>
  <c r="U5" i="1"/>
  <c r="U4" i="1"/>
  <c r="U6" i="1"/>
  <c r="T5" i="1"/>
  <c r="T4" i="1"/>
  <c r="T6" i="1"/>
  <c r="S5" i="1"/>
  <c r="S4" i="1"/>
  <c r="S6" i="1"/>
  <c r="R5" i="1"/>
  <c r="R4" i="1"/>
  <c r="R6" i="1"/>
  <c r="Q5" i="1"/>
  <c r="Q4" i="1"/>
  <c r="Q6" i="1"/>
  <c r="P5" i="1"/>
  <c r="P4" i="1"/>
  <c r="P6" i="1"/>
  <c r="O5" i="1"/>
  <c r="O4" i="1"/>
  <c r="O6" i="1"/>
  <c r="N5" i="1"/>
  <c r="N4" i="1"/>
  <c r="N6" i="1"/>
  <c r="M5" i="1"/>
  <c r="M4" i="1"/>
  <c r="M6" i="1"/>
  <c r="L5" i="1"/>
  <c r="L4" i="1"/>
  <c r="L6" i="1"/>
  <c r="K5" i="1"/>
  <c r="K4" i="1"/>
  <c r="K6" i="1"/>
  <c r="J5" i="1"/>
  <c r="J4" i="1"/>
  <c r="J6" i="1"/>
  <c r="I5" i="1"/>
  <c r="I4" i="1"/>
  <c r="I6" i="1"/>
  <c r="H5" i="1"/>
  <c r="H4" i="1"/>
  <c r="H6" i="1"/>
  <c r="G5" i="1"/>
  <c r="G4" i="1"/>
  <c r="G6" i="1"/>
  <c r="F5" i="1"/>
  <c r="F4" i="1"/>
  <c r="F6" i="1"/>
  <c r="E5" i="1"/>
  <c r="E4" i="1"/>
  <c r="E6" i="1"/>
  <c r="D5" i="1"/>
  <c r="D4" i="1"/>
  <c r="D6" i="1"/>
  <c r="AJ2" i="1"/>
  <c r="G21" i="3"/>
  <c r="C21" i="3" s="1"/>
  <c r="G20" i="3"/>
  <c r="C20" i="3" s="1"/>
  <c r="G19" i="3"/>
  <c r="C19" i="3" s="1"/>
  <c r="G18" i="3"/>
  <c r="C18" i="3" s="1"/>
  <c r="G17" i="3"/>
  <c r="C17" i="3" s="1"/>
  <c r="G14" i="3"/>
  <c r="C14" i="3" s="1"/>
  <c r="G13" i="3"/>
  <c r="C13" i="3" s="1"/>
  <c r="G9" i="3"/>
  <c r="C9" i="3" s="1"/>
  <c r="G8" i="3"/>
  <c r="C8" i="3" s="1"/>
  <c r="G7" i="3"/>
  <c r="C7" i="3" s="1"/>
  <c r="G6" i="3"/>
  <c r="C6" i="3" s="1"/>
  <c r="G5" i="3"/>
  <c r="C5" i="3" s="1"/>
  <c r="G4" i="3"/>
  <c r="H10" i="2"/>
  <c r="G10" i="2"/>
  <c r="L10" i="2"/>
  <c r="K10" i="2"/>
  <c r="H9" i="2"/>
  <c r="G9" i="2"/>
  <c r="L9" i="2"/>
  <c r="K9" i="2"/>
  <c r="H8" i="2"/>
  <c r="G8" i="2"/>
  <c r="L8" i="2"/>
  <c r="K8" i="2"/>
  <c r="H7" i="2"/>
  <c r="G7" i="2"/>
  <c r="L7" i="2"/>
  <c r="K7" i="2"/>
  <c r="H6" i="2"/>
  <c r="G6" i="2"/>
  <c r="L6" i="2"/>
  <c r="K6" i="2"/>
  <c r="H5" i="2"/>
  <c r="G5" i="2"/>
  <c r="L5" i="2"/>
  <c r="K5" i="2"/>
  <c r="AO12" i="1" l="1"/>
  <c r="AP11" i="1"/>
  <c r="AP12" i="1"/>
  <c r="AP10" i="1"/>
  <c r="AP9" i="1"/>
  <c r="AP8" i="1"/>
  <c r="AP7" i="1"/>
  <c r="G10" i="3"/>
  <c r="C10" i="3" s="1"/>
  <c r="G16" i="3"/>
  <c r="C16" i="3" s="1"/>
  <c r="G15" i="3"/>
  <c r="C15" i="3" s="1"/>
  <c r="G12" i="3"/>
  <c r="C12" i="3" s="1"/>
  <c r="G11" i="3"/>
  <c r="C11" i="3" s="1"/>
</calcChain>
</file>

<file path=xl/sharedStrings.xml><?xml version="1.0" encoding="utf-8"?>
<sst xmlns="http://schemas.openxmlformats.org/spreadsheetml/2006/main" count="281" uniqueCount="95">
  <si>
    <t>Definirea turelor și regulile de verificare</t>
  </si>
  <si>
    <t>Cod</t>
  </si>
  <si>
    <t>Denumire</t>
  </si>
  <si>
    <t>Ora început</t>
  </si>
  <si>
    <t>Ora sfârșit</t>
  </si>
  <si>
    <t>Pauză (min)</t>
  </si>
  <si>
    <t>Ore lucrate</t>
  </si>
  <si>
    <t>Ore de noapte (22–06)</t>
  </si>
  <si>
    <t>Necesar persoane / zi</t>
  </si>
  <si>
    <t>D</t>
  </si>
  <si>
    <t>Dimineață</t>
  </si>
  <si>
    <t>A</t>
  </si>
  <si>
    <t>După-amiază</t>
  </si>
  <si>
    <t>N</t>
  </si>
  <si>
    <t>Noapte</t>
  </si>
  <si>
    <t>Z12</t>
  </si>
  <si>
    <t>Zi 12 ore</t>
  </si>
  <si>
    <t>N12</t>
  </si>
  <si>
    <t>Noapte 12 ore</t>
  </si>
  <si>
    <t>L</t>
  </si>
  <si>
    <t>Liber (repaus)</t>
  </si>
  <si>
    <t>CO</t>
  </si>
  <si>
    <t>Concediu de odihnă</t>
  </si>
  <si>
    <t>CM</t>
  </si>
  <si>
    <t>Concediu medical</t>
  </si>
  <si>
    <t>Reguli de verificare</t>
  </si>
  <si>
    <t>Repaus minim între două ture (ore)</t>
  </si>
  <si>
    <t>Codul muncii, art. 135: cel puțin 12 ore consecutive (în cazul muncii în schimburi, cel puțin 8 ore între schimburi).</t>
  </si>
  <si>
    <t>Repaus după o tură de 12 ore (ore)</t>
  </si>
  <si>
    <t>Turele de 12 ore trebuie urmate de 24 de ore de repaus.</t>
  </si>
  <si>
    <t>Maxim zile de lucru consecutive</t>
  </si>
  <si>
    <t>Ajută la respectarea repausului săptămânal de 48 de ore consecutive (art. 137).</t>
  </si>
  <si>
    <t>Normă zilnică (ore)</t>
  </si>
  <si>
    <t>Folosită la calculul orelor de normă din lună.</t>
  </si>
  <si>
    <t>Verific acoperirea și în weekend / sărbători (1 = da, 0 = nu)</t>
  </si>
  <si>
    <t>Pune 1 dacă activitatea are nevoie de personal și în weekend și de sărbători.</t>
  </si>
  <si>
    <t>Poți schimba orele, pauzele și denumirile turelor sau adăuga o tură nouă pe rândul liber (max. 6 ture de lucru). Codurile L, CO și CM nu sunt ture de lucru.</t>
  </si>
  <si>
    <t>Sărbători legale</t>
  </si>
  <si>
    <t>Sărbătoare</t>
  </si>
  <si>
    <t>Data</t>
  </si>
  <si>
    <t>Anul Nou</t>
  </si>
  <si>
    <t>A doua zi de Anul Nou</t>
  </si>
  <si>
    <t>Boboteaza</t>
  </si>
  <si>
    <t>Sfântul Ioan</t>
  </si>
  <si>
    <t>Ziua Unirii</t>
  </si>
  <si>
    <t>Vinerea Mare</t>
  </si>
  <si>
    <t>Paștele</t>
  </si>
  <si>
    <t>A doua zi de Paște</t>
  </si>
  <si>
    <t>Ziua Muncii</t>
  </si>
  <si>
    <t>Ziua Copilului</t>
  </si>
  <si>
    <t>Rusaliile</t>
  </si>
  <si>
    <t>A doua zi de Rusalii</t>
  </si>
  <si>
    <t>Sfânta Maria</t>
  </si>
  <si>
    <t>Sfântul Andrei</t>
  </si>
  <si>
    <t>Ziua Națională</t>
  </si>
  <si>
    <t>Crăciunul</t>
  </si>
  <si>
    <t>A doua zi de Crăciun</t>
  </si>
  <si>
    <t>Grafic de lucru în ture</t>
  </si>
  <si>
    <t>Luna:</t>
  </si>
  <si>
    <t>Noiembrie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</si>
  <si>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</si>
  <si>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</si>
  <si>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</si>
  <si>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</si>
  <si>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</si>
  <si>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</si>
  <si>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</si>
  <si>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</si>
  <si>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</si>
  <si>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</si>
  <si>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Decembrie</t>
  </si>
  <si>
    <t>Scrie codul turei în fiecare zi (D, A, N, Z12, N12, L, CO, CM). Portocaliu = repaus prea scurt față de tura anterioară; roșu = prea multe zile de lucru la rând.</t>
  </si>
  <si>
    <t>Funcția</t>
  </si>
  <si>
    <t>Nume și prenume</t>
  </si>
  <si>
    <t>Nr.</t>
  </si>
  <si>
    <t>Ore de noapte</t>
  </si>
  <si>
    <t>Ture</t>
  </si>
  <si>
    <t>Zile libere</t>
  </si>
  <si>
    <t>CO + CM</t>
  </si>
  <si>
    <t>Ore normă</t>
  </si>
  <si>
    <t>Diferență</t>
  </si>
  <si>
    <t>Alerte</t>
  </si>
  <si>
    <t>Acoperire pe ture (persoane / zi)</t>
  </si>
  <si>
    <t>Exemplu: Popescu Ana</t>
  </si>
  <si>
    <t>Operator</t>
  </si>
  <si>
    <t>Exemplu: Ionescu Dan</t>
  </si>
  <si>
    <t>Exemplu: Stan Maria</t>
  </si>
  <si>
    <t>Exemplu: Radu Vlad</t>
  </si>
  <si>
    <t>Agent pază</t>
  </si>
  <si>
    <t>Exemplu: Dima Ioana</t>
  </si>
  <si>
    <t>Exemplu: Marin Elena</t>
  </si>
  <si>
    <t>Grafic de lucru în ture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</si>
  <si>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</si>
  <si>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</si>
  <si>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modelexcel.ro/ture-lucru-excel/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</si>
</sst>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;\-0;;@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rgb="FF17734A"/>
      <name val="Calibri"/>
      <family val="2"/>
    </font>
    <font>
      <i/>
      <sz val="10"/>
      <color rgb="FF5D6B64"/>
      <name val="Calibri"/>
      <family val="2"/>
    </font>
    <font>
      <b/>
      <sz val="14"/>
      <color rgb="FF17734A"/>
      <name val="Calibri"/>
      <family val="2"/>
    </font>
    <font>
      <b/>
      <sz val="18"/>
      <color rgb="FF17734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sz val="8"/>
      <color theme="1"/>
      <name val="Calibri"/>
      <family val="2"/>
    </font>
    <font>
      <sz val="10"/>
      <color rgb="FF5D6B64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E3F1E9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  <border>
      <left/>
      <right/>
      <top/>
      <bottom style="thin">
        <color rgb="FFD8E0DB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/>
    <xf numFmtId="0" fontId="3" fillId="3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14" fontId="1" fillId="0" borderId="0" xfId="0" applyNumberFormat="1" applyFont="1"/>
    <xf numFmtId="0" fontId="4" fillId="2" borderId="1" xfId="0" applyFont="1" applyFill="1" applyBorder="1"/>
    <xf numFmtId="0" fontId="8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0" xfId="0" applyFont="1"/>
    <xf numFmtId="0" fontId="12" fillId="0" borderId="2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4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6"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D96F1F"/>
      </font>
    </dxf>
    <dxf>
      <font>
        <color rgb="FFFFFFFF"/>
      </font>
      <fill>
        <patternFill>
          <bgColor rgb="FFB4322A"/>
        </patternFill>
      </fill>
    </dxf>
    <dxf>
      <fill>
        <patternFill>
          <bgColor rgb="FFFBE9E7"/>
        </patternFill>
      </fill>
    </dxf>
    <dxf>
      <fill>
        <patternFill>
          <bgColor rgb="FFC9A7D9"/>
        </patternFill>
      </fill>
    </dxf>
    <dxf>
      <font>
        <color rgb="FF5D6B64"/>
      </font>
      <fill>
        <patternFill>
          <bgColor rgb="FFF2F2F2"/>
        </patternFill>
      </fill>
    </dxf>
    <dxf>
      <fill>
        <patternFill>
          <bgColor rgb="FFFFD49B"/>
        </patternFill>
      </fill>
    </dxf>
    <dxf>
      <fill>
        <patternFill>
          <bgColor rgb="FFF9DEB5"/>
        </patternFill>
      </fill>
    </dxf>
    <dxf>
      <fill>
        <patternFill>
          <bgColor rgb="FFF7E8C9"/>
        </patternFill>
      </fill>
    </dxf>
    <dxf>
      <font>
        <color rgb="FFFFFFFF"/>
      </font>
      <fill>
        <patternFill>
          <bgColor rgb="FF2B4B6E"/>
        </patternFill>
      </fill>
    </dxf>
    <dxf>
      <font>
        <color rgb="FFFFFFFF"/>
      </font>
      <fill>
        <patternFill>
          <bgColor rgb="FF2B4B6E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F29B3D"/>
        </patternFill>
      </fill>
    </dxf>
    <dxf>
      <fill>
        <patternFill>
          <bgColor rgb="FFEDEDED"/>
        </patternFill>
      </fill>
    </dxf>
    <dxf>
      <font>
        <color rgb="FFB4322A"/>
      </font>
    </dxf>
    <dxf>
      <font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ture-lucru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ACC32-C712-4677-82FF-703C0A18E9E9}">
  <sheetPr>
    <pageSetUpPr fitToPage="1"/>
  </sheetPr>
  <dimension ref="A1:ZZ100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baseColWidth="10" defaultRowHeight="12.75" x14ac:dyDescent="0.2"/>
  <cols>
    <col min="1" max="1" width="5.7109375" style="1" customWidth="1"/>
    <col min="2" max="2" width="22.7109375" style="1" customWidth="1"/>
    <col min="3" max="3" width="11.7109375" style="1" customWidth="1"/>
    <col min="4" max="34" width="4.85546875" style="1" customWidth="1"/>
    <col min="35" max="42" width="8.28515625" style="1" customWidth="1"/>
    <col min="43" max="16384" width="11.42578125" style="1"/>
  </cols>
  <sheetData>
    <row r="1" spans="1:42" ht="23.25" x14ac:dyDescent="0.35">
      <c r="A1" s="17" t="s">
        <v>57</v>
      </c>
    </row>
    <row r="2" spans="1:42" ht="15.75" x14ac:dyDescent="0.25">
      <c r="A2" s="20" t="s">
        <v>58</v>
      </c>
      <c r="B2" s="18" t="s">
        <v>59</v>
      </c>
      <c r="C2" s="19">
        <v>2026</v>
      </c>
      <c r="F2" s="13" t="s">
        <v>71</v>
      </c>
      <c r="AJ2" s="21">
        <f>MATCH($B$2,ListaLuniT,0)</f>
        <v>11</v>
      </c>
    </row>
    <row r="4" spans="1:42" ht="20.100000000000001" customHeight="1" x14ac:dyDescent="0.2">
      <c r="A4" s="30" t="s">
        <v>74</v>
      </c>
      <c r="B4" s="30" t="s">
        <v>73</v>
      </c>
      <c r="C4" s="30" t="s">
        <v>72</v>
      </c>
      <c r="D4" s="27">
        <f t="shared" ref="D4:AH4" si="0">IF(D$6="","",DAY(D$6))</f>
        <v>1</v>
      </c>
      <c r="E4" s="27">
        <f t="shared" si="0"/>
        <v>2</v>
      </c>
      <c r="F4" s="27">
        <f t="shared" si="0"/>
        <v>3</v>
      </c>
      <c r="G4" s="27">
        <f t="shared" si="0"/>
        <v>4</v>
      </c>
      <c r="H4" s="27">
        <f t="shared" si="0"/>
        <v>5</v>
      </c>
      <c r="I4" s="27">
        <f t="shared" si="0"/>
        <v>6</v>
      </c>
      <c r="J4" s="27">
        <f t="shared" si="0"/>
        <v>7</v>
      </c>
      <c r="K4" s="27">
        <f t="shared" si="0"/>
        <v>8</v>
      </c>
      <c r="L4" s="27">
        <f t="shared" si="0"/>
        <v>9</v>
      </c>
      <c r="M4" s="27">
        <f t="shared" si="0"/>
        <v>10</v>
      </c>
      <c r="N4" s="27">
        <f t="shared" si="0"/>
        <v>11</v>
      </c>
      <c r="O4" s="27">
        <f t="shared" si="0"/>
        <v>12</v>
      </c>
      <c r="P4" s="27">
        <f t="shared" si="0"/>
        <v>13</v>
      </c>
      <c r="Q4" s="27">
        <f t="shared" si="0"/>
        <v>14</v>
      </c>
      <c r="R4" s="27">
        <f t="shared" si="0"/>
        <v>15</v>
      </c>
      <c r="S4" s="27">
        <f t="shared" si="0"/>
        <v>16</v>
      </c>
      <c r="T4" s="27">
        <f t="shared" si="0"/>
        <v>17</v>
      </c>
      <c r="U4" s="27">
        <f t="shared" si="0"/>
        <v>18</v>
      </c>
      <c r="V4" s="27">
        <f t="shared" si="0"/>
        <v>19</v>
      </c>
      <c r="W4" s="27">
        <f t="shared" si="0"/>
        <v>20</v>
      </c>
      <c r="X4" s="27">
        <f t="shared" si="0"/>
        <v>21</v>
      </c>
      <c r="Y4" s="27">
        <f t="shared" si="0"/>
        <v>22</v>
      </c>
      <c r="Z4" s="27">
        <f t="shared" si="0"/>
        <v>23</v>
      </c>
      <c r="AA4" s="27">
        <f t="shared" si="0"/>
        <v>24</v>
      </c>
      <c r="AB4" s="27">
        <f t="shared" si="0"/>
        <v>25</v>
      </c>
      <c r="AC4" s="27">
        <f t="shared" si="0"/>
        <v>26</v>
      </c>
      <c r="AD4" s="27">
        <f t="shared" si="0"/>
        <v>27</v>
      </c>
      <c r="AE4" s="27">
        <f t="shared" si="0"/>
        <v>28</v>
      </c>
      <c r="AF4" s="27">
        <f t="shared" si="0"/>
        <v>29</v>
      </c>
      <c r="AG4" s="27">
        <f t="shared" si="0"/>
        <v>30</v>
      </c>
      <c r="AH4" s="27" t="str">
        <f t="shared" si="0"/>
        <v/>
      </c>
      <c r="AI4" s="30" t="s">
        <v>6</v>
      </c>
      <c r="AJ4" s="30" t="s">
        <v>75</v>
      </c>
      <c r="AK4" s="30" t="s">
        <v>76</v>
      </c>
      <c r="AL4" s="30" t="s">
        <v>77</v>
      </c>
      <c r="AM4" s="30" t="s">
        <v>78</v>
      </c>
      <c r="AN4" s="30" t="s">
        <v>79</v>
      </c>
      <c r="AO4" s="30" t="s">
        <v>80</v>
      </c>
      <c r="AP4" s="30" t="s">
        <v>81</v>
      </c>
    </row>
    <row r="5" spans="1:42" ht="20.100000000000001" customHeight="1" x14ac:dyDescent="0.2">
      <c r="A5" s="30"/>
      <c r="B5" s="30"/>
      <c r="C5" s="30"/>
      <c r="D5" s="27" t="str">
        <f t="shared" ref="D5:AH5" si="1">IF(D$6="","",CHOOSE(WEEKDAY(D$6,2),"L","Ma","Mi","J","V","S","D"))</f>
        <v>D</v>
      </c>
      <c r="E5" s="27" t="str">
        <f t="shared" si="1"/>
        <v>L</v>
      </c>
      <c r="F5" s="27" t="str">
        <f t="shared" si="1"/>
        <v>Ma</v>
      </c>
      <c r="G5" s="27" t="str">
        <f t="shared" si="1"/>
        <v>Mi</v>
      </c>
      <c r="H5" s="27" t="str">
        <f t="shared" si="1"/>
        <v>J</v>
      </c>
      <c r="I5" s="27" t="str">
        <f t="shared" si="1"/>
        <v>V</v>
      </c>
      <c r="J5" s="27" t="str">
        <f t="shared" si="1"/>
        <v>S</v>
      </c>
      <c r="K5" s="27" t="str">
        <f t="shared" si="1"/>
        <v>D</v>
      </c>
      <c r="L5" s="27" t="str">
        <f t="shared" si="1"/>
        <v>L</v>
      </c>
      <c r="M5" s="27" t="str">
        <f t="shared" si="1"/>
        <v>Ma</v>
      </c>
      <c r="N5" s="27" t="str">
        <f t="shared" si="1"/>
        <v>Mi</v>
      </c>
      <c r="O5" s="27" t="str">
        <f t="shared" si="1"/>
        <v>J</v>
      </c>
      <c r="P5" s="27" t="str">
        <f t="shared" si="1"/>
        <v>V</v>
      </c>
      <c r="Q5" s="27" t="str">
        <f t="shared" si="1"/>
        <v>S</v>
      </c>
      <c r="R5" s="27" t="str">
        <f t="shared" si="1"/>
        <v>D</v>
      </c>
      <c r="S5" s="27" t="str">
        <f t="shared" si="1"/>
        <v>L</v>
      </c>
      <c r="T5" s="27" t="str">
        <f t="shared" si="1"/>
        <v>Ma</v>
      </c>
      <c r="U5" s="27" t="str">
        <f t="shared" si="1"/>
        <v>Mi</v>
      </c>
      <c r="V5" s="27" t="str">
        <f t="shared" si="1"/>
        <v>J</v>
      </c>
      <c r="W5" s="27" t="str">
        <f t="shared" si="1"/>
        <v>V</v>
      </c>
      <c r="X5" s="27" t="str">
        <f t="shared" si="1"/>
        <v>S</v>
      </c>
      <c r="Y5" s="27" t="str">
        <f t="shared" si="1"/>
        <v>D</v>
      </c>
      <c r="Z5" s="27" t="str">
        <f t="shared" si="1"/>
        <v>L</v>
      </c>
      <c r="AA5" s="27" t="str">
        <f t="shared" si="1"/>
        <v>Ma</v>
      </c>
      <c r="AB5" s="27" t="str">
        <f t="shared" si="1"/>
        <v>Mi</v>
      </c>
      <c r="AC5" s="27" t="str">
        <f t="shared" si="1"/>
        <v>J</v>
      </c>
      <c r="AD5" s="27" t="str">
        <f t="shared" si="1"/>
        <v>V</v>
      </c>
      <c r="AE5" s="27" t="str">
        <f t="shared" si="1"/>
        <v>S</v>
      </c>
      <c r="AF5" s="27" t="str">
        <f t="shared" si="1"/>
        <v>D</v>
      </c>
      <c r="AG5" s="27" t="str">
        <f t="shared" si="1"/>
        <v>L</v>
      </c>
      <c r="AH5" s="27" t="str">
        <f t="shared" si="1"/>
        <v/>
      </c>
      <c r="AI5" s="30"/>
      <c r="AJ5" s="30"/>
      <c r="AK5" s="30"/>
      <c r="AL5" s="30"/>
      <c r="AM5" s="30"/>
      <c r="AN5" s="30"/>
      <c r="AO5" s="30"/>
      <c r="AP5" s="30"/>
    </row>
    <row r="6" spans="1:42" hidden="1" x14ac:dyDescent="0.2">
      <c r="A6" s="4"/>
      <c r="B6" s="4"/>
      <c r="C6" s="4"/>
      <c r="D6" s="4">
        <f>IF(1&lt;=DAY(EOMONTH(DATE(AnT,LunaT,1),0)),DATE(AnT,LunaT,1),"")</f>
        <v>46327</v>
      </c>
      <c r="E6" s="4">
        <f>IF(2&lt;=DAY(EOMONTH(DATE(AnT,LunaT,1),0)),DATE(AnT,LunaT,2),"")</f>
        <v>46328</v>
      </c>
      <c r="F6" s="4">
        <f>IF(3&lt;=DAY(EOMONTH(DATE(AnT,LunaT,1),0)),DATE(AnT,LunaT,3),"")</f>
        <v>46329</v>
      </c>
      <c r="G6" s="4">
        <f>IF(4&lt;=DAY(EOMONTH(DATE(AnT,LunaT,1),0)),DATE(AnT,LunaT,4),"")</f>
        <v>46330</v>
      </c>
      <c r="H6" s="4">
        <f>IF(5&lt;=DAY(EOMONTH(DATE(AnT,LunaT,1),0)),DATE(AnT,LunaT,5),"")</f>
        <v>46331</v>
      </c>
      <c r="I6" s="4">
        <f>IF(6&lt;=DAY(EOMONTH(DATE(AnT,LunaT,1),0)),DATE(AnT,LunaT,6),"")</f>
        <v>46332</v>
      </c>
      <c r="J6" s="4">
        <f>IF(7&lt;=DAY(EOMONTH(DATE(AnT,LunaT,1),0)),DATE(AnT,LunaT,7),"")</f>
        <v>46333</v>
      </c>
      <c r="K6" s="4">
        <f>IF(8&lt;=DAY(EOMONTH(DATE(AnT,LunaT,1),0)),DATE(AnT,LunaT,8),"")</f>
        <v>46334</v>
      </c>
      <c r="L6" s="4">
        <f>IF(9&lt;=DAY(EOMONTH(DATE(AnT,LunaT,1),0)),DATE(AnT,LunaT,9),"")</f>
        <v>46335</v>
      </c>
      <c r="M6" s="4">
        <f>IF(10&lt;=DAY(EOMONTH(DATE(AnT,LunaT,1),0)),DATE(AnT,LunaT,10),"")</f>
        <v>46336</v>
      </c>
      <c r="N6" s="4">
        <f>IF(11&lt;=DAY(EOMONTH(DATE(AnT,LunaT,1),0)),DATE(AnT,LunaT,11),"")</f>
        <v>46337</v>
      </c>
      <c r="O6" s="4">
        <f>IF(12&lt;=DAY(EOMONTH(DATE(AnT,LunaT,1),0)),DATE(AnT,LunaT,12),"")</f>
        <v>46338</v>
      </c>
      <c r="P6" s="4">
        <f>IF(13&lt;=DAY(EOMONTH(DATE(AnT,LunaT,1),0)),DATE(AnT,LunaT,13),"")</f>
        <v>46339</v>
      </c>
      <c r="Q6" s="4">
        <f>IF(14&lt;=DAY(EOMONTH(DATE(AnT,LunaT,1),0)),DATE(AnT,LunaT,14),"")</f>
        <v>46340</v>
      </c>
      <c r="R6" s="4">
        <f>IF(15&lt;=DAY(EOMONTH(DATE(AnT,LunaT,1),0)),DATE(AnT,LunaT,15),"")</f>
        <v>46341</v>
      </c>
      <c r="S6" s="4">
        <f>IF(16&lt;=DAY(EOMONTH(DATE(AnT,LunaT,1),0)),DATE(AnT,LunaT,16),"")</f>
        <v>46342</v>
      </c>
      <c r="T6" s="4">
        <f>IF(17&lt;=DAY(EOMONTH(DATE(AnT,LunaT,1),0)),DATE(AnT,LunaT,17),"")</f>
        <v>46343</v>
      </c>
      <c r="U6" s="4">
        <f>IF(18&lt;=DAY(EOMONTH(DATE(AnT,LunaT,1),0)),DATE(AnT,LunaT,18),"")</f>
        <v>46344</v>
      </c>
      <c r="V6" s="4">
        <f>IF(19&lt;=DAY(EOMONTH(DATE(AnT,LunaT,1),0)),DATE(AnT,LunaT,19),"")</f>
        <v>46345</v>
      </c>
      <c r="W6" s="4">
        <f>IF(20&lt;=DAY(EOMONTH(DATE(AnT,LunaT,1),0)),DATE(AnT,LunaT,20),"")</f>
        <v>46346</v>
      </c>
      <c r="X6" s="4">
        <f>IF(21&lt;=DAY(EOMONTH(DATE(AnT,LunaT,1),0)),DATE(AnT,LunaT,21),"")</f>
        <v>46347</v>
      </c>
      <c r="Y6" s="4">
        <f>IF(22&lt;=DAY(EOMONTH(DATE(AnT,LunaT,1),0)),DATE(AnT,LunaT,22),"")</f>
        <v>46348</v>
      </c>
      <c r="Z6" s="4">
        <f>IF(23&lt;=DAY(EOMONTH(DATE(AnT,LunaT,1),0)),DATE(AnT,LunaT,23),"")</f>
        <v>46349</v>
      </c>
      <c r="AA6" s="4">
        <f>IF(24&lt;=DAY(EOMONTH(DATE(AnT,LunaT,1),0)),DATE(AnT,LunaT,24),"")</f>
        <v>46350</v>
      </c>
      <c r="AB6" s="4">
        <f>IF(25&lt;=DAY(EOMONTH(DATE(AnT,LunaT,1),0)),DATE(AnT,LunaT,25),"")</f>
        <v>46351</v>
      </c>
      <c r="AC6" s="4">
        <f>IF(26&lt;=DAY(EOMONTH(DATE(AnT,LunaT,1),0)),DATE(AnT,LunaT,26),"")</f>
        <v>46352</v>
      </c>
      <c r="AD6" s="4">
        <f>IF(27&lt;=DAY(EOMONTH(DATE(AnT,LunaT,1),0)),DATE(AnT,LunaT,27),"")</f>
        <v>46353</v>
      </c>
      <c r="AE6" s="4">
        <f>IF(28&lt;=DAY(EOMONTH(DATE(AnT,LunaT,1),0)),DATE(AnT,LunaT,28),"")</f>
        <v>46354</v>
      </c>
      <c r="AF6" s="4">
        <f>IF(29&lt;=DAY(EOMONTH(DATE(AnT,LunaT,1),0)),DATE(AnT,LunaT,29),"")</f>
        <v>46355</v>
      </c>
      <c r="AG6" s="4">
        <f>IF(30&lt;=DAY(EOMONTH(DATE(AnT,LunaT,1),0)),DATE(AnT,LunaT,30),"")</f>
        <v>46356</v>
      </c>
      <c r="AH6" s="4" t="str">
        <f>IF(31&lt;=DAY(EOMONTH(DATE(AnT,LunaT,1),0)),DATE(AnT,LunaT,31),"")</f>
        <v/>
      </c>
      <c r="AI6" s="4"/>
      <c r="AJ6" s="4"/>
      <c r="AK6" s="4"/>
      <c r="AL6" s="4"/>
      <c r="AM6" s="4"/>
      <c r="AN6" s="4"/>
      <c r="AO6" s="4"/>
      <c r="AP6" s="4"/>
    </row>
    <row r="7" spans="1:42" x14ac:dyDescent="0.2">
      <c r="A7" s="8">
        <v>1</v>
      </c>
      <c r="B7" s="4" t="s">
        <v>83</v>
      </c>
      <c r="C7" s="4" t="s">
        <v>84</v>
      </c>
      <c r="D7" s="28" t="s">
        <v>19</v>
      </c>
      <c r="E7" s="28" t="s">
        <v>11</v>
      </c>
      <c r="F7" s="28" t="s">
        <v>11</v>
      </c>
      <c r="G7" s="28" t="s">
        <v>11</v>
      </c>
      <c r="H7" s="28" t="s">
        <v>11</v>
      </c>
      <c r="I7" s="28" t="s">
        <v>11</v>
      </c>
      <c r="J7" s="28" t="s">
        <v>19</v>
      </c>
      <c r="K7" s="28" t="s">
        <v>19</v>
      </c>
      <c r="L7" s="28" t="s">
        <v>13</v>
      </c>
      <c r="M7" s="28" t="s">
        <v>13</v>
      </c>
      <c r="N7" s="28" t="s">
        <v>13</v>
      </c>
      <c r="O7" s="28" t="s">
        <v>13</v>
      </c>
      <c r="P7" s="28" t="s">
        <v>13</v>
      </c>
      <c r="Q7" s="28" t="s">
        <v>19</v>
      </c>
      <c r="R7" s="28" t="s">
        <v>19</v>
      </c>
      <c r="S7" s="28" t="s">
        <v>9</v>
      </c>
      <c r="T7" s="28" t="s">
        <v>9</v>
      </c>
      <c r="U7" s="28" t="s">
        <v>13</v>
      </c>
      <c r="V7" s="28" t="s">
        <v>9</v>
      </c>
      <c r="W7" s="28" t="s">
        <v>9</v>
      </c>
      <c r="X7" s="28" t="s">
        <v>19</v>
      </c>
      <c r="Y7" s="28" t="s">
        <v>19</v>
      </c>
      <c r="Z7" s="28" t="s">
        <v>11</v>
      </c>
      <c r="AA7" s="28" t="s">
        <v>11</v>
      </c>
      <c r="AB7" s="28" t="s">
        <v>11</v>
      </c>
      <c r="AC7" s="28" t="s">
        <v>11</v>
      </c>
      <c r="AD7" s="28" t="s">
        <v>11</v>
      </c>
      <c r="AE7" s="28" t="s">
        <v>19</v>
      </c>
      <c r="AF7" s="28" t="s">
        <v>19</v>
      </c>
      <c r="AG7" s="28" t="s">
        <v>13</v>
      </c>
      <c r="AH7" s="28"/>
      <c r="AI7" s="29">
        <f t="shared" ref="AI7:AI21" si="2">IF($B7="","",SUMPRODUCT(COUNTIF($D7:$AH7,CoduriLucru)*OreTura))</f>
        <v>168</v>
      </c>
      <c r="AJ7" s="29">
        <f t="shared" ref="AJ7:AJ21" si="3">IF($B7="","",SUMPRODUCT(COUNTIF($D7:$AH7,CoduriLucru)*OreNoapteTura))</f>
        <v>56</v>
      </c>
      <c r="AK7" s="29">
        <f t="shared" ref="AK7:AK21" si="4">IF($B7="","",SUMPRODUCT(COUNTIF($D7:$AH7,CoduriLucru)*(CoduriLucru&lt;&gt;"")))</f>
        <v>21</v>
      </c>
      <c r="AL7" s="29">
        <f t="shared" ref="AL7:AL21" si="5">IF($B7="","",COUNTIF($D7:$AH7,"L"))</f>
        <v>9</v>
      </c>
      <c r="AM7" s="29">
        <f t="shared" ref="AM7:AM21" si="6">IF($B7="","",COUNTIF($D7:$AH7,"CO")+COUNTIF($D7:$AH7,"CM"))</f>
        <v>0</v>
      </c>
      <c r="AN7" s="29">
        <f t="shared" ref="AN7:AN21" si="7">IF($B7="","",(NETWORKDAYS(DATE(AnT,LunaT,1),EOMONTH(DATE(AnT,LunaT,1),0),SarbT)-COUNTIF($D7:$AH7,"CO")-COUNTIF($D7:$AH7,"CM"))*NormaZiT)</f>
        <v>160</v>
      </c>
      <c r="AO7" s="29">
        <f t="shared" ref="AO7:AO21" si="8">IF($B7="","",AI7-AN7)</f>
        <v>8</v>
      </c>
      <c r="AP7" s="29">
        <f t="shared" ref="AP7:AP21" si="9">IF($B7="","",SUM($D40:$AH40)+COUNTIF($D60:$AH60,"&gt;"&amp;MaxConsec))</f>
        <v>1</v>
      </c>
    </row>
    <row r="8" spans="1:42" x14ac:dyDescent="0.2">
      <c r="A8" s="8">
        <v>2</v>
      </c>
      <c r="B8" s="4" t="s">
        <v>85</v>
      </c>
      <c r="C8" s="4" t="s">
        <v>84</v>
      </c>
      <c r="D8" s="28" t="s">
        <v>19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28" t="s">
        <v>19</v>
      </c>
      <c r="K8" s="28" t="s">
        <v>19</v>
      </c>
      <c r="L8" s="28" t="s">
        <v>9</v>
      </c>
      <c r="M8" s="28" t="s">
        <v>9</v>
      </c>
      <c r="N8" s="28" t="s">
        <v>9</v>
      </c>
      <c r="O8" s="28" t="s">
        <v>9</v>
      </c>
      <c r="P8" s="28" t="s">
        <v>9</v>
      </c>
      <c r="Q8" s="28" t="s">
        <v>19</v>
      </c>
      <c r="R8" s="28" t="s">
        <v>19</v>
      </c>
      <c r="S8" s="28" t="s">
        <v>11</v>
      </c>
      <c r="T8" s="28" t="s">
        <v>11</v>
      </c>
      <c r="U8" s="28" t="s">
        <v>11</v>
      </c>
      <c r="V8" s="28" t="s">
        <v>11</v>
      </c>
      <c r="W8" s="28" t="s">
        <v>11</v>
      </c>
      <c r="X8" s="28" t="s">
        <v>19</v>
      </c>
      <c r="Y8" s="28" t="s">
        <v>19</v>
      </c>
      <c r="Z8" s="28" t="s">
        <v>13</v>
      </c>
      <c r="AA8" s="28" t="s">
        <v>13</v>
      </c>
      <c r="AB8" s="28" t="s">
        <v>13</v>
      </c>
      <c r="AC8" s="28" t="s">
        <v>13</v>
      </c>
      <c r="AD8" s="28" t="s">
        <v>13</v>
      </c>
      <c r="AE8" s="28" t="s">
        <v>19</v>
      </c>
      <c r="AF8" s="28" t="s">
        <v>19</v>
      </c>
      <c r="AG8" s="28" t="s">
        <v>9</v>
      </c>
      <c r="AH8" s="28"/>
      <c r="AI8" s="29">
        <f t="shared" si="2"/>
        <v>168</v>
      </c>
      <c r="AJ8" s="29">
        <f t="shared" si="3"/>
        <v>80</v>
      </c>
      <c r="AK8" s="29">
        <f t="shared" si="4"/>
        <v>21</v>
      </c>
      <c r="AL8" s="29">
        <f t="shared" si="5"/>
        <v>9</v>
      </c>
      <c r="AM8" s="29">
        <f t="shared" si="6"/>
        <v>0</v>
      </c>
      <c r="AN8" s="29">
        <f t="shared" si="7"/>
        <v>160</v>
      </c>
      <c r="AO8" s="29">
        <f t="shared" si="8"/>
        <v>8</v>
      </c>
      <c r="AP8" s="29">
        <f t="shared" si="9"/>
        <v>0</v>
      </c>
    </row>
    <row r="9" spans="1:42" x14ac:dyDescent="0.2">
      <c r="A9" s="8">
        <v>3</v>
      </c>
      <c r="B9" s="4" t="s">
        <v>86</v>
      </c>
      <c r="C9" s="4" t="s">
        <v>84</v>
      </c>
      <c r="D9" s="28" t="s">
        <v>19</v>
      </c>
      <c r="E9" s="28" t="s">
        <v>9</v>
      </c>
      <c r="F9" s="28" t="s">
        <v>9</v>
      </c>
      <c r="G9" s="28" t="s">
        <v>9</v>
      </c>
      <c r="H9" s="28" t="s">
        <v>9</v>
      </c>
      <c r="I9" s="28" t="s">
        <v>9</v>
      </c>
      <c r="J9" s="28" t="s">
        <v>19</v>
      </c>
      <c r="K9" s="28" t="s">
        <v>19</v>
      </c>
      <c r="L9" s="28" t="s">
        <v>11</v>
      </c>
      <c r="M9" s="28" t="s">
        <v>11</v>
      </c>
      <c r="N9" s="28" t="s">
        <v>11</v>
      </c>
      <c r="O9" s="28" t="s">
        <v>11</v>
      </c>
      <c r="P9" s="28" t="s">
        <v>11</v>
      </c>
      <c r="Q9" s="28" t="s">
        <v>19</v>
      </c>
      <c r="R9" s="28" t="s">
        <v>19</v>
      </c>
      <c r="S9" s="28" t="s">
        <v>13</v>
      </c>
      <c r="T9" s="28" t="s">
        <v>13</v>
      </c>
      <c r="U9" s="28" t="s">
        <v>13</v>
      </c>
      <c r="V9" s="28" t="s">
        <v>13</v>
      </c>
      <c r="W9" s="28" t="s">
        <v>13</v>
      </c>
      <c r="X9" s="28" t="s">
        <v>19</v>
      </c>
      <c r="Y9" s="28" t="s">
        <v>19</v>
      </c>
      <c r="Z9" s="28" t="s">
        <v>9</v>
      </c>
      <c r="AA9" s="28" t="s">
        <v>9</v>
      </c>
      <c r="AB9" s="28" t="s">
        <v>9</v>
      </c>
      <c r="AC9" s="28" t="s">
        <v>9</v>
      </c>
      <c r="AD9" s="28" t="s">
        <v>9</v>
      </c>
      <c r="AE9" s="28" t="s">
        <v>19</v>
      </c>
      <c r="AF9" s="28" t="s">
        <v>19</v>
      </c>
      <c r="AG9" s="28" t="s">
        <v>11</v>
      </c>
      <c r="AH9" s="28"/>
      <c r="AI9" s="29">
        <f t="shared" si="2"/>
        <v>168</v>
      </c>
      <c r="AJ9" s="29">
        <f t="shared" si="3"/>
        <v>40</v>
      </c>
      <c r="AK9" s="29">
        <f t="shared" si="4"/>
        <v>21</v>
      </c>
      <c r="AL9" s="29">
        <f t="shared" si="5"/>
        <v>9</v>
      </c>
      <c r="AM9" s="29">
        <f t="shared" si="6"/>
        <v>0</v>
      </c>
      <c r="AN9" s="29">
        <f t="shared" si="7"/>
        <v>160</v>
      </c>
      <c r="AO9" s="29">
        <f t="shared" si="8"/>
        <v>8</v>
      </c>
      <c r="AP9" s="29">
        <f t="shared" si="9"/>
        <v>0</v>
      </c>
    </row>
    <row r="10" spans="1:42" x14ac:dyDescent="0.2">
      <c r="A10" s="8">
        <v>4</v>
      </c>
      <c r="B10" s="4" t="s">
        <v>87</v>
      </c>
      <c r="C10" s="4" t="s">
        <v>88</v>
      </c>
      <c r="D10" s="28" t="s">
        <v>15</v>
      </c>
      <c r="E10" s="28" t="s">
        <v>17</v>
      </c>
      <c r="F10" s="28" t="s">
        <v>19</v>
      </c>
      <c r="G10" s="28" t="s">
        <v>19</v>
      </c>
      <c r="H10" s="28" t="s">
        <v>15</v>
      </c>
      <c r="I10" s="28" t="s">
        <v>17</v>
      </c>
      <c r="J10" s="28" t="s">
        <v>19</v>
      </c>
      <c r="K10" s="28" t="s">
        <v>19</v>
      </c>
      <c r="L10" s="28" t="s">
        <v>15</v>
      </c>
      <c r="M10" s="28" t="s">
        <v>17</v>
      </c>
      <c r="N10" s="28" t="s">
        <v>19</v>
      </c>
      <c r="O10" s="28" t="s">
        <v>19</v>
      </c>
      <c r="P10" s="28" t="s">
        <v>15</v>
      </c>
      <c r="Q10" s="28" t="s">
        <v>17</v>
      </c>
      <c r="R10" s="28" t="s">
        <v>19</v>
      </c>
      <c r="S10" s="28" t="s">
        <v>19</v>
      </c>
      <c r="T10" s="28" t="s">
        <v>15</v>
      </c>
      <c r="U10" s="28" t="s">
        <v>17</v>
      </c>
      <c r="V10" s="28" t="s">
        <v>19</v>
      </c>
      <c r="W10" s="28" t="s">
        <v>19</v>
      </c>
      <c r="X10" s="28" t="s">
        <v>15</v>
      </c>
      <c r="Y10" s="28" t="s">
        <v>17</v>
      </c>
      <c r="Z10" s="28" t="s">
        <v>19</v>
      </c>
      <c r="AA10" s="28" t="s">
        <v>19</v>
      </c>
      <c r="AB10" s="28" t="s">
        <v>15</v>
      </c>
      <c r="AC10" s="28" t="s">
        <v>17</v>
      </c>
      <c r="AD10" s="28" t="s">
        <v>19</v>
      </c>
      <c r="AE10" s="28" t="s">
        <v>19</v>
      </c>
      <c r="AF10" s="28" t="s">
        <v>15</v>
      </c>
      <c r="AG10" s="28" t="s">
        <v>17</v>
      </c>
      <c r="AH10" s="28"/>
      <c r="AI10" s="29">
        <f t="shared" si="2"/>
        <v>176</v>
      </c>
      <c r="AJ10" s="29">
        <f t="shared" si="3"/>
        <v>64</v>
      </c>
      <c r="AK10" s="29">
        <f t="shared" si="4"/>
        <v>16</v>
      </c>
      <c r="AL10" s="29">
        <f t="shared" si="5"/>
        <v>14</v>
      </c>
      <c r="AM10" s="29">
        <f t="shared" si="6"/>
        <v>0</v>
      </c>
      <c r="AN10" s="29">
        <f t="shared" si="7"/>
        <v>160</v>
      </c>
      <c r="AO10" s="29">
        <f t="shared" si="8"/>
        <v>16</v>
      </c>
      <c r="AP10" s="29">
        <f t="shared" si="9"/>
        <v>0</v>
      </c>
    </row>
    <row r="11" spans="1:42" x14ac:dyDescent="0.2">
      <c r="A11" s="8">
        <v>5</v>
      </c>
      <c r="B11" s="4" t="s">
        <v>89</v>
      </c>
      <c r="C11" s="4" t="s">
        <v>88</v>
      </c>
      <c r="D11" s="28" t="s">
        <v>19</v>
      </c>
      <c r="E11" s="28" t="s">
        <v>19</v>
      </c>
      <c r="F11" s="28" t="s">
        <v>15</v>
      </c>
      <c r="G11" s="28" t="s">
        <v>17</v>
      </c>
      <c r="H11" s="28" t="s">
        <v>19</v>
      </c>
      <c r="I11" s="28" t="s">
        <v>19</v>
      </c>
      <c r="J11" s="28" t="s">
        <v>15</v>
      </c>
      <c r="K11" s="28" t="s">
        <v>17</v>
      </c>
      <c r="L11" s="28" t="s">
        <v>19</v>
      </c>
      <c r="M11" s="28" t="s">
        <v>19</v>
      </c>
      <c r="N11" s="28" t="s">
        <v>15</v>
      </c>
      <c r="O11" s="28" t="s">
        <v>17</v>
      </c>
      <c r="P11" s="28" t="s">
        <v>19</v>
      </c>
      <c r="Q11" s="28" t="s">
        <v>19</v>
      </c>
      <c r="R11" s="28" t="s">
        <v>15</v>
      </c>
      <c r="S11" s="28" t="s">
        <v>17</v>
      </c>
      <c r="T11" s="28" t="s">
        <v>19</v>
      </c>
      <c r="U11" s="28" t="s">
        <v>19</v>
      </c>
      <c r="V11" s="28" t="s">
        <v>15</v>
      </c>
      <c r="W11" s="28" t="s">
        <v>17</v>
      </c>
      <c r="X11" s="28" t="s">
        <v>19</v>
      </c>
      <c r="Y11" s="28" t="s">
        <v>19</v>
      </c>
      <c r="Z11" s="28" t="s">
        <v>15</v>
      </c>
      <c r="AA11" s="28" t="s">
        <v>17</v>
      </c>
      <c r="AB11" s="28" t="s">
        <v>19</v>
      </c>
      <c r="AC11" s="28" t="s">
        <v>19</v>
      </c>
      <c r="AD11" s="28" t="s">
        <v>15</v>
      </c>
      <c r="AE11" s="28" t="s">
        <v>17</v>
      </c>
      <c r="AF11" s="28" t="s">
        <v>19</v>
      </c>
      <c r="AG11" s="28" t="s">
        <v>19</v>
      </c>
      <c r="AH11" s="28"/>
      <c r="AI11" s="29">
        <f t="shared" si="2"/>
        <v>154</v>
      </c>
      <c r="AJ11" s="29">
        <f t="shared" si="3"/>
        <v>56</v>
      </c>
      <c r="AK11" s="29">
        <f t="shared" si="4"/>
        <v>14</v>
      </c>
      <c r="AL11" s="29">
        <f t="shared" si="5"/>
        <v>16</v>
      </c>
      <c r="AM11" s="29">
        <f t="shared" si="6"/>
        <v>0</v>
      </c>
      <c r="AN11" s="29">
        <f t="shared" si="7"/>
        <v>160</v>
      </c>
      <c r="AO11" s="29">
        <f t="shared" si="8"/>
        <v>-6</v>
      </c>
      <c r="AP11" s="29">
        <f t="shared" si="9"/>
        <v>0</v>
      </c>
    </row>
    <row r="12" spans="1:42" x14ac:dyDescent="0.2">
      <c r="A12" s="8">
        <v>6</v>
      </c>
      <c r="B12" s="4" t="s">
        <v>90</v>
      </c>
      <c r="C12" s="4" t="s">
        <v>84</v>
      </c>
      <c r="D12" s="28" t="s">
        <v>19</v>
      </c>
      <c r="E12" s="28" t="s">
        <v>9</v>
      </c>
      <c r="F12" s="28" t="s">
        <v>9</v>
      </c>
      <c r="G12" s="28" t="s">
        <v>9</v>
      </c>
      <c r="H12" s="28" t="s">
        <v>9</v>
      </c>
      <c r="I12" s="28" t="s">
        <v>9</v>
      </c>
      <c r="J12" s="28" t="s">
        <v>19</v>
      </c>
      <c r="K12" s="28" t="s">
        <v>19</v>
      </c>
      <c r="L12" s="28" t="s">
        <v>9</v>
      </c>
      <c r="M12" s="28" t="s">
        <v>9</v>
      </c>
      <c r="N12" s="28" t="s">
        <v>9</v>
      </c>
      <c r="O12" s="28" t="s">
        <v>9</v>
      </c>
      <c r="P12" s="28" t="s">
        <v>9</v>
      </c>
      <c r="Q12" s="28" t="s">
        <v>9</v>
      </c>
      <c r="R12" s="28" t="s">
        <v>9</v>
      </c>
      <c r="S12" s="28" t="s">
        <v>9</v>
      </c>
      <c r="T12" s="28" t="s">
        <v>9</v>
      </c>
      <c r="U12" s="28" t="s">
        <v>9</v>
      </c>
      <c r="V12" s="28" t="s">
        <v>9</v>
      </c>
      <c r="W12" s="28" t="s">
        <v>9</v>
      </c>
      <c r="X12" s="28" t="s">
        <v>19</v>
      </c>
      <c r="Y12" s="28" t="s">
        <v>19</v>
      </c>
      <c r="Z12" s="28" t="s">
        <v>9</v>
      </c>
      <c r="AA12" s="28" t="s">
        <v>9</v>
      </c>
      <c r="AB12" s="28" t="s">
        <v>21</v>
      </c>
      <c r="AC12" s="28" t="s">
        <v>21</v>
      </c>
      <c r="AD12" s="28" t="s">
        <v>9</v>
      </c>
      <c r="AE12" s="28" t="s">
        <v>19</v>
      </c>
      <c r="AF12" s="28" t="s">
        <v>19</v>
      </c>
      <c r="AG12" s="28" t="s">
        <v>9</v>
      </c>
      <c r="AH12" s="28"/>
      <c r="AI12" s="29">
        <f t="shared" si="2"/>
        <v>168</v>
      </c>
      <c r="AJ12" s="29">
        <f t="shared" si="3"/>
        <v>0</v>
      </c>
      <c r="AK12" s="29">
        <f t="shared" si="4"/>
        <v>21</v>
      </c>
      <c r="AL12" s="29">
        <f t="shared" si="5"/>
        <v>7</v>
      </c>
      <c r="AM12" s="29">
        <f t="shared" si="6"/>
        <v>2</v>
      </c>
      <c r="AN12" s="29">
        <f t="shared" si="7"/>
        <v>144</v>
      </c>
      <c r="AO12" s="29">
        <f t="shared" si="8"/>
        <v>24</v>
      </c>
      <c r="AP12" s="29">
        <f t="shared" si="9"/>
        <v>6</v>
      </c>
    </row>
    <row r="13" spans="1:42" x14ac:dyDescent="0.2">
      <c r="A13" s="8">
        <v>7</v>
      </c>
      <c r="B13" s="4"/>
      <c r="C13" s="4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9" t="str">
        <f t="shared" si="2"/>
        <v/>
      </c>
      <c r="AJ13" s="29" t="str">
        <f t="shared" si="3"/>
        <v/>
      </c>
      <c r="AK13" s="29" t="str">
        <f t="shared" si="4"/>
        <v/>
      </c>
      <c r="AL13" s="29" t="str">
        <f t="shared" si="5"/>
        <v/>
      </c>
      <c r="AM13" s="29" t="str">
        <f t="shared" si="6"/>
        <v/>
      </c>
      <c r="AN13" s="29" t="str">
        <f t="shared" si="7"/>
        <v/>
      </c>
      <c r="AO13" s="29" t="str">
        <f t="shared" si="8"/>
        <v/>
      </c>
      <c r="AP13" s="29" t="str">
        <f t="shared" si="9"/>
        <v/>
      </c>
    </row>
    <row r="14" spans="1:42" x14ac:dyDescent="0.2">
      <c r="A14" s="8">
        <v>8</v>
      </c>
      <c r="B14" s="4"/>
      <c r="C14" s="4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9" t="str">
        <f t="shared" si="2"/>
        <v/>
      </c>
      <c r="AJ14" s="29" t="str">
        <f t="shared" si="3"/>
        <v/>
      </c>
      <c r="AK14" s="29" t="str">
        <f t="shared" si="4"/>
        <v/>
      </c>
      <c r="AL14" s="29" t="str">
        <f t="shared" si="5"/>
        <v/>
      </c>
      <c r="AM14" s="29" t="str">
        <f t="shared" si="6"/>
        <v/>
      </c>
      <c r="AN14" s="29" t="str">
        <f t="shared" si="7"/>
        <v/>
      </c>
      <c r="AO14" s="29" t="str">
        <f t="shared" si="8"/>
        <v/>
      </c>
      <c r="AP14" s="29" t="str">
        <f t="shared" si="9"/>
        <v/>
      </c>
    </row>
    <row r="15" spans="1:42" x14ac:dyDescent="0.2">
      <c r="A15" s="8">
        <v>9</v>
      </c>
      <c r="B15" s="4"/>
      <c r="C15" s="4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9" t="str">
        <f t="shared" si="2"/>
        <v/>
      </c>
      <c r="AJ15" s="29" t="str">
        <f t="shared" si="3"/>
        <v/>
      </c>
      <c r="AK15" s="29" t="str">
        <f t="shared" si="4"/>
        <v/>
      </c>
      <c r="AL15" s="29" t="str">
        <f t="shared" si="5"/>
        <v/>
      </c>
      <c r="AM15" s="29" t="str">
        <f t="shared" si="6"/>
        <v/>
      </c>
      <c r="AN15" s="29" t="str">
        <f t="shared" si="7"/>
        <v/>
      </c>
      <c r="AO15" s="29" t="str">
        <f t="shared" si="8"/>
        <v/>
      </c>
      <c r="AP15" s="29" t="str">
        <f t="shared" si="9"/>
        <v/>
      </c>
    </row>
    <row r="16" spans="1:42" x14ac:dyDescent="0.2">
      <c r="A16" s="8">
        <v>10</v>
      </c>
      <c r="B16" s="4"/>
      <c r="C16" s="4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9" t="str">
        <f t="shared" si="2"/>
        <v/>
      </c>
      <c r="AJ16" s="29" t="str">
        <f t="shared" si="3"/>
        <v/>
      </c>
      <c r="AK16" s="29" t="str">
        <f t="shared" si="4"/>
        <v/>
      </c>
      <c r="AL16" s="29" t="str">
        <f t="shared" si="5"/>
        <v/>
      </c>
      <c r="AM16" s="29" t="str">
        <f t="shared" si="6"/>
        <v/>
      </c>
      <c r="AN16" s="29" t="str">
        <f t="shared" si="7"/>
        <v/>
      </c>
      <c r="AO16" s="29" t="str">
        <f t="shared" si="8"/>
        <v/>
      </c>
      <c r="AP16" s="29" t="str">
        <f t="shared" si="9"/>
        <v/>
      </c>
    </row>
    <row r="17" spans="1:42" x14ac:dyDescent="0.2">
      <c r="A17" s="8">
        <v>11</v>
      </c>
      <c r="B17" s="4"/>
      <c r="C17" s="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9" t="str">
        <f t="shared" si="2"/>
        <v/>
      </c>
      <c r="AJ17" s="29" t="str">
        <f t="shared" si="3"/>
        <v/>
      </c>
      <c r="AK17" s="29" t="str">
        <f t="shared" si="4"/>
        <v/>
      </c>
      <c r="AL17" s="29" t="str">
        <f t="shared" si="5"/>
        <v/>
      </c>
      <c r="AM17" s="29" t="str">
        <f t="shared" si="6"/>
        <v/>
      </c>
      <c r="AN17" s="29" t="str">
        <f t="shared" si="7"/>
        <v/>
      </c>
      <c r="AO17" s="29" t="str">
        <f t="shared" si="8"/>
        <v/>
      </c>
      <c r="AP17" s="29" t="str">
        <f t="shared" si="9"/>
        <v/>
      </c>
    </row>
    <row r="18" spans="1:42" x14ac:dyDescent="0.2">
      <c r="A18" s="8">
        <v>12</v>
      </c>
      <c r="B18" s="4"/>
      <c r="C18" s="4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9" t="str">
        <f t="shared" si="2"/>
        <v/>
      </c>
      <c r="AJ18" s="29" t="str">
        <f t="shared" si="3"/>
        <v/>
      </c>
      <c r="AK18" s="29" t="str">
        <f t="shared" si="4"/>
        <v/>
      </c>
      <c r="AL18" s="29" t="str">
        <f t="shared" si="5"/>
        <v/>
      </c>
      <c r="AM18" s="29" t="str">
        <f t="shared" si="6"/>
        <v/>
      </c>
      <c r="AN18" s="29" t="str">
        <f t="shared" si="7"/>
        <v/>
      </c>
      <c r="AO18" s="29" t="str">
        <f t="shared" si="8"/>
        <v/>
      </c>
      <c r="AP18" s="29" t="str">
        <f t="shared" si="9"/>
        <v/>
      </c>
    </row>
    <row r="19" spans="1:42" x14ac:dyDescent="0.2">
      <c r="A19" s="8">
        <v>13</v>
      </c>
      <c r="B19" s="4"/>
      <c r="C19" s="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9" t="str">
        <f t="shared" si="2"/>
        <v/>
      </c>
      <c r="AJ19" s="29" t="str">
        <f t="shared" si="3"/>
        <v/>
      </c>
      <c r="AK19" s="29" t="str">
        <f t="shared" si="4"/>
        <v/>
      </c>
      <c r="AL19" s="29" t="str">
        <f t="shared" si="5"/>
        <v/>
      </c>
      <c r="AM19" s="29" t="str">
        <f t="shared" si="6"/>
        <v/>
      </c>
      <c r="AN19" s="29" t="str">
        <f t="shared" si="7"/>
        <v/>
      </c>
      <c r="AO19" s="29" t="str">
        <f t="shared" si="8"/>
        <v/>
      </c>
      <c r="AP19" s="29" t="str">
        <f t="shared" si="9"/>
        <v/>
      </c>
    </row>
    <row r="20" spans="1:42" x14ac:dyDescent="0.2">
      <c r="A20" s="8">
        <v>14</v>
      </c>
      <c r="B20" s="4"/>
      <c r="C20" s="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 t="str">
        <f t="shared" si="2"/>
        <v/>
      </c>
      <c r="AJ20" s="29" t="str">
        <f t="shared" si="3"/>
        <v/>
      </c>
      <c r="AK20" s="29" t="str">
        <f t="shared" si="4"/>
        <v/>
      </c>
      <c r="AL20" s="29" t="str">
        <f t="shared" si="5"/>
        <v/>
      </c>
      <c r="AM20" s="29" t="str">
        <f t="shared" si="6"/>
        <v/>
      </c>
      <c r="AN20" s="29" t="str">
        <f t="shared" si="7"/>
        <v/>
      </c>
      <c r="AO20" s="29" t="str">
        <f t="shared" si="8"/>
        <v/>
      </c>
      <c r="AP20" s="29" t="str">
        <f t="shared" si="9"/>
        <v/>
      </c>
    </row>
    <row r="21" spans="1:42" x14ac:dyDescent="0.2">
      <c r="A21" s="8">
        <v>15</v>
      </c>
      <c r="B21" s="4"/>
      <c r="C21" s="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9" t="str">
        <f t="shared" si="2"/>
        <v/>
      </c>
      <c r="AJ21" s="29" t="str">
        <f t="shared" si="3"/>
        <v/>
      </c>
      <c r="AK21" s="29" t="str">
        <f t="shared" si="4"/>
        <v/>
      </c>
      <c r="AL21" s="29" t="str">
        <f t="shared" si="5"/>
        <v/>
      </c>
      <c r="AM21" s="29" t="str">
        <f t="shared" si="6"/>
        <v/>
      </c>
      <c r="AN21" s="29" t="str">
        <f t="shared" si="7"/>
        <v/>
      </c>
      <c r="AO21" s="29" t="str">
        <f t="shared" si="8"/>
        <v/>
      </c>
      <c r="AP21" s="29" t="str">
        <f t="shared" si="9"/>
        <v/>
      </c>
    </row>
    <row r="23" spans="1:42" x14ac:dyDescent="0.2">
      <c r="B23" s="11" t="s">
        <v>82</v>
      </c>
    </row>
    <row r="24" spans="1:42" x14ac:dyDescent="0.2">
      <c r="B24" s="1" t="str">
        <f>IF('Ture și reguli'!$B$5="","",'Ture și reguli'!$B$5&amp;" – "&amp;'Ture și reguli'!$C$5)</f>
        <v>D – Dimineață</v>
      </c>
      <c r="C24" s="25" t="str">
        <f>IF('Ture și reguli'!$B$5="","","necesar: "&amp;'Ture și reguli'!$I$5)</f>
        <v>necesar: 1</v>
      </c>
      <c r="D24" s="22">
        <f>IF(OR(D$6="",'Ture și reguli'!$B$5=""),"",COUNTIF(D$7:D$21,'Ture și reguli'!$B$5))</f>
        <v>0</v>
      </c>
      <c r="E24" s="22">
        <f>IF(OR(E$6="",'Ture și reguli'!$B$5=""),"",COUNTIF(E$7:E$21,'Ture și reguli'!$B$5))</f>
        <v>2</v>
      </c>
      <c r="F24" s="22">
        <f>IF(OR(F$6="",'Ture și reguli'!$B$5=""),"",COUNTIF(F$7:F$21,'Ture și reguli'!$B$5))</f>
        <v>2</v>
      </c>
      <c r="G24" s="22">
        <f>IF(OR(G$6="",'Ture și reguli'!$B$5=""),"",COUNTIF(G$7:G$21,'Ture și reguli'!$B$5))</f>
        <v>2</v>
      </c>
      <c r="H24" s="22">
        <f>IF(OR(H$6="",'Ture și reguli'!$B$5=""),"",COUNTIF(H$7:H$21,'Ture și reguli'!$B$5))</f>
        <v>2</v>
      </c>
      <c r="I24" s="22">
        <f>IF(OR(I$6="",'Ture și reguli'!$B$5=""),"",COUNTIF(I$7:I$21,'Ture și reguli'!$B$5))</f>
        <v>2</v>
      </c>
      <c r="J24" s="22">
        <f>IF(OR(J$6="",'Ture și reguli'!$B$5=""),"",COUNTIF(J$7:J$21,'Ture și reguli'!$B$5))</f>
        <v>0</v>
      </c>
      <c r="K24" s="22">
        <f>IF(OR(K$6="",'Ture și reguli'!$B$5=""),"",COUNTIF(K$7:K$21,'Ture și reguli'!$B$5))</f>
        <v>0</v>
      </c>
      <c r="L24" s="22">
        <f>IF(OR(L$6="",'Ture și reguli'!$B$5=""),"",COUNTIF(L$7:L$21,'Ture și reguli'!$B$5))</f>
        <v>2</v>
      </c>
      <c r="M24" s="22">
        <f>IF(OR(M$6="",'Ture și reguli'!$B$5=""),"",COUNTIF(M$7:M$21,'Ture și reguli'!$B$5))</f>
        <v>2</v>
      </c>
      <c r="N24" s="22">
        <f>IF(OR(N$6="",'Ture și reguli'!$B$5=""),"",COUNTIF(N$7:N$21,'Ture și reguli'!$B$5))</f>
        <v>2</v>
      </c>
      <c r="O24" s="22">
        <f>IF(OR(O$6="",'Ture și reguli'!$B$5=""),"",COUNTIF(O$7:O$21,'Ture și reguli'!$B$5))</f>
        <v>2</v>
      </c>
      <c r="P24" s="22">
        <f>IF(OR(P$6="",'Ture și reguli'!$B$5=""),"",COUNTIF(P$7:P$21,'Ture și reguli'!$B$5))</f>
        <v>2</v>
      </c>
      <c r="Q24" s="22">
        <f>IF(OR(Q$6="",'Ture și reguli'!$B$5=""),"",COUNTIF(Q$7:Q$21,'Ture și reguli'!$B$5))</f>
        <v>1</v>
      </c>
      <c r="R24" s="22">
        <f>IF(OR(R$6="",'Ture și reguli'!$B$5=""),"",COUNTIF(R$7:R$21,'Ture și reguli'!$B$5))</f>
        <v>1</v>
      </c>
      <c r="S24" s="22">
        <f>IF(OR(S$6="",'Ture și reguli'!$B$5=""),"",COUNTIF(S$7:S$21,'Ture și reguli'!$B$5))</f>
        <v>2</v>
      </c>
      <c r="T24" s="22">
        <f>IF(OR(T$6="",'Ture și reguli'!$B$5=""),"",COUNTIF(T$7:T$21,'Ture și reguli'!$B$5))</f>
        <v>2</v>
      </c>
      <c r="U24" s="22">
        <f>IF(OR(U$6="",'Ture și reguli'!$B$5=""),"",COUNTIF(U$7:U$21,'Ture și reguli'!$B$5))</f>
        <v>1</v>
      </c>
      <c r="V24" s="22">
        <f>IF(OR(V$6="",'Ture și reguli'!$B$5=""),"",COUNTIF(V$7:V$21,'Ture și reguli'!$B$5))</f>
        <v>2</v>
      </c>
      <c r="W24" s="22">
        <f>IF(OR(W$6="",'Ture și reguli'!$B$5=""),"",COUNTIF(W$7:W$21,'Ture și reguli'!$B$5))</f>
        <v>2</v>
      </c>
      <c r="X24" s="22">
        <f>IF(OR(X$6="",'Ture și reguli'!$B$5=""),"",COUNTIF(X$7:X$21,'Ture și reguli'!$B$5))</f>
        <v>0</v>
      </c>
      <c r="Y24" s="22">
        <f>IF(OR(Y$6="",'Ture și reguli'!$B$5=""),"",COUNTIF(Y$7:Y$21,'Ture și reguli'!$B$5))</f>
        <v>0</v>
      </c>
      <c r="Z24" s="22">
        <f>IF(OR(Z$6="",'Ture și reguli'!$B$5=""),"",COUNTIF(Z$7:Z$21,'Ture și reguli'!$B$5))</f>
        <v>2</v>
      </c>
      <c r="AA24" s="22">
        <f>IF(OR(AA$6="",'Ture și reguli'!$B$5=""),"",COUNTIF(AA$7:AA$21,'Ture și reguli'!$B$5))</f>
        <v>2</v>
      </c>
      <c r="AB24" s="22">
        <f>IF(OR(AB$6="",'Ture și reguli'!$B$5=""),"",COUNTIF(AB$7:AB$21,'Ture și reguli'!$B$5))</f>
        <v>1</v>
      </c>
      <c r="AC24" s="22">
        <f>IF(OR(AC$6="",'Ture și reguli'!$B$5=""),"",COUNTIF(AC$7:AC$21,'Ture și reguli'!$B$5))</f>
        <v>1</v>
      </c>
      <c r="AD24" s="22">
        <f>IF(OR(AD$6="",'Ture și reguli'!$B$5=""),"",COUNTIF(AD$7:AD$21,'Ture și reguli'!$B$5))</f>
        <v>2</v>
      </c>
      <c r="AE24" s="22">
        <f>IF(OR(AE$6="",'Ture și reguli'!$B$5=""),"",COUNTIF(AE$7:AE$21,'Ture și reguli'!$B$5))</f>
        <v>0</v>
      </c>
      <c r="AF24" s="22">
        <f>IF(OR(AF$6="",'Ture și reguli'!$B$5=""),"",COUNTIF(AF$7:AF$21,'Ture și reguli'!$B$5))</f>
        <v>0</v>
      </c>
      <c r="AG24" s="22">
        <f>IF(OR(AG$6="",'Ture și reguli'!$B$5=""),"",COUNTIF(AG$7:AG$21,'Ture și reguli'!$B$5))</f>
        <v>2</v>
      </c>
      <c r="AH24" s="22" t="str">
        <f>IF(OR(AH$6="",'Ture și reguli'!$B$5=""),"",COUNTIF(AH$7:AH$21,'Ture și reguli'!$B$5))</f>
        <v/>
      </c>
    </row>
    <row r="25" spans="1:42" x14ac:dyDescent="0.2">
      <c r="B25" s="1" t="str">
        <f>IF('Ture și reguli'!$B$6="","",'Ture și reguli'!$B$6&amp;" – "&amp;'Ture și reguli'!$C$6)</f>
        <v>A – După-amiază</v>
      </c>
      <c r="C25" s="25" t="str">
        <f>IF('Ture și reguli'!$B$6="","","necesar: "&amp;'Ture și reguli'!$I$6)</f>
        <v>necesar: 1</v>
      </c>
      <c r="D25" s="22">
        <f>IF(OR(D$6="",'Ture și reguli'!$B$6=""),"",COUNTIF(D$7:D$21,'Ture și reguli'!$B$6))</f>
        <v>0</v>
      </c>
      <c r="E25" s="22">
        <f>IF(OR(E$6="",'Ture și reguli'!$B$6=""),"",COUNTIF(E$7:E$21,'Ture și reguli'!$B$6))</f>
        <v>1</v>
      </c>
      <c r="F25" s="22">
        <f>IF(OR(F$6="",'Ture și reguli'!$B$6=""),"",COUNTIF(F$7:F$21,'Ture și reguli'!$B$6))</f>
        <v>1</v>
      </c>
      <c r="G25" s="22">
        <f>IF(OR(G$6="",'Ture și reguli'!$B$6=""),"",COUNTIF(G$7:G$21,'Ture și reguli'!$B$6))</f>
        <v>1</v>
      </c>
      <c r="H25" s="22">
        <f>IF(OR(H$6="",'Ture și reguli'!$B$6=""),"",COUNTIF(H$7:H$21,'Ture și reguli'!$B$6))</f>
        <v>1</v>
      </c>
      <c r="I25" s="22">
        <f>IF(OR(I$6="",'Ture și reguli'!$B$6=""),"",COUNTIF(I$7:I$21,'Ture și reguli'!$B$6))</f>
        <v>1</v>
      </c>
      <c r="J25" s="22">
        <f>IF(OR(J$6="",'Ture și reguli'!$B$6=""),"",COUNTIF(J$7:J$21,'Ture și reguli'!$B$6))</f>
        <v>0</v>
      </c>
      <c r="K25" s="22">
        <f>IF(OR(K$6="",'Ture și reguli'!$B$6=""),"",COUNTIF(K$7:K$21,'Ture și reguli'!$B$6))</f>
        <v>0</v>
      </c>
      <c r="L25" s="22">
        <f>IF(OR(L$6="",'Ture și reguli'!$B$6=""),"",COUNTIF(L$7:L$21,'Ture și reguli'!$B$6))</f>
        <v>1</v>
      </c>
      <c r="M25" s="22">
        <f>IF(OR(M$6="",'Ture și reguli'!$B$6=""),"",COUNTIF(M$7:M$21,'Ture și reguli'!$B$6))</f>
        <v>1</v>
      </c>
      <c r="N25" s="22">
        <f>IF(OR(N$6="",'Ture și reguli'!$B$6=""),"",COUNTIF(N$7:N$21,'Ture și reguli'!$B$6))</f>
        <v>1</v>
      </c>
      <c r="O25" s="22">
        <f>IF(OR(O$6="",'Ture și reguli'!$B$6=""),"",COUNTIF(O$7:O$21,'Ture și reguli'!$B$6))</f>
        <v>1</v>
      </c>
      <c r="P25" s="22">
        <f>IF(OR(P$6="",'Ture și reguli'!$B$6=""),"",COUNTIF(P$7:P$21,'Ture și reguli'!$B$6))</f>
        <v>1</v>
      </c>
      <c r="Q25" s="22">
        <f>IF(OR(Q$6="",'Ture și reguli'!$B$6=""),"",COUNTIF(Q$7:Q$21,'Ture și reguli'!$B$6))</f>
        <v>0</v>
      </c>
      <c r="R25" s="22">
        <f>IF(OR(R$6="",'Ture și reguli'!$B$6=""),"",COUNTIF(R$7:R$21,'Ture și reguli'!$B$6))</f>
        <v>0</v>
      </c>
      <c r="S25" s="22">
        <f>IF(OR(S$6="",'Ture și reguli'!$B$6=""),"",COUNTIF(S$7:S$21,'Ture și reguli'!$B$6))</f>
        <v>1</v>
      </c>
      <c r="T25" s="22">
        <f>IF(OR(T$6="",'Ture și reguli'!$B$6=""),"",COUNTIF(T$7:T$21,'Ture și reguli'!$B$6))</f>
        <v>1</v>
      </c>
      <c r="U25" s="22">
        <f>IF(OR(U$6="",'Ture și reguli'!$B$6=""),"",COUNTIF(U$7:U$21,'Ture și reguli'!$B$6))</f>
        <v>1</v>
      </c>
      <c r="V25" s="22">
        <f>IF(OR(V$6="",'Ture și reguli'!$B$6=""),"",COUNTIF(V$7:V$21,'Ture și reguli'!$B$6))</f>
        <v>1</v>
      </c>
      <c r="W25" s="22">
        <f>IF(OR(W$6="",'Ture și reguli'!$B$6=""),"",COUNTIF(W$7:W$21,'Ture și reguli'!$B$6))</f>
        <v>1</v>
      </c>
      <c r="X25" s="22">
        <f>IF(OR(X$6="",'Ture și reguli'!$B$6=""),"",COUNTIF(X$7:X$21,'Ture și reguli'!$B$6))</f>
        <v>0</v>
      </c>
      <c r="Y25" s="22">
        <f>IF(OR(Y$6="",'Ture și reguli'!$B$6=""),"",COUNTIF(Y$7:Y$21,'Ture și reguli'!$B$6))</f>
        <v>0</v>
      </c>
      <c r="Z25" s="22">
        <f>IF(OR(Z$6="",'Ture și reguli'!$B$6=""),"",COUNTIF(Z$7:Z$21,'Ture și reguli'!$B$6))</f>
        <v>1</v>
      </c>
      <c r="AA25" s="22">
        <f>IF(OR(AA$6="",'Ture și reguli'!$B$6=""),"",COUNTIF(AA$7:AA$21,'Ture și reguli'!$B$6))</f>
        <v>1</v>
      </c>
      <c r="AB25" s="22">
        <f>IF(OR(AB$6="",'Ture și reguli'!$B$6=""),"",COUNTIF(AB$7:AB$21,'Ture și reguli'!$B$6))</f>
        <v>1</v>
      </c>
      <c r="AC25" s="22">
        <f>IF(OR(AC$6="",'Ture și reguli'!$B$6=""),"",COUNTIF(AC$7:AC$21,'Ture și reguli'!$B$6))</f>
        <v>1</v>
      </c>
      <c r="AD25" s="22">
        <f>IF(OR(AD$6="",'Ture și reguli'!$B$6=""),"",COUNTIF(AD$7:AD$21,'Ture și reguli'!$B$6))</f>
        <v>1</v>
      </c>
      <c r="AE25" s="22">
        <f>IF(OR(AE$6="",'Ture și reguli'!$B$6=""),"",COUNTIF(AE$7:AE$21,'Ture și reguli'!$B$6))</f>
        <v>0</v>
      </c>
      <c r="AF25" s="22">
        <f>IF(OR(AF$6="",'Ture și reguli'!$B$6=""),"",COUNTIF(AF$7:AF$21,'Ture și reguli'!$B$6))</f>
        <v>0</v>
      </c>
      <c r="AG25" s="22">
        <f>IF(OR(AG$6="",'Ture și reguli'!$B$6=""),"",COUNTIF(AG$7:AG$21,'Ture și reguli'!$B$6))</f>
        <v>1</v>
      </c>
      <c r="AH25" s="22" t="str">
        <f>IF(OR(AH$6="",'Ture și reguli'!$B$6=""),"",COUNTIF(AH$7:AH$21,'Ture și reguli'!$B$6))</f>
        <v/>
      </c>
    </row>
    <row r="26" spans="1:42" x14ac:dyDescent="0.2">
      <c r="B26" s="1" t="str">
        <f>IF('Ture și reguli'!$B$7="","",'Ture și reguli'!$B$7&amp;" – "&amp;'Ture și reguli'!$C$7)</f>
        <v>N – Noapte</v>
      </c>
      <c r="C26" s="25" t="str">
        <f>IF('Ture și reguli'!$B$7="","","necesar: "&amp;'Ture și reguli'!$I$7)</f>
        <v>necesar: 1</v>
      </c>
      <c r="D26" s="22">
        <f>IF(OR(D$6="",'Ture și reguli'!$B$7=""),"",COUNTIF(D$7:D$21,'Ture și reguli'!$B$7))</f>
        <v>0</v>
      </c>
      <c r="E26" s="22">
        <f>IF(OR(E$6="",'Ture și reguli'!$B$7=""),"",COUNTIF(E$7:E$21,'Ture și reguli'!$B$7))</f>
        <v>1</v>
      </c>
      <c r="F26" s="22">
        <f>IF(OR(F$6="",'Ture și reguli'!$B$7=""),"",COUNTIF(F$7:F$21,'Ture și reguli'!$B$7))</f>
        <v>1</v>
      </c>
      <c r="G26" s="22">
        <f>IF(OR(G$6="",'Ture și reguli'!$B$7=""),"",COUNTIF(G$7:G$21,'Ture și reguli'!$B$7))</f>
        <v>1</v>
      </c>
      <c r="H26" s="22">
        <f>IF(OR(H$6="",'Ture și reguli'!$B$7=""),"",COUNTIF(H$7:H$21,'Ture și reguli'!$B$7))</f>
        <v>1</v>
      </c>
      <c r="I26" s="22">
        <f>IF(OR(I$6="",'Ture și reguli'!$B$7=""),"",COUNTIF(I$7:I$21,'Ture și reguli'!$B$7))</f>
        <v>1</v>
      </c>
      <c r="J26" s="22">
        <f>IF(OR(J$6="",'Ture și reguli'!$B$7=""),"",COUNTIF(J$7:J$21,'Ture și reguli'!$B$7))</f>
        <v>0</v>
      </c>
      <c r="K26" s="22">
        <f>IF(OR(K$6="",'Ture și reguli'!$B$7=""),"",COUNTIF(K$7:K$21,'Ture și reguli'!$B$7))</f>
        <v>0</v>
      </c>
      <c r="L26" s="22">
        <f>IF(OR(L$6="",'Ture și reguli'!$B$7=""),"",COUNTIF(L$7:L$21,'Ture și reguli'!$B$7))</f>
        <v>1</v>
      </c>
      <c r="M26" s="22">
        <f>IF(OR(M$6="",'Ture și reguli'!$B$7=""),"",COUNTIF(M$7:M$21,'Ture și reguli'!$B$7))</f>
        <v>1</v>
      </c>
      <c r="N26" s="22">
        <f>IF(OR(N$6="",'Ture și reguli'!$B$7=""),"",COUNTIF(N$7:N$21,'Ture și reguli'!$B$7))</f>
        <v>1</v>
      </c>
      <c r="O26" s="22">
        <f>IF(OR(O$6="",'Ture și reguli'!$B$7=""),"",COUNTIF(O$7:O$21,'Ture și reguli'!$B$7))</f>
        <v>1</v>
      </c>
      <c r="P26" s="22">
        <f>IF(OR(P$6="",'Ture și reguli'!$B$7=""),"",COUNTIF(P$7:P$21,'Ture și reguli'!$B$7))</f>
        <v>1</v>
      </c>
      <c r="Q26" s="22">
        <f>IF(OR(Q$6="",'Ture și reguli'!$B$7=""),"",COUNTIF(Q$7:Q$21,'Ture și reguli'!$B$7))</f>
        <v>0</v>
      </c>
      <c r="R26" s="22">
        <f>IF(OR(R$6="",'Ture și reguli'!$B$7=""),"",COUNTIF(R$7:R$21,'Ture și reguli'!$B$7))</f>
        <v>0</v>
      </c>
      <c r="S26" s="22">
        <f>IF(OR(S$6="",'Ture și reguli'!$B$7=""),"",COUNTIF(S$7:S$21,'Ture și reguli'!$B$7))</f>
        <v>1</v>
      </c>
      <c r="T26" s="22">
        <f>IF(OR(T$6="",'Ture și reguli'!$B$7=""),"",COUNTIF(T$7:T$21,'Ture și reguli'!$B$7))</f>
        <v>1</v>
      </c>
      <c r="U26" s="22">
        <f>IF(OR(U$6="",'Ture și reguli'!$B$7=""),"",COUNTIF(U$7:U$21,'Ture și reguli'!$B$7))</f>
        <v>2</v>
      </c>
      <c r="V26" s="22">
        <f>IF(OR(V$6="",'Ture și reguli'!$B$7=""),"",COUNTIF(V$7:V$21,'Ture și reguli'!$B$7))</f>
        <v>1</v>
      </c>
      <c r="W26" s="22">
        <f>IF(OR(W$6="",'Ture și reguli'!$B$7=""),"",COUNTIF(W$7:W$21,'Ture și reguli'!$B$7))</f>
        <v>1</v>
      </c>
      <c r="X26" s="22">
        <f>IF(OR(X$6="",'Ture și reguli'!$B$7=""),"",COUNTIF(X$7:X$21,'Ture și reguli'!$B$7))</f>
        <v>0</v>
      </c>
      <c r="Y26" s="22">
        <f>IF(OR(Y$6="",'Ture și reguli'!$B$7=""),"",COUNTIF(Y$7:Y$21,'Ture și reguli'!$B$7))</f>
        <v>0</v>
      </c>
      <c r="Z26" s="22">
        <f>IF(OR(Z$6="",'Ture și reguli'!$B$7=""),"",COUNTIF(Z$7:Z$21,'Ture și reguli'!$B$7))</f>
        <v>1</v>
      </c>
      <c r="AA26" s="22">
        <f>IF(OR(AA$6="",'Ture și reguli'!$B$7=""),"",COUNTIF(AA$7:AA$21,'Ture și reguli'!$B$7))</f>
        <v>1</v>
      </c>
      <c r="AB26" s="22">
        <f>IF(OR(AB$6="",'Ture și reguli'!$B$7=""),"",COUNTIF(AB$7:AB$21,'Ture și reguli'!$B$7))</f>
        <v>1</v>
      </c>
      <c r="AC26" s="22">
        <f>IF(OR(AC$6="",'Ture și reguli'!$B$7=""),"",COUNTIF(AC$7:AC$21,'Ture și reguli'!$B$7))</f>
        <v>1</v>
      </c>
      <c r="AD26" s="22">
        <f>IF(OR(AD$6="",'Ture și reguli'!$B$7=""),"",COUNTIF(AD$7:AD$21,'Ture și reguli'!$B$7))</f>
        <v>1</v>
      </c>
      <c r="AE26" s="22">
        <f>IF(OR(AE$6="",'Ture și reguli'!$B$7=""),"",COUNTIF(AE$7:AE$21,'Ture și reguli'!$B$7))</f>
        <v>0</v>
      </c>
      <c r="AF26" s="22">
        <f>IF(OR(AF$6="",'Ture și reguli'!$B$7=""),"",COUNTIF(AF$7:AF$21,'Ture și reguli'!$B$7))</f>
        <v>0</v>
      </c>
      <c r="AG26" s="22">
        <f>IF(OR(AG$6="",'Ture și reguli'!$B$7=""),"",COUNTIF(AG$7:AG$21,'Ture și reguli'!$B$7))</f>
        <v>1</v>
      </c>
      <c r="AH26" s="22" t="str">
        <f>IF(OR(AH$6="",'Ture și reguli'!$B$7=""),"",COUNTIF(AH$7:AH$21,'Ture și reguli'!$B$7))</f>
        <v/>
      </c>
    </row>
    <row r="27" spans="1:42" x14ac:dyDescent="0.2">
      <c r="B27" s="1" t="str">
        <f>IF('Ture și reguli'!$B$8="","",'Ture și reguli'!$B$8&amp;" – "&amp;'Ture și reguli'!$C$8)</f>
        <v>Z12 – Zi 12 ore</v>
      </c>
      <c r="C27" s="25" t="str">
        <f>IF('Ture și reguli'!$B$8="","","necesar: "&amp;'Ture și reguli'!$I$8)</f>
        <v>necesar: 0</v>
      </c>
      <c r="D27" s="22">
        <f>IF(OR(D$6="",'Ture și reguli'!$B$8=""),"",COUNTIF(D$7:D$21,'Ture și reguli'!$B$8))</f>
        <v>1</v>
      </c>
      <c r="E27" s="22">
        <f>IF(OR(E$6="",'Ture și reguli'!$B$8=""),"",COUNTIF(E$7:E$21,'Ture și reguli'!$B$8))</f>
        <v>0</v>
      </c>
      <c r="F27" s="22">
        <f>IF(OR(F$6="",'Ture și reguli'!$B$8=""),"",COUNTIF(F$7:F$21,'Ture și reguli'!$B$8))</f>
        <v>1</v>
      </c>
      <c r="G27" s="22">
        <f>IF(OR(G$6="",'Ture și reguli'!$B$8=""),"",COUNTIF(G$7:G$21,'Ture și reguli'!$B$8))</f>
        <v>0</v>
      </c>
      <c r="H27" s="22">
        <f>IF(OR(H$6="",'Ture și reguli'!$B$8=""),"",COUNTIF(H$7:H$21,'Ture și reguli'!$B$8))</f>
        <v>1</v>
      </c>
      <c r="I27" s="22">
        <f>IF(OR(I$6="",'Ture și reguli'!$B$8=""),"",COUNTIF(I$7:I$21,'Ture și reguli'!$B$8))</f>
        <v>0</v>
      </c>
      <c r="J27" s="22">
        <f>IF(OR(J$6="",'Ture și reguli'!$B$8=""),"",COUNTIF(J$7:J$21,'Ture și reguli'!$B$8))</f>
        <v>1</v>
      </c>
      <c r="K27" s="22">
        <f>IF(OR(K$6="",'Ture și reguli'!$B$8=""),"",COUNTIF(K$7:K$21,'Ture și reguli'!$B$8))</f>
        <v>0</v>
      </c>
      <c r="L27" s="22">
        <f>IF(OR(L$6="",'Ture și reguli'!$B$8=""),"",COUNTIF(L$7:L$21,'Ture și reguli'!$B$8))</f>
        <v>1</v>
      </c>
      <c r="M27" s="22">
        <f>IF(OR(M$6="",'Ture și reguli'!$B$8=""),"",COUNTIF(M$7:M$21,'Ture și reguli'!$B$8))</f>
        <v>0</v>
      </c>
      <c r="N27" s="22">
        <f>IF(OR(N$6="",'Ture și reguli'!$B$8=""),"",COUNTIF(N$7:N$21,'Ture și reguli'!$B$8))</f>
        <v>1</v>
      </c>
      <c r="O27" s="22">
        <f>IF(OR(O$6="",'Ture și reguli'!$B$8=""),"",COUNTIF(O$7:O$21,'Ture și reguli'!$B$8))</f>
        <v>0</v>
      </c>
      <c r="P27" s="22">
        <f>IF(OR(P$6="",'Ture și reguli'!$B$8=""),"",COUNTIF(P$7:P$21,'Ture și reguli'!$B$8))</f>
        <v>1</v>
      </c>
      <c r="Q27" s="22">
        <f>IF(OR(Q$6="",'Ture și reguli'!$B$8=""),"",COUNTIF(Q$7:Q$21,'Ture și reguli'!$B$8))</f>
        <v>0</v>
      </c>
      <c r="R27" s="22">
        <f>IF(OR(R$6="",'Ture și reguli'!$B$8=""),"",COUNTIF(R$7:R$21,'Ture și reguli'!$B$8))</f>
        <v>1</v>
      </c>
      <c r="S27" s="22">
        <f>IF(OR(S$6="",'Ture și reguli'!$B$8=""),"",COUNTIF(S$7:S$21,'Ture și reguli'!$B$8))</f>
        <v>0</v>
      </c>
      <c r="T27" s="22">
        <f>IF(OR(T$6="",'Ture și reguli'!$B$8=""),"",COUNTIF(T$7:T$21,'Ture și reguli'!$B$8))</f>
        <v>1</v>
      </c>
      <c r="U27" s="22">
        <f>IF(OR(U$6="",'Ture și reguli'!$B$8=""),"",COUNTIF(U$7:U$21,'Ture și reguli'!$B$8))</f>
        <v>0</v>
      </c>
      <c r="V27" s="22">
        <f>IF(OR(V$6="",'Ture și reguli'!$B$8=""),"",COUNTIF(V$7:V$21,'Ture și reguli'!$B$8))</f>
        <v>1</v>
      </c>
      <c r="W27" s="22">
        <f>IF(OR(W$6="",'Ture și reguli'!$B$8=""),"",COUNTIF(W$7:W$21,'Ture și reguli'!$B$8))</f>
        <v>0</v>
      </c>
      <c r="X27" s="22">
        <f>IF(OR(X$6="",'Ture și reguli'!$B$8=""),"",COUNTIF(X$7:X$21,'Ture și reguli'!$B$8))</f>
        <v>1</v>
      </c>
      <c r="Y27" s="22">
        <f>IF(OR(Y$6="",'Ture și reguli'!$B$8=""),"",COUNTIF(Y$7:Y$21,'Ture și reguli'!$B$8))</f>
        <v>0</v>
      </c>
      <c r="Z27" s="22">
        <f>IF(OR(Z$6="",'Ture și reguli'!$B$8=""),"",COUNTIF(Z$7:Z$21,'Ture și reguli'!$B$8))</f>
        <v>1</v>
      </c>
      <c r="AA27" s="22">
        <f>IF(OR(AA$6="",'Ture și reguli'!$B$8=""),"",COUNTIF(AA$7:AA$21,'Ture și reguli'!$B$8))</f>
        <v>0</v>
      </c>
      <c r="AB27" s="22">
        <f>IF(OR(AB$6="",'Ture și reguli'!$B$8=""),"",COUNTIF(AB$7:AB$21,'Ture și reguli'!$B$8))</f>
        <v>1</v>
      </c>
      <c r="AC27" s="22">
        <f>IF(OR(AC$6="",'Ture și reguli'!$B$8=""),"",COUNTIF(AC$7:AC$21,'Ture și reguli'!$B$8))</f>
        <v>0</v>
      </c>
      <c r="AD27" s="22">
        <f>IF(OR(AD$6="",'Ture și reguli'!$B$8=""),"",COUNTIF(AD$7:AD$21,'Ture și reguli'!$B$8))</f>
        <v>1</v>
      </c>
      <c r="AE27" s="22">
        <f>IF(OR(AE$6="",'Ture și reguli'!$B$8=""),"",COUNTIF(AE$7:AE$21,'Ture și reguli'!$B$8))</f>
        <v>0</v>
      </c>
      <c r="AF27" s="22">
        <f>IF(OR(AF$6="",'Ture și reguli'!$B$8=""),"",COUNTIF(AF$7:AF$21,'Ture și reguli'!$B$8))</f>
        <v>1</v>
      </c>
      <c r="AG27" s="22">
        <f>IF(OR(AG$6="",'Ture și reguli'!$B$8=""),"",COUNTIF(AG$7:AG$21,'Ture și reguli'!$B$8))</f>
        <v>0</v>
      </c>
      <c r="AH27" s="22" t="str">
        <f>IF(OR(AH$6="",'Ture și reguli'!$B$8=""),"",COUNTIF(AH$7:AH$21,'Ture și reguli'!$B$8))</f>
        <v/>
      </c>
    </row>
    <row r="28" spans="1:42" x14ac:dyDescent="0.2">
      <c r="B28" s="1" t="str">
        <f>IF('Ture și reguli'!$B$9="","",'Ture și reguli'!$B$9&amp;" – "&amp;'Ture și reguli'!$C$9)</f>
        <v>N12 – Noapte 12 ore</v>
      </c>
      <c r="C28" s="25" t="str">
        <f>IF('Ture și reguli'!$B$9="","","necesar: "&amp;'Ture și reguli'!$I$9)</f>
        <v>necesar: 0</v>
      </c>
      <c r="D28" s="22">
        <f>IF(OR(D$6="",'Ture și reguli'!$B$9=""),"",COUNTIF(D$7:D$21,'Ture și reguli'!$B$9))</f>
        <v>0</v>
      </c>
      <c r="E28" s="22">
        <f>IF(OR(E$6="",'Ture și reguli'!$B$9=""),"",COUNTIF(E$7:E$21,'Ture și reguli'!$B$9))</f>
        <v>1</v>
      </c>
      <c r="F28" s="22">
        <f>IF(OR(F$6="",'Ture și reguli'!$B$9=""),"",COUNTIF(F$7:F$21,'Ture și reguli'!$B$9))</f>
        <v>0</v>
      </c>
      <c r="G28" s="22">
        <f>IF(OR(G$6="",'Ture și reguli'!$B$9=""),"",COUNTIF(G$7:G$21,'Ture și reguli'!$B$9))</f>
        <v>1</v>
      </c>
      <c r="H28" s="22">
        <f>IF(OR(H$6="",'Ture și reguli'!$B$9=""),"",COUNTIF(H$7:H$21,'Ture și reguli'!$B$9))</f>
        <v>0</v>
      </c>
      <c r="I28" s="22">
        <f>IF(OR(I$6="",'Ture și reguli'!$B$9=""),"",COUNTIF(I$7:I$21,'Ture și reguli'!$B$9))</f>
        <v>1</v>
      </c>
      <c r="J28" s="22">
        <f>IF(OR(J$6="",'Ture și reguli'!$B$9=""),"",COUNTIF(J$7:J$21,'Ture și reguli'!$B$9))</f>
        <v>0</v>
      </c>
      <c r="K28" s="22">
        <f>IF(OR(K$6="",'Ture și reguli'!$B$9=""),"",COUNTIF(K$7:K$21,'Ture și reguli'!$B$9))</f>
        <v>1</v>
      </c>
      <c r="L28" s="22">
        <f>IF(OR(L$6="",'Ture și reguli'!$B$9=""),"",COUNTIF(L$7:L$21,'Ture și reguli'!$B$9))</f>
        <v>0</v>
      </c>
      <c r="M28" s="22">
        <f>IF(OR(M$6="",'Ture și reguli'!$B$9=""),"",COUNTIF(M$7:M$21,'Ture și reguli'!$B$9))</f>
        <v>1</v>
      </c>
      <c r="N28" s="22">
        <f>IF(OR(N$6="",'Ture și reguli'!$B$9=""),"",COUNTIF(N$7:N$21,'Ture și reguli'!$B$9))</f>
        <v>0</v>
      </c>
      <c r="O28" s="22">
        <f>IF(OR(O$6="",'Ture și reguli'!$B$9=""),"",COUNTIF(O$7:O$21,'Ture și reguli'!$B$9))</f>
        <v>1</v>
      </c>
      <c r="P28" s="22">
        <f>IF(OR(P$6="",'Ture și reguli'!$B$9=""),"",COUNTIF(P$7:P$21,'Ture și reguli'!$B$9))</f>
        <v>0</v>
      </c>
      <c r="Q28" s="22">
        <f>IF(OR(Q$6="",'Ture și reguli'!$B$9=""),"",COUNTIF(Q$7:Q$21,'Ture și reguli'!$B$9))</f>
        <v>1</v>
      </c>
      <c r="R28" s="22">
        <f>IF(OR(R$6="",'Ture și reguli'!$B$9=""),"",COUNTIF(R$7:R$21,'Ture și reguli'!$B$9))</f>
        <v>0</v>
      </c>
      <c r="S28" s="22">
        <f>IF(OR(S$6="",'Ture și reguli'!$B$9=""),"",COUNTIF(S$7:S$21,'Ture și reguli'!$B$9))</f>
        <v>1</v>
      </c>
      <c r="T28" s="22">
        <f>IF(OR(T$6="",'Ture și reguli'!$B$9=""),"",COUNTIF(T$7:T$21,'Ture și reguli'!$B$9))</f>
        <v>0</v>
      </c>
      <c r="U28" s="22">
        <f>IF(OR(U$6="",'Ture și reguli'!$B$9=""),"",COUNTIF(U$7:U$21,'Ture și reguli'!$B$9))</f>
        <v>1</v>
      </c>
      <c r="V28" s="22">
        <f>IF(OR(V$6="",'Ture și reguli'!$B$9=""),"",COUNTIF(V$7:V$21,'Ture și reguli'!$B$9))</f>
        <v>0</v>
      </c>
      <c r="W28" s="22">
        <f>IF(OR(W$6="",'Ture și reguli'!$B$9=""),"",COUNTIF(W$7:W$21,'Ture și reguli'!$B$9))</f>
        <v>1</v>
      </c>
      <c r="X28" s="22">
        <f>IF(OR(X$6="",'Ture și reguli'!$B$9=""),"",COUNTIF(X$7:X$21,'Ture și reguli'!$B$9))</f>
        <v>0</v>
      </c>
      <c r="Y28" s="22">
        <f>IF(OR(Y$6="",'Ture și reguli'!$B$9=""),"",COUNTIF(Y$7:Y$21,'Ture și reguli'!$B$9))</f>
        <v>1</v>
      </c>
      <c r="Z28" s="22">
        <f>IF(OR(Z$6="",'Ture și reguli'!$B$9=""),"",COUNTIF(Z$7:Z$21,'Ture și reguli'!$B$9))</f>
        <v>0</v>
      </c>
      <c r="AA28" s="22">
        <f>IF(OR(AA$6="",'Ture și reguli'!$B$9=""),"",COUNTIF(AA$7:AA$21,'Ture și reguli'!$B$9))</f>
        <v>1</v>
      </c>
      <c r="AB28" s="22">
        <f>IF(OR(AB$6="",'Ture și reguli'!$B$9=""),"",COUNTIF(AB$7:AB$21,'Ture și reguli'!$B$9))</f>
        <v>0</v>
      </c>
      <c r="AC28" s="22">
        <f>IF(OR(AC$6="",'Ture și reguli'!$B$9=""),"",COUNTIF(AC$7:AC$21,'Ture și reguli'!$B$9))</f>
        <v>1</v>
      </c>
      <c r="AD28" s="22">
        <f>IF(OR(AD$6="",'Ture și reguli'!$B$9=""),"",COUNTIF(AD$7:AD$21,'Ture și reguli'!$B$9))</f>
        <v>0</v>
      </c>
      <c r="AE28" s="22">
        <f>IF(OR(AE$6="",'Ture și reguli'!$B$9=""),"",COUNTIF(AE$7:AE$21,'Ture și reguli'!$B$9))</f>
        <v>1</v>
      </c>
      <c r="AF28" s="22">
        <f>IF(OR(AF$6="",'Ture și reguli'!$B$9=""),"",COUNTIF(AF$7:AF$21,'Ture și reguli'!$B$9))</f>
        <v>0</v>
      </c>
      <c r="AG28" s="22">
        <f>IF(OR(AG$6="",'Ture și reguli'!$B$9=""),"",COUNTIF(AG$7:AG$21,'Ture și reguli'!$B$9))</f>
        <v>1</v>
      </c>
      <c r="AH28" s="22" t="str">
        <f>IF(OR(AH$6="",'Ture și reguli'!$B$9=""),"",COUNTIF(AH$7:AH$21,'Ture și reguli'!$B$9))</f>
        <v/>
      </c>
    </row>
    <row r="29" spans="1:42" x14ac:dyDescent="0.2">
      <c r="A29" s="23"/>
      <c r="B29" s="23" t="str">
        <f>IF('Ture și reguli'!$B$10="","",'Ture și reguli'!$B$10&amp;" – "&amp;'Ture și reguli'!$C$10)</f>
        <v/>
      </c>
      <c r="C29" s="26" t="str">
        <f>IF('Ture și reguli'!$B$10="","","necesar: "&amp;'Ture și reguli'!$I$10)</f>
        <v/>
      </c>
      <c r="D29" s="24" t="str">
        <f>IF(OR(D$6="",'Ture și reguli'!$B$10=""),"",COUNTIF(D$7:D$21,'Ture și reguli'!$B$10))</f>
        <v/>
      </c>
      <c r="E29" s="24" t="str">
        <f>IF(OR(E$6="",'Ture și reguli'!$B$10=""),"",COUNTIF(E$7:E$21,'Ture și reguli'!$B$10))</f>
        <v/>
      </c>
      <c r="F29" s="24" t="str">
        <f>IF(OR(F$6="",'Ture și reguli'!$B$10=""),"",COUNTIF(F$7:F$21,'Ture și reguli'!$B$10))</f>
        <v/>
      </c>
      <c r="G29" s="24" t="str">
        <f>IF(OR(G$6="",'Ture și reguli'!$B$10=""),"",COUNTIF(G$7:G$21,'Ture și reguli'!$B$10))</f>
        <v/>
      </c>
      <c r="H29" s="24" t="str">
        <f>IF(OR(H$6="",'Ture și reguli'!$B$10=""),"",COUNTIF(H$7:H$21,'Ture și reguli'!$B$10))</f>
        <v/>
      </c>
      <c r="I29" s="24" t="str">
        <f>IF(OR(I$6="",'Ture și reguli'!$B$10=""),"",COUNTIF(I$7:I$21,'Ture și reguli'!$B$10))</f>
        <v/>
      </c>
      <c r="J29" s="24" t="str">
        <f>IF(OR(J$6="",'Ture și reguli'!$B$10=""),"",COUNTIF(J$7:J$21,'Ture și reguli'!$B$10))</f>
        <v/>
      </c>
      <c r="K29" s="24" t="str">
        <f>IF(OR(K$6="",'Ture și reguli'!$B$10=""),"",COUNTIF(K$7:K$21,'Ture și reguli'!$B$10))</f>
        <v/>
      </c>
      <c r="L29" s="24" t="str">
        <f>IF(OR(L$6="",'Ture și reguli'!$B$10=""),"",COUNTIF(L$7:L$21,'Ture și reguli'!$B$10))</f>
        <v/>
      </c>
      <c r="M29" s="24" t="str">
        <f>IF(OR(M$6="",'Ture și reguli'!$B$10=""),"",COUNTIF(M$7:M$21,'Ture și reguli'!$B$10))</f>
        <v/>
      </c>
      <c r="N29" s="24" t="str">
        <f>IF(OR(N$6="",'Ture și reguli'!$B$10=""),"",COUNTIF(N$7:N$21,'Ture și reguli'!$B$10))</f>
        <v/>
      </c>
      <c r="O29" s="24" t="str">
        <f>IF(OR(O$6="",'Ture și reguli'!$B$10=""),"",COUNTIF(O$7:O$21,'Ture și reguli'!$B$10))</f>
        <v/>
      </c>
      <c r="P29" s="24" t="str">
        <f>IF(OR(P$6="",'Ture și reguli'!$B$10=""),"",COUNTIF(P$7:P$21,'Ture și reguli'!$B$10))</f>
        <v/>
      </c>
      <c r="Q29" s="24" t="str">
        <f>IF(OR(Q$6="",'Ture și reguli'!$B$10=""),"",COUNTIF(Q$7:Q$21,'Ture și reguli'!$B$10))</f>
        <v/>
      </c>
      <c r="R29" s="24" t="str">
        <f>IF(OR(R$6="",'Ture și reguli'!$B$10=""),"",COUNTIF(R$7:R$21,'Ture și reguli'!$B$10))</f>
        <v/>
      </c>
      <c r="S29" s="24" t="str">
        <f>IF(OR(S$6="",'Ture și reguli'!$B$10=""),"",COUNTIF(S$7:S$21,'Ture și reguli'!$B$10))</f>
        <v/>
      </c>
      <c r="T29" s="24" t="str">
        <f>IF(OR(T$6="",'Ture și reguli'!$B$10=""),"",COUNTIF(T$7:T$21,'Ture și reguli'!$B$10))</f>
        <v/>
      </c>
      <c r="U29" s="24" t="str">
        <f>IF(OR(U$6="",'Ture și reguli'!$B$10=""),"",COUNTIF(U$7:U$21,'Ture și reguli'!$B$10))</f>
        <v/>
      </c>
      <c r="V29" s="24" t="str">
        <f>IF(OR(V$6="",'Ture și reguli'!$B$10=""),"",COUNTIF(V$7:V$21,'Ture și reguli'!$B$10))</f>
        <v/>
      </c>
      <c r="W29" s="24" t="str">
        <f>IF(OR(W$6="",'Ture și reguli'!$B$10=""),"",COUNTIF(W$7:W$21,'Ture și reguli'!$B$10))</f>
        <v/>
      </c>
      <c r="X29" s="24" t="str">
        <f>IF(OR(X$6="",'Ture și reguli'!$B$10=""),"",COUNTIF(X$7:X$21,'Ture și reguli'!$B$10))</f>
        <v/>
      </c>
      <c r="Y29" s="24" t="str">
        <f>IF(OR(Y$6="",'Ture și reguli'!$B$10=""),"",COUNTIF(Y$7:Y$21,'Ture și reguli'!$B$10))</f>
        <v/>
      </c>
      <c r="Z29" s="24" t="str">
        <f>IF(OR(Z$6="",'Ture și reguli'!$B$10=""),"",COUNTIF(Z$7:Z$21,'Ture și reguli'!$B$10))</f>
        <v/>
      </c>
      <c r="AA29" s="24" t="str">
        <f>IF(OR(AA$6="",'Ture și reguli'!$B$10=""),"",COUNTIF(AA$7:AA$21,'Ture și reguli'!$B$10))</f>
        <v/>
      </c>
      <c r="AB29" s="24" t="str">
        <f>IF(OR(AB$6="",'Ture și reguli'!$B$10=""),"",COUNTIF(AB$7:AB$21,'Ture și reguli'!$B$10))</f>
        <v/>
      </c>
      <c r="AC29" s="24" t="str">
        <f>IF(OR(AC$6="",'Ture și reguli'!$B$10=""),"",COUNTIF(AC$7:AC$21,'Ture și reguli'!$B$10))</f>
        <v/>
      </c>
      <c r="AD29" s="24" t="str">
        <f>IF(OR(AD$6="",'Ture și reguli'!$B$10=""),"",COUNTIF(AD$7:AD$21,'Ture și reguli'!$B$10))</f>
        <v/>
      </c>
      <c r="AE29" s="24" t="str">
        <f>IF(OR(AE$6="",'Ture și reguli'!$B$10=""),"",COUNTIF(AE$7:AE$21,'Ture și reguli'!$B$10))</f>
        <v/>
      </c>
      <c r="AF29" s="24" t="str">
        <f>IF(OR(AF$6="",'Ture și reguli'!$B$10=""),"",COUNTIF(AF$7:AF$21,'Ture și reguli'!$B$10))</f>
        <v/>
      </c>
      <c r="AG29" s="24" t="str">
        <f>IF(OR(AG$6="",'Ture și reguli'!$B$10=""),"",COUNTIF(AG$7:AG$21,'Ture și reguli'!$B$10))</f>
        <v/>
      </c>
      <c r="AH29" s="24" t="str">
        <f>IF(OR(AH$6="",'Ture și reguli'!$B$10=""),"",COUNTIF(AH$7:AH$21,'Ture și reguli'!$B$10))</f>
        <v/>
      </c>
    </row>
    <row r="40" spans="4:34" hidden="1" x14ac:dyDescent="0.2">
      <c r="D40" s="1">
        <v>0</v>
      </c>
      <c r="E40" s="1">
        <f t="shared" ref="E40:AH40" si="10">IF(AND(D7&lt;&gt;"",E7&lt;&gt;"",ISNUMBER(MATCH(D7,CoduriLucru,0)),ISNUMBER(MATCH(E7,CoduriLucru,0))),IF(24+INDEX(StartH,MATCH(E7,CoduriLucru,0))-INDEX(SfarsitH,MATCH(D7,CoduriLucru,0))&lt;IF(INDEX(OreTura,MATCH(D7,CoduriLucru,0))&gt;=12,Repaus12,MinRepaus),1,0),0)</f>
        <v>0</v>
      </c>
      <c r="F40" s="1">
        <f t="shared" si="10"/>
        <v>0</v>
      </c>
      <c r="G40" s="1">
        <f t="shared" si="10"/>
        <v>0</v>
      </c>
      <c r="H40" s="1">
        <f t="shared" si="10"/>
        <v>0</v>
      </c>
      <c r="I40" s="1">
        <f t="shared" si="10"/>
        <v>0</v>
      </c>
      <c r="J40" s="1">
        <f t="shared" si="10"/>
        <v>0</v>
      </c>
      <c r="K40" s="1">
        <f t="shared" si="10"/>
        <v>0</v>
      </c>
      <c r="L40" s="1">
        <f t="shared" si="10"/>
        <v>0</v>
      </c>
      <c r="M40" s="1">
        <f t="shared" si="10"/>
        <v>0</v>
      </c>
      <c r="N40" s="1">
        <f t="shared" si="10"/>
        <v>0</v>
      </c>
      <c r="O40" s="1">
        <f t="shared" si="10"/>
        <v>0</v>
      </c>
      <c r="P40" s="1">
        <f t="shared" si="10"/>
        <v>0</v>
      </c>
      <c r="Q40" s="1">
        <f t="shared" si="10"/>
        <v>0</v>
      </c>
      <c r="R40" s="1">
        <f t="shared" si="10"/>
        <v>0</v>
      </c>
      <c r="S40" s="1">
        <f t="shared" si="10"/>
        <v>0</v>
      </c>
      <c r="T40" s="1">
        <f t="shared" si="10"/>
        <v>0</v>
      </c>
      <c r="U40" s="1">
        <f t="shared" si="10"/>
        <v>0</v>
      </c>
      <c r="V40" s="1">
        <f t="shared" si="10"/>
        <v>1</v>
      </c>
      <c r="W40" s="1">
        <f t="shared" si="10"/>
        <v>0</v>
      </c>
      <c r="X40" s="1">
        <f t="shared" si="10"/>
        <v>0</v>
      </c>
      <c r="Y40" s="1">
        <f t="shared" si="10"/>
        <v>0</v>
      </c>
      <c r="Z40" s="1">
        <f t="shared" si="10"/>
        <v>0</v>
      </c>
      <c r="AA40" s="1">
        <f t="shared" si="10"/>
        <v>0</v>
      </c>
      <c r="AB40" s="1">
        <f t="shared" si="10"/>
        <v>0</v>
      </c>
      <c r="AC40" s="1">
        <f t="shared" si="10"/>
        <v>0</v>
      </c>
      <c r="AD40" s="1">
        <f t="shared" si="10"/>
        <v>0</v>
      </c>
      <c r="AE40" s="1">
        <f t="shared" si="10"/>
        <v>0</v>
      </c>
      <c r="AF40" s="1">
        <f t="shared" si="10"/>
        <v>0</v>
      </c>
      <c r="AG40" s="1">
        <f t="shared" si="10"/>
        <v>0</v>
      </c>
      <c r="AH40" s="1">
        <f t="shared" si="10"/>
        <v>0</v>
      </c>
    </row>
    <row r="41" spans="4:34" hidden="1" x14ac:dyDescent="0.2">
      <c r="D41" s="1">
        <v>0</v>
      </c>
      <c r="E41" s="1">
        <f t="shared" ref="E41:AH41" si="11">IF(AND(D8&lt;&gt;"",E8&lt;&gt;"",ISNUMBER(MATCH(D8,CoduriLucru,0)),ISNUMBER(MATCH(E8,CoduriLucru,0))),IF(24+INDEX(StartH,MATCH(E8,CoduriLucru,0))-INDEX(SfarsitH,MATCH(D8,CoduriLucru,0))&lt;IF(INDEX(OreTura,MATCH(D8,CoduriLucru,0))&gt;=12,Repaus12,MinRepaus),1,0),0)</f>
        <v>0</v>
      </c>
      <c r="F41" s="1">
        <f t="shared" si="11"/>
        <v>0</v>
      </c>
      <c r="G41" s="1">
        <f t="shared" si="11"/>
        <v>0</v>
      </c>
      <c r="H41" s="1">
        <f t="shared" si="11"/>
        <v>0</v>
      </c>
      <c r="I41" s="1">
        <f t="shared" si="11"/>
        <v>0</v>
      </c>
      <c r="J41" s="1">
        <f t="shared" si="11"/>
        <v>0</v>
      </c>
      <c r="K41" s="1">
        <f t="shared" si="11"/>
        <v>0</v>
      </c>
      <c r="L41" s="1">
        <f t="shared" si="11"/>
        <v>0</v>
      </c>
      <c r="M41" s="1">
        <f t="shared" si="11"/>
        <v>0</v>
      </c>
      <c r="N41" s="1">
        <f t="shared" si="11"/>
        <v>0</v>
      </c>
      <c r="O41" s="1">
        <f t="shared" si="11"/>
        <v>0</v>
      </c>
      <c r="P41" s="1">
        <f t="shared" si="11"/>
        <v>0</v>
      </c>
      <c r="Q41" s="1">
        <f t="shared" si="11"/>
        <v>0</v>
      </c>
      <c r="R41" s="1">
        <f t="shared" si="11"/>
        <v>0</v>
      </c>
      <c r="S41" s="1">
        <f t="shared" si="11"/>
        <v>0</v>
      </c>
      <c r="T41" s="1">
        <f t="shared" si="11"/>
        <v>0</v>
      </c>
      <c r="U41" s="1">
        <f t="shared" si="11"/>
        <v>0</v>
      </c>
      <c r="V41" s="1">
        <f t="shared" si="11"/>
        <v>0</v>
      </c>
      <c r="W41" s="1">
        <f t="shared" si="11"/>
        <v>0</v>
      </c>
      <c r="X41" s="1">
        <f t="shared" si="11"/>
        <v>0</v>
      </c>
      <c r="Y41" s="1">
        <f t="shared" si="11"/>
        <v>0</v>
      </c>
      <c r="Z41" s="1">
        <f t="shared" si="11"/>
        <v>0</v>
      </c>
      <c r="AA41" s="1">
        <f t="shared" si="11"/>
        <v>0</v>
      </c>
      <c r="AB41" s="1">
        <f t="shared" si="11"/>
        <v>0</v>
      </c>
      <c r="AC41" s="1">
        <f t="shared" si="11"/>
        <v>0</v>
      </c>
      <c r="AD41" s="1">
        <f t="shared" si="11"/>
        <v>0</v>
      </c>
      <c r="AE41" s="1">
        <f t="shared" si="11"/>
        <v>0</v>
      </c>
      <c r="AF41" s="1">
        <f t="shared" si="11"/>
        <v>0</v>
      </c>
      <c r="AG41" s="1">
        <f t="shared" si="11"/>
        <v>0</v>
      </c>
      <c r="AH41" s="1">
        <f t="shared" si="11"/>
        <v>0</v>
      </c>
    </row>
    <row r="42" spans="4:34" hidden="1" x14ac:dyDescent="0.2">
      <c r="D42" s="1">
        <v>0</v>
      </c>
      <c r="E42" s="1">
        <f t="shared" ref="E42:AH42" si="12">IF(AND(D9&lt;&gt;"",E9&lt;&gt;"",ISNUMBER(MATCH(D9,CoduriLucru,0)),ISNUMBER(MATCH(E9,CoduriLucru,0))),IF(24+INDEX(StartH,MATCH(E9,CoduriLucru,0))-INDEX(SfarsitH,MATCH(D9,CoduriLucru,0))&lt;IF(INDEX(OreTura,MATCH(D9,CoduriLucru,0))&gt;=12,Repaus12,MinRepaus),1,0),0)</f>
        <v>0</v>
      </c>
      <c r="F42" s="1">
        <f t="shared" si="12"/>
        <v>0</v>
      </c>
      <c r="G42" s="1">
        <f t="shared" si="12"/>
        <v>0</v>
      </c>
      <c r="H42" s="1">
        <f t="shared" si="12"/>
        <v>0</v>
      </c>
      <c r="I42" s="1">
        <f t="shared" si="12"/>
        <v>0</v>
      </c>
      <c r="J42" s="1">
        <f t="shared" si="12"/>
        <v>0</v>
      </c>
      <c r="K42" s="1">
        <f t="shared" si="12"/>
        <v>0</v>
      </c>
      <c r="L42" s="1">
        <f t="shared" si="12"/>
        <v>0</v>
      </c>
      <c r="M42" s="1">
        <f t="shared" si="12"/>
        <v>0</v>
      </c>
      <c r="N42" s="1">
        <f t="shared" si="12"/>
        <v>0</v>
      </c>
      <c r="O42" s="1">
        <f t="shared" si="12"/>
        <v>0</v>
      </c>
      <c r="P42" s="1">
        <f t="shared" si="12"/>
        <v>0</v>
      </c>
      <c r="Q42" s="1">
        <f t="shared" si="12"/>
        <v>0</v>
      </c>
      <c r="R42" s="1">
        <f t="shared" si="12"/>
        <v>0</v>
      </c>
      <c r="S42" s="1">
        <f t="shared" si="12"/>
        <v>0</v>
      </c>
      <c r="T42" s="1">
        <f t="shared" si="12"/>
        <v>0</v>
      </c>
      <c r="U42" s="1">
        <f t="shared" si="12"/>
        <v>0</v>
      </c>
      <c r="V42" s="1">
        <f t="shared" si="12"/>
        <v>0</v>
      </c>
      <c r="W42" s="1">
        <f t="shared" si="12"/>
        <v>0</v>
      </c>
      <c r="X42" s="1">
        <f t="shared" si="12"/>
        <v>0</v>
      </c>
      <c r="Y42" s="1">
        <f t="shared" si="12"/>
        <v>0</v>
      </c>
      <c r="Z42" s="1">
        <f t="shared" si="12"/>
        <v>0</v>
      </c>
      <c r="AA42" s="1">
        <f t="shared" si="12"/>
        <v>0</v>
      </c>
      <c r="AB42" s="1">
        <f t="shared" si="12"/>
        <v>0</v>
      </c>
      <c r="AC42" s="1">
        <f t="shared" si="12"/>
        <v>0</v>
      </c>
      <c r="AD42" s="1">
        <f t="shared" si="12"/>
        <v>0</v>
      </c>
      <c r="AE42" s="1">
        <f t="shared" si="12"/>
        <v>0</v>
      </c>
      <c r="AF42" s="1">
        <f t="shared" si="12"/>
        <v>0</v>
      </c>
      <c r="AG42" s="1">
        <f t="shared" si="12"/>
        <v>0</v>
      </c>
      <c r="AH42" s="1">
        <f t="shared" si="12"/>
        <v>0</v>
      </c>
    </row>
    <row r="43" spans="4:34" hidden="1" x14ac:dyDescent="0.2">
      <c r="D43" s="1">
        <v>0</v>
      </c>
      <c r="E43" s="1">
        <f t="shared" ref="E43:AH43" si="13">IF(AND(D10&lt;&gt;"",E10&lt;&gt;"",ISNUMBER(MATCH(D10,CoduriLucru,0)),ISNUMBER(MATCH(E10,CoduriLucru,0))),IF(24+INDEX(StartH,MATCH(E10,CoduriLucru,0))-INDEX(SfarsitH,MATCH(D10,CoduriLucru,0))&lt;IF(INDEX(OreTura,MATCH(D10,CoduriLucru,0))&gt;=12,Repaus12,MinRepaus),1,0),0)</f>
        <v>0</v>
      </c>
      <c r="F43" s="1">
        <f t="shared" si="13"/>
        <v>0</v>
      </c>
      <c r="G43" s="1">
        <f t="shared" si="13"/>
        <v>0</v>
      </c>
      <c r="H43" s="1">
        <f t="shared" si="13"/>
        <v>0</v>
      </c>
      <c r="I43" s="1">
        <f t="shared" si="13"/>
        <v>0</v>
      </c>
      <c r="J43" s="1">
        <f t="shared" si="13"/>
        <v>0</v>
      </c>
      <c r="K43" s="1">
        <f t="shared" si="13"/>
        <v>0</v>
      </c>
      <c r="L43" s="1">
        <f t="shared" si="13"/>
        <v>0</v>
      </c>
      <c r="M43" s="1">
        <f t="shared" si="13"/>
        <v>0</v>
      </c>
      <c r="N43" s="1">
        <f t="shared" si="13"/>
        <v>0</v>
      </c>
      <c r="O43" s="1">
        <f t="shared" si="13"/>
        <v>0</v>
      </c>
      <c r="P43" s="1">
        <f t="shared" si="13"/>
        <v>0</v>
      </c>
      <c r="Q43" s="1">
        <f t="shared" si="13"/>
        <v>0</v>
      </c>
      <c r="R43" s="1">
        <f t="shared" si="13"/>
        <v>0</v>
      </c>
      <c r="S43" s="1">
        <f t="shared" si="13"/>
        <v>0</v>
      </c>
      <c r="T43" s="1">
        <f t="shared" si="13"/>
        <v>0</v>
      </c>
      <c r="U43" s="1">
        <f t="shared" si="13"/>
        <v>0</v>
      </c>
      <c r="V43" s="1">
        <f t="shared" si="13"/>
        <v>0</v>
      </c>
      <c r="W43" s="1">
        <f t="shared" si="13"/>
        <v>0</v>
      </c>
      <c r="X43" s="1">
        <f t="shared" si="13"/>
        <v>0</v>
      </c>
      <c r="Y43" s="1">
        <f t="shared" si="13"/>
        <v>0</v>
      </c>
      <c r="Z43" s="1">
        <f t="shared" si="13"/>
        <v>0</v>
      </c>
      <c r="AA43" s="1">
        <f t="shared" si="13"/>
        <v>0</v>
      </c>
      <c r="AB43" s="1">
        <f t="shared" si="13"/>
        <v>0</v>
      </c>
      <c r="AC43" s="1">
        <f t="shared" si="13"/>
        <v>0</v>
      </c>
      <c r="AD43" s="1">
        <f t="shared" si="13"/>
        <v>0</v>
      </c>
      <c r="AE43" s="1">
        <f t="shared" si="13"/>
        <v>0</v>
      </c>
      <c r="AF43" s="1">
        <f t="shared" si="13"/>
        <v>0</v>
      </c>
      <c r="AG43" s="1">
        <f t="shared" si="13"/>
        <v>0</v>
      </c>
      <c r="AH43" s="1">
        <f t="shared" si="13"/>
        <v>0</v>
      </c>
    </row>
    <row r="44" spans="4:34" hidden="1" x14ac:dyDescent="0.2">
      <c r="D44" s="1">
        <v>0</v>
      </c>
      <c r="E44" s="1">
        <f t="shared" ref="E44:AH44" si="14">IF(AND(D11&lt;&gt;"",E11&lt;&gt;"",ISNUMBER(MATCH(D11,CoduriLucru,0)),ISNUMBER(MATCH(E11,CoduriLucru,0))),IF(24+INDEX(StartH,MATCH(E11,CoduriLucru,0))-INDEX(SfarsitH,MATCH(D11,CoduriLucru,0))&lt;IF(INDEX(OreTura,MATCH(D11,CoduriLucru,0))&gt;=12,Repaus12,MinRepaus),1,0),0)</f>
        <v>0</v>
      </c>
      <c r="F44" s="1">
        <f t="shared" si="14"/>
        <v>0</v>
      </c>
      <c r="G44" s="1">
        <f t="shared" si="14"/>
        <v>0</v>
      </c>
      <c r="H44" s="1">
        <f t="shared" si="14"/>
        <v>0</v>
      </c>
      <c r="I44" s="1">
        <f t="shared" si="14"/>
        <v>0</v>
      </c>
      <c r="J44" s="1">
        <f t="shared" si="14"/>
        <v>0</v>
      </c>
      <c r="K44" s="1">
        <f t="shared" si="14"/>
        <v>0</v>
      </c>
      <c r="L44" s="1">
        <f t="shared" si="14"/>
        <v>0</v>
      </c>
      <c r="M44" s="1">
        <f t="shared" si="14"/>
        <v>0</v>
      </c>
      <c r="N44" s="1">
        <f t="shared" si="14"/>
        <v>0</v>
      </c>
      <c r="O44" s="1">
        <f t="shared" si="14"/>
        <v>0</v>
      </c>
      <c r="P44" s="1">
        <f t="shared" si="14"/>
        <v>0</v>
      </c>
      <c r="Q44" s="1">
        <f t="shared" si="14"/>
        <v>0</v>
      </c>
      <c r="R44" s="1">
        <f t="shared" si="14"/>
        <v>0</v>
      </c>
      <c r="S44" s="1">
        <f t="shared" si="14"/>
        <v>0</v>
      </c>
      <c r="T44" s="1">
        <f t="shared" si="14"/>
        <v>0</v>
      </c>
      <c r="U44" s="1">
        <f t="shared" si="14"/>
        <v>0</v>
      </c>
      <c r="V44" s="1">
        <f t="shared" si="14"/>
        <v>0</v>
      </c>
      <c r="W44" s="1">
        <f t="shared" si="14"/>
        <v>0</v>
      </c>
      <c r="X44" s="1">
        <f t="shared" si="14"/>
        <v>0</v>
      </c>
      <c r="Y44" s="1">
        <f t="shared" si="14"/>
        <v>0</v>
      </c>
      <c r="Z44" s="1">
        <f t="shared" si="14"/>
        <v>0</v>
      </c>
      <c r="AA44" s="1">
        <f t="shared" si="14"/>
        <v>0</v>
      </c>
      <c r="AB44" s="1">
        <f t="shared" si="14"/>
        <v>0</v>
      </c>
      <c r="AC44" s="1">
        <f t="shared" si="14"/>
        <v>0</v>
      </c>
      <c r="AD44" s="1">
        <f t="shared" si="14"/>
        <v>0</v>
      </c>
      <c r="AE44" s="1">
        <f t="shared" si="14"/>
        <v>0</v>
      </c>
      <c r="AF44" s="1">
        <f t="shared" si="14"/>
        <v>0</v>
      </c>
      <c r="AG44" s="1">
        <f t="shared" si="14"/>
        <v>0</v>
      </c>
      <c r="AH44" s="1">
        <f t="shared" si="14"/>
        <v>0</v>
      </c>
    </row>
    <row r="45" spans="4:34" hidden="1" x14ac:dyDescent="0.2">
      <c r="D45" s="1">
        <v>0</v>
      </c>
      <c r="E45" s="1">
        <f t="shared" ref="E45:AH45" si="15">IF(AND(D12&lt;&gt;"",E12&lt;&gt;"",ISNUMBER(MATCH(D12,CoduriLucru,0)),ISNUMBER(MATCH(E12,CoduriLucru,0))),IF(24+INDEX(StartH,MATCH(E12,CoduriLucru,0))-INDEX(SfarsitH,MATCH(D12,CoduriLucru,0))&lt;IF(INDEX(OreTura,MATCH(D12,CoduriLucru,0))&gt;=12,Repaus12,MinRepaus),1,0),0)</f>
        <v>0</v>
      </c>
      <c r="F45" s="1">
        <f t="shared" si="15"/>
        <v>0</v>
      </c>
      <c r="G45" s="1">
        <f t="shared" si="15"/>
        <v>0</v>
      </c>
      <c r="H45" s="1">
        <f t="shared" si="15"/>
        <v>0</v>
      </c>
      <c r="I45" s="1">
        <f t="shared" si="15"/>
        <v>0</v>
      </c>
      <c r="J45" s="1">
        <f t="shared" si="15"/>
        <v>0</v>
      </c>
      <c r="K45" s="1">
        <f t="shared" si="15"/>
        <v>0</v>
      </c>
      <c r="L45" s="1">
        <f t="shared" si="15"/>
        <v>0</v>
      </c>
      <c r="M45" s="1">
        <f t="shared" si="15"/>
        <v>0</v>
      </c>
      <c r="N45" s="1">
        <f t="shared" si="15"/>
        <v>0</v>
      </c>
      <c r="O45" s="1">
        <f t="shared" si="15"/>
        <v>0</v>
      </c>
      <c r="P45" s="1">
        <f t="shared" si="15"/>
        <v>0</v>
      </c>
      <c r="Q45" s="1">
        <f t="shared" si="15"/>
        <v>0</v>
      </c>
      <c r="R45" s="1">
        <f t="shared" si="15"/>
        <v>0</v>
      </c>
      <c r="S45" s="1">
        <f t="shared" si="15"/>
        <v>0</v>
      </c>
      <c r="T45" s="1">
        <f t="shared" si="15"/>
        <v>0</v>
      </c>
      <c r="U45" s="1">
        <f t="shared" si="15"/>
        <v>0</v>
      </c>
      <c r="V45" s="1">
        <f t="shared" si="15"/>
        <v>0</v>
      </c>
      <c r="W45" s="1">
        <f t="shared" si="15"/>
        <v>0</v>
      </c>
      <c r="X45" s="1">
        <f t="shared" si="15"/>
        <v>0</v>
      </c>
      <c r="Y45" s="1">
        <f t="shared" si="15"/>
        <v>0</v>
      </c>
      <c r="Z45" s="1">
        <f t="shared" si="15"/>
        <v>0</v>
      </c>
      <c r="AA45" s="1">
        <f t="shared" si="15"/>
        <v>0</v>
      </c>
      <c r="AB45" s="1">
        <f t="shared" si="15"/>
        <v>0</v>
      </c>
      <c r="AC45" s="1">
        <f t="shared" si="15"/>
        <v>0</v>
      </c>
      <c r="AD45" s="1">
        <f t="shared" si="15"/>
        <v>0</v>
      </c>
      <c r="AE45" s="1">
        <f t="shared" si="15"/>
        <v>0</v>
      </c>
      <c r="AF45" s="1">
        <f t="shared" si="15"/>
        <v>0</v>
      </c>
      <c r="AG45" s="1">
        <f t="shared" si="15"/>
        <v>0</v>
      </c>
      <c r="AH45" s="1">
        <f t="shared" si="15"/>
        <v>0</v>
      </c>
    </row>
    <row r="46" spans="4:34" hidden="1" x14ac:dyDescent="0.2">
      <c r="D46" s="1">
        <v>0</v>
      </c>
      <c r="E46" s="1">
        <f t="shared" ref="E46:AH46" si="16">IF(AND(D13&lt;&gt;"",E13&lt;&gt;"",ISNUMBER(MATCH(D13,CoduriLucru,0)),ISNUMBER(MATCH(E13,CoduriLucru,0))),IF(24+INDEX(StartH,MATCH(E13,CoduriLucru,0))-INDEX(SfarsitH,MATCH(D13,CoduriLucru,0))&lt;IF(INDEX(OreTura,MATCH(D13,CoduriLucru,0))&gt;=12,Repaus12,MinRepaus),1,0),0)</f>
        <v>0</v>
      </c>
      <c r="F46" s="1">
        <f t="shared" si="16"/>
        <v>0</v>
      </c>
      <c r="G46" s="1">
        <f t="shared" si="16"/>
        <v>0</v>
      </c>
      <c r="H46" s="1">
        <f t="shared" si="16"/>
        <v>0</v>
      </c>
      <c r="I46" s="1">
        <f t="shared" si="16"/>
        <v>0</v>
      </c>
      <c r="J46" s="1">
        <f t="shared" si="16"/>
        <v>0</v>
      </c>
      <c r="K46" s="1">
        <f t="shared" si="16"/>
        <v>0</v>
      </c>
      <c r="L46" s="1">
        <f t="shared" si="16"/>
        <v>0</v>
      </c>
      <c r="M46" s="1">
        <f t="shared" si="16"/>
        <v>0</v>
      </c>
      <c r="N46" s="1">
        <f t="shared" si="16"/>
        <v>0</v>
      </c>
      <c r="O46" s="1">
        <f t="shared" si="16"/>
        <v>0</v>
      </c>
      <c r="P46" s="1">
        <f t="shared" si="16"/>
        <v>0</v>
      </c>
      <c r="Q46" s="1">
        <f t="shared" si="16"/>
        <v>0</v>
      </c>
      <c r="R46" s="1">
        <f t="shared" si="16"/>
        <v>0</v>
      </c>
      <c r="S46" s="1">
        <f t="shared" si="16"/>
        <v>0</v>
      </c>
      <c r="T46" s="1">
        <f t="shared" si="16"/>
        <v>0</v>
      </c>
      <c r="U46" s="1">
        <f t="shared" si="16"/>
        <v>0</v>
      </c>
      <c r="V46" s="1">
        <f t="shared" si="16"/>
        <v>0</v>
      </c>
      <c r="W46" s="1">
        <f t="shared" si="16"/>
        <v>0</v>
      </c>
      <c r="X46" s="1">
        <f t="shared" si="16"/>
        <v>0</v>
      </c>
      <c r="Y46" s="1">
        <f t="shared" si="16"/>
        <v>0</v>
      </c>
      <c r="Z46" s="1">
        <f t="shared" si="16"/>
        <v>0</v>
      </c>
      <c r="AA46" s="1">
        <f t="shared" si="16"/>
        <v>0</v>
      </c>
      <c r="AB46" s="1">
        <f t="shared" si="16"/>
        <v>0</v>
      </c>
      <c r="AC46" s="1">
        <f t="shared" si="16"/>
        <v>0</v>
      </c>
      <c r="AD46" s="1">
        <f t="shared" si="16"/>
        <v>0</v>
      </c>
      <c r="AE46" s="1">
        <f t="shared" si="16"/>
        <v>0</v>
      </c>
      <c r="AF46" s="1">
        <f t="shared" si="16"/>
        <v>0</v>
      </c>
      <c r="AG46" s="1">
        <f t="shared" si="16"/>
        <v>0</v>
      </c>
      <c r="AH46" s="1">
        <f t="shared" si="16"/>
        <v>0</v>
      </c>
    </row>
    <row r="47" spans="4:34" hidden="1" x14ac:dyDescent="0.2">
      <c r="D47" s="1">
        <v>0</v>
      </c>
      <c r="E47" s="1">
        <f t="shared" ref="E47:AH47" si="17">IF(AND(D14&lt;&gt;"",E14&lt;&gt;"",ISNUMBER(MATCH(D14,CoduriLucru,0)),ISNUMBER(MATCH(E14,CoduriLucru,0))),IF(24+INDEX(StartH,MATCH(E14,CoduriLucru,0))-INDEX(SfarsitH,MATCH(D14,CoduriLucru,0))&lt;IF(INDEX(OreTura,MATCH(D14,CoduriLucru,0))&gt;=12,Repaus12,MinRepaus),1,0),0)</f>
        <v>0</v>
      </c>
      <c r="F47" s="1">
        <f t="shared" si="17"/>
        <v>0</v>
      </c>
      <c r="G47" s="1">
        <f t="shared" si="17"/>
        <v>0</v>
      </c>
      <c r="H47" s="1">
        <f t="shared" si="17"/>
        <v>0</v>
      </c>
      <c r="I47" s="1">
        <f t="shared" si="17"/>
        <v>0</v>
      </c>
      <c r="J47" s="1">
        <f t="shared" si="17"/>
        <v>0</v>
      </c>
      <c r="K47" s="1">
        <f t="shared" si="17"/>
        <v>0</v>
      </c>
      <c r="L47" s="1">
        <f t="shared" si="17"/>
        <v>0</v>
      </c>
      <c r="M47" s="1">
        <f t="shared" si="17"/>
        <v>0</v>
      </c>
      <c r="N47" s="1">
        <f t="shared" si="17"/>
        <v>0</v>
      </c>
      <c r="O47" s="1">
        <f t="shared" si="17"/>
        <v>0</v>
      </c>
      <c r="P47" s="1">
        <f t="shared" si="17"/>
        <v>0</v>
      </c>
      <c r="Q47" s="1">
        <f t="shared" si="17"/>
        <v>0</v>
      </c>
      <c r="R47" s="1">
        <f t="shared" si="17"/>
        <v>0</v>
      </c>
      <c r="S47" s="1">
        <f t="shared" si="17"/>
        <v>0</v>
      </c>
      <c r="T47" s="1">
        <f t="shared" si="17"/>
        <v>0</v>
      </c>
      <c r="U47" s="1">
        <f t="shared" si="17"/>
        <v>0</v>
      </c>
      <c r="V47" s="1">
        <f t="shared" si="17"/>
        <v>0</v>
      </c>
      <c r="W47" s="1">
        <f t="shared" si="17"/>
        <v>0</v>
      </c>
      <c r="X47" s="1">
        <f t="shared" si="17"/>
        <v>0</v>
      </c>
      <c r="Y47" s="1">
        <f t="shared" si="17"/>
        <v>0</v>
      </c>
      <c r="Z47" s="1">
        <f t="shared" si="17"/>
        <v>0</v>
      </c>
      <c r="AA47" s="1">
        <f t="shared" si="17"/>
        <v>0</v>
      </c>
      <c r="AB47" s="1">
        <f t="shared" si="17"/>
        <v>0</v>
      </c>
      <c r="AC47" s="1">
        <f t="shared" si="17"/>
        <v>0</v>
      </c>
      <c r="AD47" s="1">
        <f t="shared" si="17"/>
        <v>0</v>
      </c>
      <c r="AE47" s="1">
        <f t="shared" si="17"/>
        <v>0</v>
      </c>
      <c r="AF47" s="1">
        <f t="shared" si="17"/>
        <v>0</v>
      </c>
      <c r="AG47" s="1">
        <f t="shared" si="17"/>
        <v>0</v>
      </c>
      <c r="AH47" s="1">
        <f t="shared" si="17"/>
        <v>0</v>
      </c>
    </row>
    <row r="48" spans="4:34" hidden="1" x14ac:dyDescent="0.2">
      <c r="D48" s="1">
        <v>0</v>
      </c>
      <c r="E48" s="1">
        <f t="shared" ref="E48:AH48" si="18">IF(AND(D15&lt;&gt;"",E15&lt;&gt;"",ISNUMBER(MATCH(D15,CoduriLucru,0)),ISNUMBER(MATCH(E15,CoduriLucru,0))),IF(24+INDEX(StartH,MATCH(E15,CoduriLucru,0))-INDEX(SfarsitH,MATCH(D15,CoduriLucru,0))&lt;IF(INDEX(OreTura,MATCH(D15,CoduriLucru,0))&gt;=12,Repaus12,MinRepaus),1,0),0)</f>
        <v>0</v>
      </c>
      <c r="F48" s="1">
        <f t="shared" si="18"/>
        <v>0</v>
      </c>
      <c r="G48" s="1">
        <f t="shared" si="18"/>
        <v>0</v>
      </c>
      <c r="H48" s="1">
        <f t="shared" si="18"/>
        <v>0</v>
      </c>
      <c r="I48" s="1">
        <f t="shared" si="18"/>
        <v>0</v>
      </c>
      <c r="J48" s="1">
        <f t="shared" si="18"/>
        <v>0</v>
      </c>
      <c r="K48" s="1">
        <f t="shared" si="18"/>
        <v>0</v>
      </c>
      <c r="L48" s="1">
        <f t="shared" si="18"/>
        <v>0</v>
      </c>
      <c r="M48" s="1">
        <f t="shared" si="18"/>
        <v>0</v>
      </c>
      <c r="N48" s="1">
        <f t="shared" si="18"/>
        <v>0</v>
      </c>
      <c r="O48" s="1">
        <f t="shared" si="18"/>
        <v>0</v>
      </c>
      <c r="P48" s="1">
        <f t="shared" si="18"/>
        <v>0</v>
      </c>
      <c r="Q48" s="1">
        <f t="shared" si="18"/>
        <v>0</v>
      </c>
      <c r="R48" s="1">
        <f t="shared" si="18"/>
        <v>0</v>
      </c>
      <c r="S48" s="1">
        <f t="shared" si="18"/>
        <v>0</v>
      </c>
      <c r="T48" s="1">
        <f t="shared" si="18"/>
        <v>0</v>
      </c>
      <c r="U48" s="1">
        <f t="shared" si="18"/>
        <v>0</v>
      </c>
      <c r="V48" s="1">
        <f t="shared" si="18"/>
        <v>0</v>
      </c>
      <c r="W48" s="1">
        <f t="shared" si="18"/>
        <v>0</v>
      </c>
      <c r="X48" s="1">
        <f t="shared" si="18"/>
        <v>0</v>
      </c>
      <c r="Y48" s="1">
        <f t="shared" si="18"/>
        <v>0</v>
      </c>
      <c r="Z48" s="1">
        <f t="shared" si="18"/>
        <v>0</v>
      </c>
      <c r="AA48" s="1">
        <f t="shared" si="18"/>
        <v>0</v>
      </c>
      <c r="AB48" s="1">
        <f t="shared" si="18"/>
        <v>0</v>
      </c>
      <c r="AC48" s="1">
        <f t="shared" si="18"/>
        <v>0</v>
      </c>
      <c r="AD48" s="1">
        <f t="shared" si="18"/>
        <v>0</v>
      </c>
      <c r="AE48" s="1">
        <f t="shared" si="18"/>
        <v>0</v>
      </c>
      <c r="AF48" s="1">
        <f t="shared" si="18"/>
        <v>0</v>
      </c>
      <c r="AG48" s="1">
        <f t="shared" si="18"/>
        <v>0</v>
      </c>
      <c r="AH48" s="1">
        <f t="shared" si="18"/>
        <v>0</v>
      </c>
    </row>
    <row r="49" spans="4:34" hidden="1" x14ac:dyDescent="0.2">
      <c r="D49" s="1">
        <v>0</v>
      </c>
      <c r="E49" s="1">
        <f t="shared" ref="E49:AH49" si="19">IF(AND(D16&lt;&gt;"",E16&lt;&gt;"",ISNUMBER(MATCH(D16,CoduriLucru,0)),ISNUMBER(MATCH(E16,CoduriLucru,0))),IF(24+INDEX(StartH,MATCH(E16,CoduriLucru,0))-INDEX(SfarsitH,MATCH(D16,CoduriLucru,0))&lt;IF(INDEX(OreTura,MATCH(D16,CoduriLucru,0))&gt;=12,Repaus12,MinRepaus),1,0),0)</f>
        <v>0</v>
      </c>
      <c r="F49" s="1">
        <f t="shared" si="19"/>
        <v>0</v>
      </c>
      <c r="G49" s="1">
        <f t="shared" si="19"/>
        <v>0</v>
      </c>
      <c r="H49" s="1">
        <f t="shared" si="19"/>
        <v>0</v>
      </c>
      <c r="I49" s="1">
        <f t="shared" si="19"/>
        <v>0</v>
      </c>
      <c r="J49" s="1">
        <f t="shared" si="19"/>
        <v>0</v>
      </c>
      <c r="K49" s="1">
        <f t="shared" si="19"/>
        <v>0</v>
      </c>
      <c r="L49" s="1">
        <f t="shared" si="19"/>
        <v>0</v>
      </c>
      <c r="M49" s="1">
        <f t="shared" si="19"/>
        <v>0</v>
      </c>
      <c r="N49" s="1">
        <f t="shared" si="19"/>
        <v>0</v>
      </c>
      <c r="O49" s="1">
        <f t="shared" si="19"/>
        <v>0</v>
      </c>
      <c r="P49" s="1">
        <f t="shared" si="19"/>
        <v>0</v>
      </c>
      <c r="Q49" s="1">
        <f t="shared" si="19"/>
        <v>0</v>
      </c>
      <c r="R49" s="1">
        <f t="shared" si="19"/>
        <v>0</v>
      </c>
      <c r="S49" s="1">
        <f t="shared" si="19"/>
        <v>0</v>
      </c>
      <c r="T49" s="1">
        <f t="shared" si="19"/>
        <v>0</v>
      </c>
      <c r="U49" s="1">
        <f t="shared" si="19"/>
        <v>0</v>
      </c>
      <c r="V49" s="1">
        <f t="shared" si="19"/>
        <v>0</v>
      </c>
      <c r="W49" s="1">
        <f t="shared" si="19"/>
        <v>0</v>
      </c>
      <c r="X49" s="1">
        <f t="shared" si="19"/>
        <v>0</v>
      </c>
      <c r="Y49" s="1">
        <f t="shared" si="19"/>
        <v>0</v>
      </c>
      <c r="Z49" s="1">
        <f t="shared" si="19"/>
        <v>0</v>
      </c>
      <c r="AA49" s="1">
        <f t="shared" si="19"/>
        <v>0</v>
      </c>
      <c r="AB49" s="1">
        <f t="shared" si="19"/>
        <v>0</v>
      </c>
      <c r="AC49" s="1">
        <f t="shared" si="19"/>
        <v>0</v>
      </c>
      <c r="AD49" s="1">
        <f t="shared" si="19"/>
        <v>0</v>
      </c>
      <c r="AE49" s="1">
        <f t="shared" si="19"/>
        <v>0</v>
      </c>
      <c r="AF49" s="1">
        <f t="shared" si="19"/>
        <v>0</v>
      </c>
      <c r="AG49" s="1">
        <f t="shared" si="19"/>
        <v>0</v>
      </c>
      <c r="AH49" s="1">
        <f t="shared" si="19"/>
        <v>0</v>
      </c>
    </row>
    <row r="50" spans="4:34" hidden="1" x14ac:dyDescent="0.2">
      <c r="D50" s="1">
        <v>0</v>
      </c>
      <c r="E50" s="1">
        <f t="shared" ref="E50:AH50" si="20">IF(AND(D17&lt;&gt;"",E17&lt;&gt;"",ISNUMBER(MATCH(D17,CoduriLucru,0)),ISNUMBER(MATCH(E17,CoduriLucru,0))),IF(24+INDEX(StartH,MATCH(E17,CoduriLucru,0))-INDEX(SfarsitH,MATCH(D17,CoduriLucru,0))&lt;IF(INDEX(OreTura,MATCH(D17,CoduriLucru,0))&gt;=12,Repaus12,MinRepaus),1,0),0)</f>
        <v>0</v>
      </c>
      <c r="F50" s="1">
        <f t="shared" si="20"/>
        <v>0</v>
      </c>
      <c r="G50" s="1">
        <f t="shared" si="20"/>
        <v>0</v>
      </c>
      <c r="H50" s="1">
        <f t="shared" si="20"/>
        <v>0</v>
      </c>
      <c r="I50" s="1">
        <f t="shared" si="20"/>
        <v>0</v>
      </c>
      <c r="J50" s="1">
        <f t="shared" si="20"/>
        <v>0</v>
      </c>
      <c r="K50" s="1">
        <f t="shared" si="20"/>
        <v>0</v>
      </c>
      <c r="L50" s="1">
        <f t="shared" si="20"/>
        <v>0</v>
      </c>
      <c r="M50" s="1">
        <f t="shared" si="20"/>
        <v>0</v>
      </c>
      <c r="N50" s="1">
        <f t="shared" si="20"/>
        <v>0</v>
      </c>
      <c r="O50" s="1">
        <f t="shared" si="20"/>
        <v>0</v>
      </c>
      <c r="P50" s="1">
        <f t="shared" si="20"/>
        <v>0</v>
      </c>
      <c r="Q50" s="1">
        <f t="shared" si="20"/>
        <v>0</v>
      </c>
      <c r="R50" s="1">
        <f t="shared" si="20"/>
        <v>0</v>
      </c>
      <c r="S50" s="1">
        <f t="shared" si="20"/>
        <v>0</v>
      </c>
      <c r="T50" s="1">
        <f t="shared" si="20"/>
        <v>0</v>
      </c>
      <c r="U50" s="1">
        <f t="shared" si="20"/>
        <v>0</v>
      </c>
      <c r="V50" s="1">
        <f t="shared" si="20"/>
        <v>0</v>
      </c>
      <c r="W50" s="1">
        <f t="shared" si="20"/>
        <v>0</v>
      </c>
      <c r="X50" s="1">
        <f t="shared" si="20"/>
        <v>0</v>
      </c>
      <c r="Y50" s="1">
        <f t="shared" si="20"/>
        <v>0</v>
      </c>
      <c r="Z50" s="1">
        <f t="shared" si="20"/>
        <v>0</v>
      </c>
      <c r="AA50" s="1">
        <f t="shared" si="20"/>
        <v>0</v>
      </c>
      <c r="AB50" s="1">
        <f t="shared" si="20"/>
        <v>0</v>
      </c>
      <c r="AC50" s="1">
        <f t="shared" si="20"/>
        <v>0</v>
      </c>
      <c r="AD50" s="1">
        <f t="shared" si="20"/>
        <v>0</v>
      </c>
      <c r="AE50" s="1">
        <f t="shared" si="20"/>
        <v>0</v>
      </c>
      <c r="AF50" s="1">
        <f t="shared" si="20"/>
        <v>0</v>
      </c>
      <c r="AG50" s="1">
        <f t="shared" si="20"/>
        <v>0</v>
      </c>
      <c r="AH50" s="1">
        <f t="shared" si="20"/>
        <v>0</v>
      </c>
    </row>
    <row r="51" spans="4:34" hidden="1" x14ac:dyDescent="0.2">
      <c r="D51" s="1">
        <v>0</v>
      </c>
      <c r="E51" s="1">
        <f t="shared" ref="E51:AH51" si="21">IF(AND(D18&lt;&gt;"",E18&lt;&gt;"",ISNUMBER(MATCH(D18,CoduriLucru,0)),ISNUMBER(MATCH(E18,CoduriLucru,0))),IF(24+INDEX(StartH,MATCH(E18,CoduriLucru,0))-INDEX(SfarsitH,MATCH(D18,CoduriLucru,0))&lt;IF(INDEX(OreTura,MATCH(D18,CoduriLucru,0))&gt;=12,Repaus12,MinRepaus),1,0),0)</f>
        <v>0</v>
      </c>
      <c r="F51" s="1">
        <f t="shared" si="21"/>
        <v>0</v>
      </c>
      <c r="G51" s="1">
        <f t="shared" si="21"/>
        <v>0</v>
      </c>
      <c r="H51" s="1">
        <f t="shared" si="21"/>
        <v>0</v>
      </c>
      <c r="I51" s="1">
        <f t="shared" si="21"/>
        <v>0</v>
      </c>
      <c r="J51" s="1">
        <f t="shared" si="21"/>
        <v>0</v>
      </c>
      <c r="K51" s="1">
        <f t="shared" si="21"/>
        <v>0</v>
      </c>
      <c r="L51" s="1">
        <f t="shared" si="21"/>
        <v>0</v>
      </c>
      <c r="M51" s="1">
        <f t="shared" si="21"/>
        <v>0</v>
      </c>
      <c r="N51" s="1">
        <f t="shared" si="21"/>
        <v>0</v>
      </c>
      <c r="O51" s="1">
        <f t="shared" si="21"/>
        <v>0</v>
      </c>
      <c r="P51" s="1">
        <f t="shared" si="21"/>
        <v>0</v>
      </c>
      <c r="Q51" s="1">
        <f t="shared" si="21"/>
        <v>0</v>
      </c>
      <c r="R51" s="1">
        <f t="shared" si="21"/>
        <v>0</v>
      </c>
      <c r="S51" s="1">
        <f t="shared" si="21"/>
        <v>0</v>
      </c>
      <c r="T51" s="1">
        <f t="shared" si="21"/>
        <v>0</v>
      </c>
      <c r="U51" s="1">
        <f t="shared" si="21"/>
        <v>0</v>
      </c>
      <c r="V51" s="1">
        <f t="shared" si="21"/>
        <v>0</v>
      </c>
      <c r="W51" s="1">
        <f t="shared" si="21"/>
        <v>0</v>
      </c>
      <c r="X51" s="1">
        <f t="shared" si="21"/>
        <v>0</v>
      </c>
      <c r="Y51" s="1">
        <f t="shared" si="21"/>
        <v>0</v>
      </c>
      <c r="Z51" s="1">
        <f t="shared" si="21"/>
        <v>0</v>
      </c>
      <c r="AA51" s="1">
        <f t="shared" si="21"/>
        <v>0</v>
      </c>
      <c r="AB51" s="1">
        <f t="shared" si="21"/>
        <v>0</v>
      </c>
      <c r="AC51" s="1">
        <f t="shared" si="21"/>
        <v>0</v>
      </c>
      <c r="AD51" s="1">
        <f t="shared" si="21"/>
        <v>0</v>
      </c>
      <c r="AE51" s="1">
        <f t="shared" si="21"/>
        <v>0</v>
      </c>
      <c r="AF51" s="1">
        <f t="shared" si="21"/>
        <v>0</v>
      </c>
      <c r="AG51" s="1">
        <f t="shared" si="21"/>
        <v>0</v>
      </c>
      <c r="AH51" s="1">
        <f t="shared" si="21"/>
        <v>0</v>
      </c>
    </row>
    <row r="52" spans="4:34" hidden="1" x14ac:dyDescent="0.2">
      <c r="D52" s="1">
        <v>0</v>
      </c>
      <c r="E52" s="1">
        <f t="shared" ref="E52:AH52" si="22">IF(AND(D19&lt;&gt;"",E19&lt;&gt;"",ISNUMBER(MATCH(D19,CoduriLucru,0)),ISNUMBER(MATCH(E19,CoduriLucru,0))),IF(24+INDEX(StartH,MATCH(E19,CoduriLucru,0))-INDEX(SfarsitH,MATCH(D19,CoduriLucru,0))&lt;IF(INDEX(OreTura,MATCH(D19,CoduriLucru,0))&gt;=12,Repaus12,MinRepaus),1,0),0)</f>
        <v>0</v>
      </c>
      <c r="F52" s="1">
        <f t="shared" si="22"/>
        <v>0</v>
      </c>
      <c r="G52" s="1">
        <f t="shared" si="22"/>
        <v>0</v>
      </c>
      <c r="H52" s="1">
        <f t="shared" si="22"/>
        <v>0</v>
      </c>
      <c r="I52" s="1">
        <f t="shared" si="22"/>
        <v>0</v>
      </c>
      <c r="J52" s="1">
        <f t="shared" si="22"/>
        <v>0</v>
      </c>
      <c r="K52" s="1">
        <f t="shared" si="22"/>
        <v>0</v>
      </c>
      <c r="L52" s="1">
        <f t="shared" si="22"/>
        <v>0</v>
      </c>
      <c r="M52" s="1">
        <f t="shared" si="22"/>
        <v>0</v>
      </c>
      <c r="N52" s="1">
        <f t="shared" si="22"/>
        <v>0</v>
      </c>
      <c r="O52" s="1">
        <f t="shared" si="22"/>
        <v>0</v>
      </c>
      <c r="P52" s="1">
        <f t="shared" si="22"/>
        <v>0</v>
      </c>
      <c r="Q52" s="1">
        <f t="shared" si="22"/>
        <v>0</v>
      </c>
      <c r="R52" s="1">
        <f t="shared" si="22"/>
        <v>0</v>
      </c>
      <c r="S52" s="1">
        <f t="shared" si="22"/>
        <v>0</v>
      </c>
      <c r="T52" s="1">
        <f t="shared" si="22"/>
        <v>0</v>
      </c>
      <c r="U52" s="1">
        <f t="shared" si="22"/>
        <v>0</v>
      </c>
      <c r="V52" s="1">
        <f t="shared" si="22"/>
        <v>0</v>
      </c>
      <c r="W52" s="1">
        <f t="shared" si="22"/>
        <v>0</v>
      </c>
      <c r="X52" s="1">
        <f t="shared" si="22"/>
        <v>0</v>
      </c>
      <c r="Y52" s="1">
        <f t="shared" si="22"/>
        <v>0</v>
      </c>
      <c r="Z52" s="1">
        <f t="shared" si="22"/>
        <v>0</v>
      </c>
      <c r="AA52" s="1">
        <f t="shared" si="22"/>
        <v>0</v>
      </c>
      <c r="AB52" s="1">
        <f t="shared" si="22"/>
        <v>0</v>
      </c>
      <c r="AC52" s="1">
        <f t="shared" si="22"/>
        <v>0</v>
      </c>
      <c r="AD52" s="1">
        <f t="shared" si="22"/>
        <v>0</v>
      </c>
      <c r="AE52" s="1">
        <f t="shared" si="22"/>
        <v>0</v>
      </c>
      <c r="AF52" s="1">
        <f t="shared" si="22"/>
        <v>0</v>
      </c>
      <c r="AG52" s="1">
        <f t="shared" si="22"/>
        <v>0</v>
      </c>
      <c r="AH52" s="1">
        <f t="shared" si="22"/>
        <v>0</v>
      </c>
    </row>
    <row r="53" spans="4:34" hidden="1" x14ac:dyDescent="0.2">
      <c r="D53" s="1">
        <v>0</v>
      </c>
      <c r="E53" s="1">
        <f t="shared" ref="E53:AH53" si="23">IF(AND(D20&lt;&gt;"",E20&lt;&gt;"",ISNUMBER(MATCH(D20,CoduriLucru,0)),ISNUMBER(MATCH(E20,CoduriLucru,0))),IF(24+INDEX(StartH,MATCH(E20,CoduriLucru,0))-INDEX(SfarsitH,MATCH(D20,CoduriLucru,0))&lt;IF(INDEX(OreTura,MATCH(D20,CoduriLucru,0))&gt;=12,Repaus12,MinRepaus),1,0),0)</f>
        <v>0</v>
      </c>
      <c r="F53" s="1">
        <f t="shared" si="23"/>
        <v>0</v>
      </c>
      <c r="G53" s="1">
        <f t="shared" si="23"/>
        <v>0</v>
      </c>
      <c r="H53" s="1">
        <f t="shared" si="23"/>
        <v>0</v>
      </c>
      <c r="I53" s="1">
        <f t="shared" si="23"/>
        <v>0</v>
      </c>
      <c r="J53" s="1">
        <f t="shared" si="23"/>
        <v>0</v>
      </c>
      <c r="K53" s="1">
        <f t="shared" si="23"/>
        <v>0</v>
      </c>
      <c r="L53" s="1">
        <f t="shared" si="23"/>
        <v>0</v>
      </c>
      <c r="M53" s="1">
        <f t="shared" si="23"/>
        <v>0</v>
      </c>
      <c r="N53" s="1">
        <f t="shared" si="23"/>
        <v>0</v>
      </c>
      <c r="O53" s="1">
        <f t="shared" si="23"/>
        <v>0</v>
      </c>
      <c r="P53" s="1">
        <f t="shared" si="23"/>
        <v>0</v>
      </c>
      <c r="Q53" s="1">
        <f t="shared" si="23"/>
        <v>0</v>
      </c>
      <c r="R53" s="1">
        <f t="shared" si="23"/>
        <v>0</v>
      </c>
      <c r="S53" s="1">
        <f t="shared" si="23"/>
        <v>0</v>
      </c>
      <c r="T53" s="1">
        <f t="shared" si="23"/>
        <v>0</v>
      </c>
      <c r="U53" s="1">
        <f t="shared" si="23"/>
        <v>0</v>
      </c>
      <c r="V53" s="1">
        <f t="shared" si="23"/>
        <v>0</v>
      </c>
      <c r="W53" s="1">
        <f t="shared" si="23"/>
        <v>0</v>
      </c>
      <c r="X53" s="1">
        <f t="shared" si="23"/>
        <v>0</v>
      </c>
      <c r="Y53" s="1">
        <f t="shared" si="23"/>
        <v>0</v>
      </c>
      <c r="Z53" s="1">
        <f t="shared" si="23"/>
        <v>0</v>
      </c>
      <c r="AA53" s="1">
        <f t="shared" si="23"/>
        <v>0</v>
      </c>
      <c r="AB53" s="1">
        <f t="shared" si="23"/>
        <v>0</v>
      </c>
      <c r="AC53" s="1">
        <f t="shared" si="23"/>
        <v>0</v>
      </c>
      <c r="AD53" s="1">
        <f t="shared" si="23"/>
        <v>0</v>
      </c>
      <c r="AE53" s="1">
        <f t="shared" si="23"/>
        <v>0</v>
      </c>
      <c r="AF53" s="1">
        <f t="shared" si="23"/>
        <v>0</v>
      </c>
      <c r="AG53" s="1">
        <f t="shared" si="23"/>
        <v>0</v>
      </c>
      <c r="AH53" s="1">
        <f t="shared" si="23"/>
        <v>0</v>
      </c>
    </row>
    <row r="54" spans="4:34" hidden="1" x14ac:dyDescent="0.2">
      <c r="D54" s="1">
        <v>0</v>
      </c>
      <c r="E54" s="1">
        <f t="shared" ref="E54:AH54" si="24">IF(AND(D21&lt;&gt;"",E21&lt;&gt;"",ISNUMBER(MATCH(D21,CoduriLucru,0)),ISNUMBER(MATCH(E21,CoduriLucru,0))),IF(24+INDEX(StartH,MATCH(E21,CoduriLucru,0))-INDEX(SfarsitH,MATCH(D21,CoduriLucru,0))&lt;IF(INDEX(OreTura,MATCH(D21,CoduriLucru,0))&gt;=12,Repaus12,MinRepaus),1,0),0)</f>
        <v>0</v>
      </c>
      <c r="F54" s="1">
        <f t="shared" si="24"/>
        <v>0</v>
      </c>
      <c r="G54" s="1">
        <f t="shared" si="24"/>
        <v>0</v>
      </c>
      <c r="H54" s="1">
        <f t="shared" si="24"/>
        <v>0</v>
      </c>
      <c r="I54" s="1">
        <f t="shared" si="24"/>
        <v>0</v>
      </c>
      <c r="J54" s="1">
        <f t="shared" si="24"/>
        <v>0</v>
      </c>
      <c r="K54" s="1">
        <f t="shared" si="24"/>
        <v>0</v>
      </c>
      <c r="L54" s="1">
        <f t="shared" si="24"/>
        <v>0</v>
      </c>
      <c r="M54" s="1">
        <f t="shared" si="24"/>
        <v>0</v>
      </c>
      <c r="N54" s="1">
        <f t="shared" si="24"/>
        <v>0</v>
      </c>
      <c r="O54" s="1">
        <f t="shared" si="24"/>
        <v>0</v>
      </c>
      <c r="P54" s="1">
        <f t="shared" si="24"/>
        <v>0</v>
      </c>
      <c r="Q54" s="1">
        <f t="shared" si="24"/>
        <v>0</v>
      </c>
      <c r="R54" s="1">
        <f t="shared" si="24"/>
        <v>0</v>
      </c>
      <c r="S54" s="1">
        <f t="shared" si="24"/>
        <v>0</v>
      </c>
      <c r="T54" s="1">
        <f t="shared" si="24"/>
        <v>0</v>
      </c>
      <c r="U54" s="1">
        <f t="shared" si="24"/>
        <v>0</v>
      </c>
      <c r="V54" s="1">
        <f t="shared" si="24"/>
        <v>0</v>
      </c>
      <c r="W54" s="1">
        <f t="shared" si="24"/>
        <v>0</v>
      </c>
      <c r="X54" s="1">
        <f t="shared" si="24"/>
        <v>0</v>
      </c>
      <c r="Y54" s="1">
        <f t="shared" si="24"/>
        <v>0</v>
      </c>
      <c r="Z54" s="1">
        <f t="shared" si="24"/>
        <v>0</v>
      </c>
      <c r="AA54" s="1">
        <f t="shared" si="24"/>
        <v>0</v>
      </c>
      <c r="AB54" s="1">
        <f t="shared" si="24"/>
        <v>0</v>
      </c>
      <c r="AC54" s="1">
        <f t="shared" si="24"/>
        <v>0</v>
      </c>
      <c r="AD54" s="1">
        <f t="shared" si="24"/>
        <v>0</v>
      </c>
      <c r="AE54" s="1">
        <f t="shared" si="24"/>
        <v>0</v>
      </c>
      <c r="AF54" s="1">
        <f t="shared" si="24"/>
        <v>0</v>
      </c>
      <c r="AG54" s="1">
        <f t="shared" si="24"/>
        <v>0</v>
      </c>
      <c r="AH54" s="1">
        <f t="shared" si="24"/>
        <v>0</v>
      </c>
    </row>
    <row r="55" spans="4:34" hidden="1" x14ac:dyDescent="0.2"/>
    <row r="56" spans="4:34" hidden="1" x14ac:dyDescent="0.2"/>
    <row r="57" spans="4:34" hidden="1" x14ac:dyDescent="0.2"/>
    <row r="58" spans="4:34" hidden="1" x14ac:dyDescent="0.2"/>
    <row r="59" spans="4:34" hidden="1" x14ac:dyDescent="0.2"/>
    <row r="60" spans="4:34" hidden="1" x14ac:dyDescent="0.2">
      <c r="D60" s="1">
        <f t="shared" ref="D60:D74" si="25">IF(ISNUMBER(MATCH(D7,CoduriLucru,0)),1,0)</f>
        <v>0</v>
      </c>
      <c r="E60" s="1">
        <f t="shared" ref="E60:AH60" si="26">IF(ISNUMBER(MATCH(E7,CoduriLucru,0)),D60+1,0)</f>
        <v>1</v>
      </c>
      <c r="F60" s="1">
        <f t="shared" si="26"/>
        <v>2</v>
      </c>
      <c r="G60" s="1">
        <f t="shared" si="26"/>
        <v>3</v>
      </c>
      <c r="H60" s="1">
        <f t="shared" si="26"/>
        <v>4</v>
      </c>
      <c r="I60" s="1">
        <f t="shared" si="26"/>
        <v>5</v>
      </c>
      <c r="J60" s="1">
        <f t="shared" si="26"/>
        <v>0</v>
      </c>
      <c r="K60" s="1">
        <f t="shared" si="26"/>
        <v>0</v>
      </c>
      <c r="L60" s="1">
        <f t="shared" si="26"/>
        <v>1</v>
      </c>
      <c r="M60" s="1">
        <f t="shared" si="26"/>
        <v>2</v>
      </c>
      <c r="N60" s="1">
        <f t="shared" si="26"/>
        <v>3</v>
      </c>
      <c r="O60" s="1">
        <f t="shared" si="26"/>
        <v>4</v>
      </c>
      <c r="P60" s="1">
        <f t="shared" si="26"/>
        <v>5</v>
      </c>
      <c r="Q60" s="1">
        <f t="shared" si="26"/>
        <v>0</v>
      </c>
      <c r="R60" s="1">
        <f t="shared" si="26"/>
        <v>0</v>
      </c>
      <c r="S60" s="1">
        <f t="shared" si="26"/>
        <v>1</v>
      </c>
      <c r="T60" s="1">
        <f t="shared" si="26"/>
        <v>2</v>
      </c>
      <c r="U60" s="1">
        <f t="shared" si="26"/>
        <v>3</v>
      </c>
      <c r="V60" s="1">
        <f t="shared" si="26"/>
        <v>4</v>
      </c>
      <c r="W60" s="1">
        <f t="shared" si="26"/>
        <v>5</v>
      </c>
      <c r="X60" s="1">
        <f t="shared" si="26"/>
        <v>0</v>
      </c>
      <c r="Y60" s="1">
        <f t="shared" si="26"/>
        <v>0</v>
      </c>
      <c r="Z60" s="1">
        <f t="shared" si="26"/>
        <v>1</v>
      </c>
      <c r="AA60" s="1">
        <f t="shared" si="26"/>
        <v>2</v>
      </c>
      <c r="AB60" s="1">
        <f t="shared" si="26"/>
        <v>3</v>
      </c>
      <c r="AC60" s="1">
        <f t="shared" si="26"/>
        <v>4</v>
      </c>
      <c r="AD60" s="1">
        <f t="shared" si="26"/>
        <v>5</v>
      </c>
      <c r="AE60" s="1">
        <f t="shared" si="26"/>
        <v>0</v>
      </c>
      <c r="AF60" s="1">
        <f t="shared" si="26"/>
        <v>0</v>
      </c>
      <c r="AG60" s="1">
        <f t="shared" si="26"/>
        <v>1</v>
      </c>
      <c r="AH60" s="1">
        <f t="shared" si="26"/>
        <v>0</v>
      </c>
    </row>
    <row r="61" spans="4:34" hidden="1" x14ac:dyDescent="0.2">
      <c r="D61" s="1">
        <f t="shared" si="25"/>
        <v>0</v>
      </c>
      <c r="E61" s="1">
        <f t="shared" ref="E61:AH61" si="27">IF(ISNUMBER(MATCH(E8,CoduriLucru,0)),D61+1,0)</f>
        <v>1</v>
      </c>
      <c r="F61" s="1">
        <f t="shared" si="27"/>
        <v>2</v>
      </c>
      <c r="G61" s="1">
        <f t="shared" si="27"/>
        <v>3</v>
      </c>
      <c r="H61" s="1">
        <f t="shared" si="27"/>
        <v>4</v>
      </c>
      <c r="I61" s="1">
        <f t="shared" si="27"/>
        <v>5</v>
      </c>
      <c r="J61" s="1">
        <f t="shared" si="27"/>
        <v>0</v>
      </c>
      <c r="K61" s="1">
        <f t="shared" si="27"/>
        <v>0</v>
      </c>
      <c r="L61" s="1">
        <f t="shared" si="27"/>
        <v>1</v>
      </c>
      <c r="M61" s="1">
        <f t="shared" si="27"/>
        <v>2</v>
      </c>
      <c r="N61" s="1">
        <f t="shared" si="27"/>
        <v>3</v>
      </c>
      <c r="O61" s="1">
        <f t="shared" si="27"/>
        <v>4</v>
      </c>
      <c r="P61" s="1">
        <f t="shared" si="27"/>
        <v>5</v>
      </c>
      <c r="Q61" s="1">
        <f t="shared" si="27"/>
        <v>0</v>
      </c>
      <c r="R61" s="1">
        <f t="shared" si="27"/>
        <v>0</v>
      </c>
      <c r="S61" s="1">
        <f t="shared" si="27"/>
        <v>1</v>
      </c>
      <c r="T61" s="1">
        <f t="shared" si="27"/>
        <v>2</v>
      </c>
      <c r="U61" s="1">
        <f t="shared" si="27"/>
        <v>3</v>
      </c>
      <c r="V61" s="1">
        <f t="shared" si="27"/>
        <v>4</v>
      </c>
      <c r="W61" s="1">
        <f t="shared" si="27"/>
        <v>5</v>
      </c>
      <c r="X61" s="1">
        <f t="shared" si="27"/>
        <v>0</v>
      </c>
      <c r="Y61" s="1">
        <f t="shared" si="27"/>
        <v>0</v>
      </c>
      <c r="Z61" s="1">
        <f t="shared" si="27"/>
        <v>1</v>
      </c>
      <c r="AA61" s="1">
        <f t="shared" si="27"/>
        <v>2</v>
      </c>
      <c r="AB61" s="1">
        <f t="shared" si="27"/>
        <v>3</v>
      </c>
      <c r="AC61" s="1">
        <f t="shared" si="27"/>
        <v>4</v>
      </c>
      <c r="AD61" s="1">
        <f t="shared" si="27"/>
        <v>5</v>
      </c>
      <c r="AE61" s="1">
        <f t="shared" si="27"/>
        <v>0</v>
      </c>
      <c r="AF61" s="1">
        <f t="shared" si="27"/>
        <v>0</v>
      </c>
      <c r="AG61" s="1">
        <f t="shared" si="27"/>
        <v>1</v>
      </c>
      <c r="AH61" s="1">
        <f t="shared" si="27"/>
        <v>0</v>
      </c>
    </row>
    <row r="62" spans="4:34" hidden="1" x14ac:dyDescent="0.2">
      <c r="D62" s="1">
        <f t="shared" si="25"/>
        <v>0</v>
      </c>
      <c r="E62" s="1">
        <f t="shared" ref="E62:AH62" si="28">IF(ISNUMBER(MATCH(E9,CoduriLucru,0)),D62+1,0)</f>
        <v>1</v>
      </c>
      <c r="F62" s="1">
        <f t="shared" si="28"/>
        <v>2</v>
      </c>
      <c r="G62" s="1">
        <f t="shared" si="28"/>
        <v>3</v>
      </c>
      <c r="H62" s="1">
        <f t="shared" si="28"/>
        <v>4</v>
      </c>
      <c r="I62" s="1">
        <f t="shared" si="28"/>
        <v>5</v>
      </c>
      <c r="J62" s="1">
        <f t="shared" si="28"/>
        <v>0</v>
      </c>
      <c r="K62" s="1">
        <f t="shared" si="28"/>
        <v>0</v>
      </c>
      <c r="L62" s="1">
        <f t="shared" si="28"/>
        <v>1</v>
      </c>
      <c r="M62" s="1">
        <f t="shared" si="28"/>
        <v>2</v>
      </c>
      <c r="N62" s="1">
        <f t="shared" si="28"/>
        <v>3</v>
      </c>
      <c r="O62" s="1">
        <f t="shared" si="28"/>
        <v>4</v>
      </c>
      <c r="P62" s="1">
        <f t="shared" si="28"/>
        <v>5</v>
      </c>
      <c r="Q62" s="1">
        <f t="shared" si="28"/>
        <v>0</v>
      </c>
      <c r="R62" s="1">
        <f t="shared" si="28"/>
        <v>0</v>
      </c>
      <c r="S62" s="1">
        <f t="shared" si="28"/>
        <v>1</v>
      </c>
      <c r="T62" s="1">
        <f t="shared" si="28"/>
        <v>2</v>
      </c>
      <c r="U62" s="1">
        <f t="shared" si="28"/>
        <v>3</v>
      </c>
      <c r="V62" s="1">
        <f t="shared" si="28"/>
        <v>4</v>
      </c>
      <c r="W62" s="1">
        <f t="shared" si="28"/>
        <v>5</v>
      </c>
      <c r="X62" s="1">
        <f t="shared" si="28"/>
        <v>0</v>
      </c>
      <c r="Y62" s="1">
        <f t="shared" si="28"/>
        <v>0</v>
      </c>
      <c r="Z62" s="1">
        <f t="shared" si="28"/>
        <v>1</v>
      </c>
      <c r="AA62" s="1">
        <f t="shared" si="28"/>
        <v>2</v>
      </c>
      <c r="AB62" s="1">
        <f t="shared" si="28"/>
        <v>3</v>
      </c>
      <c r="AC62" s="1">
        <f t="shared" si="28"/>
        <v>4</v>
      </c>
      <c r="AD62" s="1">
        <f t="shared" si="28"/>
        <v>5</v>
      </c>
      <c r="AE62" s="1">
        <f t="shared" si="28"/>
        <v>0</v>
      </c>
      <c r="AF62" s="1">
        <f t="shared" si="28"/>
        <v>0</v>
      </c>
      <c r="AG62" s="1">
        <f t="shared" si="28"/>
        <v>1</v>
      </c>
      <c r="AH62" s="1">
        <f t="shared" si="28"/>
        <v>0</v>
      </c>
    </row>
    <row r="63" spans="4:34" hidden="1" x14ac:dyDescent="0.2">
      <c r="D63" s="1">
        <f t="shared" si="25"/>
        <v>1</v>
      </c>
      <c r="E63" s="1">
        <f t="shared" ref="E63:AH63" si="29">IF(ISNUMBER(MATCH(E10,CoduriLucru,0)),D63+1,0)</f>
        <v>2</v>
      </c>
      <c r="F63" s="1">
        <f t="shared" si="29"/>
        <v>0</v>
      </c>
      <c r="G63" s="1">
        <f t="shared" si="29"/>
        <v>0</v>
      </c>
      <c r="H63" s="1">
        <f t="shared" si="29"/>
        <v>1</v>
      </c>
      <c r="I63" s="1">
        <f t="shared" si="29"/>
        <v>2</v>
      </c>
      <c r="J63" s="1">
        <f t="shared" si="29"/>
        <v>0</v>
      </c>
      <c r="K63" s="1">
        <f t="shared" si="29"/>
        <v>0</v>
      </c>
      <c r="L63" s="1">
        <f t="shared" si="29"/>
        <v>1</v>
      </c>
      <c r="M63" s="1">
        <f t="shared" si="29"/>
        <v>2</v>
      </c>
      <c r="N63" s="1">
        <f t="shared" si="29"/>
        <v>0</v>
      </c>
      <c r="O63" s="1">
        <f t="shared" si="29"/>
        <v>0</v>
      </c>
      <c r="P63" s="1">
        <f t="shared" si="29"/>
        <v>1</v>
      </c>
      <c r="Q63" s="1">
        <f t="shared" si="29"/>
        <v>2</v>
      </c>
      <c r="R63" s="1">
        <f t="shared" si="29"/>
        <v>0</v>
      </c>
      <c r="S63" s="1">
        <f t="shared" si="29"/>
        <v>0</v>
      </c>
      <c r="T63" s="1">
        <f t="shared" si="29"/>
        <v>1</v>
      </c>
      <c r="U63" s="1">
        <f t="shared" si="29"/>
        <v>2</v>
      </c>
      <c r="V63" s="1">
        <f t="shared" si="29"/>
        <v>0</v>
      </c>
      <c r="W63" s="1">
        <f t="shared" si="29"/>
        <v>0</v>
      </c>
      <c r="X63" s="1">
        <f t="shared" si="29"/>
        <v>1</v>
      </c>
      <c r="Y63" s="1">
        <f t="shared" si="29"/>
        <v>2</v>
      </c>
      <c r="Z63" s="1">
        <f t="shared" si="29"/>
        <v>0</v>
      </c>
      <c r="AA63" s="1">
        <f t="shared" si="29"/>
        <v>0</v>
      </c>
      <c r="AB63" s="1">
        <f t="shared" si="29"/>
        <v>1</v>
      </c>
      <c r="AC63" s="1">
        <f t="shared" si="29"/>
        <v>2</v>
      </c>
      <c r="AD63" s="1">
        <f t="shared" si="29"/>
        <v>0</v>
      </c>
      <c r="AE63" s="1">
        <f t="shared" si="29"/>
        <v>0</v>
      </c>
      <c r="AF63" s="1">
        <f t="shared" si="29"/>
        <v>1</v>
      </c>
      <c r="AG63" s="1">
        <f t="shared" si="29"/>
        <v>2</v>
      </c>
      <c r="AH63" s="1">
        <f t="shared" si="29"/>
        <v>0</v>
      </c>
    </row>
    <row r="64" spans="4:34" hidden="1" x14ac:dyDescent="0.2">
      <c r="D64" s="1">
        <f t="shared" si="25"/>
        <v>0</v>
      </c>
      <c r="E64" s="1">
        <f t="shared" ref="E64:AH64" si="30">IF(ISNUMBER(MATCH(E11,CoduriLucru,0)),D64+1,0)</f>
        <v>0</v>
      </c>
      <c r="F64" s="1">
        <f t="shared" si="30"/>
        <v>1</v>
      </c>
      <c r="G64" s="1">
        <f t="shared" si="30"/>
        <v>2</v>
      </c>
      <c r="H64" s="1">
        <f t="shared" si="30"/>
        <v>0</v>
      </c>
      <c r="I64" s="1">
        <f t="shared" si="30"/>
        <v>0</v>
      </c>
      <c r="J64" s="1">
        <f t="shared" si="30"/>
        <v>1</v>
      </c>
      <c r="K64" s="1">
        <f t="shared" si="30"/>
        <v>2</v>
      </c>
      <c r="L64" s="1">
        <f t="shared" si="30"/>
        <v>0</v>
      </c>
      <c r="M64" s="1">
        <f t="shared" si="30"/>
        <v>0</v>
      </c>
      <c r="N64" s="1">
        <f t="shared" si="30"/>
        <v>1</v>
      </c>
      <c r="O64" s="1">
        <f t="shared" si="30"/>
        <v>2</v>
      </c>
      <c r="P64" s="1">
        <f t="shared" si="30"/>
        <v>0</v>
      </c>
      <c r="Q64" s="1">
        <f t="shared" si="30"/>
        <v>0</v>
      </c>
      <c r="R64" s="1">
        <f t="shared" si="30"/>
        <v>1</v>
      </c>
      <c r="S64" s="1">
        <f t="shared" si="30"/>
        <v>2</v>
      </c>
      <c r="T64" s="1">
        <f t="shared" si="30"/>
        <v>0</v>
      </c>
      <c r="U64" s="1">
        <f t="shared" si="30"/>
        <v>0</v>
      </c>
      <c r="V64" s="1">
        <f t="shared" si="30"/>
        <v>1</v>
      </c>
      <c r="W64" s="1">
        <f t="shared" si="30"/>
        <v>2</v>
      </c>
      <c r="X64" s="1">
        <f t="shared" si="30"/>
        <v>0</v>
      </c>
      <c r="Y64" s="1">
        <f t="shared" si="30"/>
        <v>0</v>
      </c>
      <c r="Z64" s="1">
        <f t="shared" si="30"/>
        <v>1</v>
      </c>
      <c r="AA64" s="1">
        <f t="shared" si="30"/>
        <v>2</v>
      </c>
      <c r="AB64" s="1">
        <f t="shared" si="30"/>
        <v>0</v>
      </c>
      <c r="AC64" s="1">
        <f t="shared" si="30"/>
        <v>0</v>
      </c>
      <c r="AD64" s="1">
        <f t="shared" si="30"/>
        <v>1</v>
      </c>
      <c r="AE64" s="1">
        <f t="shared" si="30"/>
        <v>2</v>
      </c>
      <c r="AF64" s="1">
        <f t="shared" si="30"/>
        <v>0</v>
      </c>
      <c r="AG64" s="1">
        <f t="shared" si="30"/>
        <v>0</v>
      </c>
      <c r="AH64" s="1">
        <f t="shared" si="30"/>
        <v>0</v>
      </c>
    </row>
    <row r="65" spans="4:34" hidden="1" x14ac:dyDescent="0.2">
      <c r="D65" s="1">
        <f t="shared" si="25"/>
        <v>0</v>
      </c>
      <c r="E65" s="1">
        <f t="shared" ref="E65:AH65" si="31">IF(ISNUMBER(MATCH(E12,CoduriLucru,0)),D65+1,0)</f>
        <v>1</v>
      </c>
      <c r="F65" s="1">
        <f t="shared" si="31"/>
        <v>2</v>
      </c>
      <c r="G65" s="1">
        <f t="shared" si="31"/>
        <v>3</v>
      </c>
      <c r="H65" s="1">
        <f t="shared" si="31"/>
        <v>4</v>
      </c>
      <c r="I65" s="1">
        <f t="shared" si="31"/>
        <v>5</v>
      </c>
      <c r="J65" s="1">
        <f t="shared" si="31"/>
        <v>0</v>
      </c>
      <c r="K65" s="1">
        <f t="shared" si="31"/>
        <v>0</v>
      </c>
      <c r="L65" s="1">
        <f t="shared" si="31"/>
        <v>1</v>
      </c>
      <c r="M65" s="1">
        <f t="shared" si="31"/>
        <v>2</v>
      </c>
      <c r="N65" s="1">
        <f t="shared" si="31"/>
        <v>3</v>
      </c>
      <c r="O65" s="1">
        <f t="shared" si="31"/>
        <v>4</v>
      </c>
      <c r="P65" s="1">
        <f t="shared" si="31"/>
        <v>5</v>
      </c>
      <c r="Q65" s="1">
        <f t="shared" si="31"/>
        <v>6</v>
      </c>
      <c r="R65" s="1">
        <f t="shared" si="31"/>
        <v>7</v>
      </c>
      <c r="S65" s="1">
        <f t="shared" si="31"/>
        <v>8</v>
      </c>
      <c r="T65" s="1">
        <f t="shared" si="31"/>
        <v>9</v>
      </c>
      <c r="U65" s="1">
        <f t="shared" si="31"/>
        <v>10</v>
      </c>
      <c r="V65" s="1">
        <f t="shared" si="31"/>
        <v>11</v>
      </c>
      <c r="W65" s="1">
        <f t="shared" si="31"/>
        <v>12</v>
      </c>
      <c r="X65" s="1">
        <f t="shared" si="31"/>
        <v>0</v>
      </c>
      <c r="Y65" s="1">
        <f t="shared" si="31"/>
        <v>0</v>
      </c>
      <c r="Z65" s="1">
        <f t="shared" si="31"/>
        <v>1</v>
      </c>
      <c r="AA65" s="1">
        <f t="shared" si="31"/>
        <v>2</v>
      </c>
      <c r="AB65" s="1">
        <f t="shared" si="31"/>
        <v>0</v>
      </c>
      <c r="AC65" s="1">
        <f t="shared" si="31"/>
        <v>0</v>
      </c>
      <c r="AD65" s="1">
        <f t="shared" si="31"/>
        <v>1</v>
      </c>
      <c r="AE65" s="1">
        <f t="shared" si="31"/>
        <v>0</v>
      </c>
      <c r="AF65" s="1">
        <f t="shared" si="31"/>
        <v>0</v>
      </c>
      <c r="AG65" s="1">
        <f t="shared" si="31"/>
        <v>1</v>
      </c>
      <c r="AH65" s="1">
        <f t="shared" si="31"/>
        <v>0</v>
      </c>
    </row>
    <row r="66" spans="4:34" hidden="1" x14ac:dyDescent="0.2">
      <c r="D66" s="1">
        <f t="shared" si="25"/>
        <v>0</v>
      </c>
      <c r="E66" s="1">
        <f t="shared" ref="E66:AH66" si="32">IF(ISNUMBER(MATCH(E13,CoduriLucru,0)),D66+1,0)</f>
        <v>0</v>
      </c>
      <c r="F66" s="1">
        <f t="shared" si="32"/>
        <v>0</v>
      </c>
      <c r="G66" s="1">
        <f t="shared" si="32"/>
        <v>0</v>
      </c>
      <c r="H66" s="1">
        <f t="shared" si="32"/>
        <v>0</v>
      </c>
      <c r="I66" s="1">
        <f t="shared" si="32"/>
        <v>0</v>
      </c>
      <c r="J66" s="1">
        <f t="shared" si="32"/>
        <v>0</v>
      </c>
      <c r="K66" s="1">
        <f t="shared" si="32"/>
        <v>0</v>
      </c>
      <c r="L66" s="1">
        <f t="shared" si="32"/>
        <v>0</v>
      </c>
      <c r="M66" s="1">
        <f t="shared" si="32"/>
        <v>0</v>
      </c>
      <c r="N66" s="1">
        <f t="shared" si="32"/>
        <v>0</v>
      </c>
      <c r="O66" s="1">
        <f t="shared" si="32"/>
        <v>0</v>
      </c>
      <c r="P66" s="1">
        <f t="shared" si="32"/>
        <v>0</v>
      </c>
      <c r="Q66" s="1">
        <f t="shared" si="32"/>
        <v>0</v>
      </c>
      <c r="R66" s="1">
        <f t="shared" si="32"/>
        <v>0</v>
      </c>
      <c r="S66" s="1">
        <f t="shared" si="32"/>
        <v>0</v>
      </c>
      <c r="T66" s="1">
        <f t="shared" si="32"/>
        <v>0</v>
      </c>
      <c r="U66" s="1">
        <f t="shared" si="32"/>
        <v>0</v>
      </c>
      <c r="V66" s="1">
        <f t="shared" si="32"/>
        <v>0</v>
      </c>
      <c r="W66" s="1">
        <f t="shared" si="32"/>
        <v>0</v>
      </c>
      <c r="X66" s="1">
        <f t="shared" si="32"/>
        <v>0</v>
      </c>
      <c r="Y66" s="1">
        <f t="shared" si="32"/>
        <v>0</v>
      </c>
      <c r="Z66" s="1">
        <f t="shared" si="32"/>
        <v>0</v>
      </c>
      <c r="AA66" s="1">
        <f t="shared" si="32"/>
        <v>0</v>
      </c>
      <c r="AB66" s="1">
        <f t="shared" si="32"/>
        <v>0</v>
      </c>
      <c r="AC66" s="1">
        <f t="shared" si="32"/>
        <v>0</v>
      </c>
      <c r="AD66" s="1">
        <f t="shared" si="32"/>
        <v>0</v>
      </c>
      <c r="AE66" s="1">
        <f t="shared" si="32"/>
        <v>0</v>
      </c>
      <c r="AF66" s="1">
        <f t="shared" si="32"/>
        <v>0</v>
      </c>
      <c r="AG66" s="1">
        <f t="shared" si="32"/>
        <v>0</v>
      </c>
      <c r="AH66" s="1">
        <f t="shared" si="32"/>
        <v>0</v>
      </c>
    </row>
    <row r="67" spans="4:34" hidden="1" x14ac:dyDescent="0.2">
      <c r="D67" s="1">
        <f t="shared" si="25"/>
        <v>0</v>
      </c>
      <c r="E67" s="1">
        <f t="shared" ref="E67:AH67" si="33">IF(ISNUMBER(MATCH(E14,CoduriLucru,0)),D67+1,0)</f>
        <v>0</v>
      </c>
      <c r="F67" s="1">
        <f t="shared" si="33"/>
        <v>0</v>
      </c>
      <c r="G67" s="1">
        <f t="shared" si="33"/>
        <v>0</v>
      </c>
      <c r="H67" s="1">
        <f t="shared" si="33"/>
        <v>0</v>
      </c>
      <c r="I67" s="1">
        <f t="shared" si="33"/>
        <v>0</v>
      </c>
      <c r="J67" s="1">
        <f t="shared" si="33"/>
        <v>0</v>
      </c>
      <c r="K67" s="1">
        <f t="shared" si="33"/>
        <v>0</v>
      </c>
      <c r="L67" s="1">
        <f t="shared" si="33"/>
        <v>0</v>
      </c>
      <c r="M67" s="1">
        <f t="shared" si="33"/>
        <v>0</v>
      </c>
      <c r="N67" s="1">
        <f t="shared" si="33"/>
        <v>0</v>
      </c>
      <c r="O67" s="1">
        <f t="shared" si="33"/>
        <v>0</v>
      </c>
      <c r="P67" s="1">
        <f t="shared" si="33"/>
        <v>0</v>
      </c>
      <c r="Q67" s="1">
        <f t="shared" si="33"/>
        <v>0</v>
      </c>
      <c r="R67" s="1">
        <f t="shared" si="33"/>
        <v>0</v>
      </c>
      <c r="S67" s="1">
        <f t="shared" si="33"/>
        <v>0</v>
      </c>
      <c r="T67" s="1">
        <f t="shared" si="33"/>
        <v>0</v>
      </c>
      <c r="U67" s="1">
        <f t="shared" si="33"/>
        <v>0</v>
      </c>
      <c r="V67" s="1">
        <f t="shared" si="33"/>
        <v>0</v>
      </c>
      <c r="W67" s="1">
        <f t="shared" si="33"/>
        <v>0</v>
      </c>
      <c r="X67" s="1">
        <f t="shared" si="33"/>
        <v>0</v>
      </c>
      <c r="Y67" s="1">
        <f t="shared" si="33"/>
        <v>0</v>
      </c>
      <c r="Z67" s="1">
        <f t="shared" si="33"/>
        <v>0</v>
      </c>
      <c r="AA67" s="1">
        <f t="shared" si="33"/>
        <v>0</v>
      </c>
      <c r="AB67" s="1">
        <f t="shared" si="33"/>
        <v>0</v>
      </c>
      <c r="AC67" s="1">
        <f t="shared" si="33"/>
        <v>0</v>
      </c>
      <c r="AD67" s="1">
        <f t="shared" si="33"/>
        <v>0</v>
      </c>
      <c r="AE67" s="1">
        <f t="shared" si="33"/>
        <v>0</v>
      </c>
      <c r="AF67" s="1">
        <f t="shared" si="33"/>
        <v>0</v>
      </c>
      <c r="AG67" s="1">
        <f t="shared" si="33"/>
        <v>0</v>
      </c>
      <c r="AH67" s="1">
        <f t="shared" si="33"/>
        <v>0</v>
      </c>
    </row>
    <row r="68" spans="4:34" hidden="1" x14ac:dyDescent="0.2">
      <c r="D68" s="1">
        <f t="shared" si="25"/>
        <v>0</v>
      </c>
      <c r="E68" s="1">
        <f t="shared" ref="E68:AH68" si="34">IF(ISNUMBER(MATCH(E15,CoduriLucru,0)),D68+1,0)</f>
        <v>0</v>
      </c>
      <c r="F68" s="1">
        <f t="shared" si="34"/>
        <v>0</v>
      </c>
      <c r="G68" s="1">
        <f t="shared" si="34"/>
        <v>0</v>
      </c>
      <c r="H68" s="1">
        <f t="shared" si="34"/>
        <v>0</v>
      </c>
      <c r="I68" s="1">
        <f t="shared" si="34"/>
        <v>0</v>
      </c>
      <c r="J68" s="1">
        <f t="shared" si="34"/>
        <v>0</v>
      </c>
      <c r="K68" s="1">
        <f t="shared" si="34"/>
        <v>0</v>
      </c>
      <c r="L68" s="1">
        <f t="shared" si="34"/>
        <v>0</v>
      </c>
      <c r="M68" s="1">
        <f t="shared" si="34"/>
        <v>0</v>
      </c>
      <c r="N68" s="1">
        <f t="shared" si="34"/>
        <v>0</v>
      </c>
      <c r="O68" s="1">
        <f t="shared" si="34"/>
        <v>0</v>
      </c>
      <c r="P68" s="1">
        <f t="shared" si="34"/>
        <v>0</v>
      </c>
      <c r="Q68" s="1">
        <f t="shared" si="34"/>
        <v>0</v>
      </c>
      <c r="R68" s="1">
        <f t="shared" si="34"/>
        <v>0</v>
      </c>
      <c r="S68" s="1">
        <f t="shared" si="34"/>
        <v>0</v>
      </c>
      <c r="T68" s="1">
        <f t="shared" si="34"/>
        <v>0</v>
      </c>
      <c r="U68" s="1">
        <f t="shared" si="34"/>
        <v>0</v>
      </c>
      <c r="V68" s="1">
        <f t="shared" si="34"/>
        <v>0</v>
      </c>
      <c r="W68" s="1">
        <f t="shared" si="34"/>
        <v>0</v>
      </c>
      <c r="X68" s="1">
        <f t="shared" si="34"/>
        <v>0</v>
      </c>
      <c r="Y68" s="1">
        <f t="shared" si="34"/>
        <v>0</v>
      </c>
      <c r="Z68" s="1">
        <f t="shared" si="34"/>
        <v>0</v>
      </c>
      <c r="AA68" s="1">
        <f t="shared" si="34"/>
        <v>0</v>
      </c>
      <c r="AB68" s="1">
        <f t="shared" si="34"/>
        <v>0</v>
      </c>
      <c r="AC68" s="1">
        <f t="shared" si="34"/>
        <v>0</v>
      </c>
      <c r="AD68" s="1">
        <f t="shared" si="34"/>
        <v>0</v>
      </c>
      <c r="AE68" s="1">
        <f t="shared" si="34"/>
        <v>0</v>
      </c>
      <c r="AF68" s="1">
        <f t="shared" si="34"/>
        <v>0</v>
      </c>
      <c r="AG68" s="1">
        <f t="shared" si="34"/>
        <v>0</v>
      </c>
      <c r="AH68" s="1">
        <f t="shared" si="34"/>
        <v>0</v>
      </c>
    </row>
    <row r="69" spans="4:34" hidden="1" x14ac:dyDescent="0.2">
      <c r="D69" s="1">
        <f t="shared" si="25"/>
        <v>0</v>
      </c>
      <c r="E69" s="1">
        <f t="shared" ref="E69:AH69" si="35">IF(ISNUMBER(MATCH(E16,CoduriLucru,0)),D69+1,0)</f>
        <v>0</v>
      </c>
      <c r="F69" s="1">
        <f t="shared" si="35"/>
        <v>0</v>
      </c>
      <c r="G69" s="1">
        <f t="shared" si="35"/>
        <v>0</v>
      </c>
      <c r="H69" s="1">
        <f t="shared" si="35"/>
        <v>0</v>
      </c>
      <c r="I69" s="1">
        <f t="shared" si="35"/>
        <v>0</v>
      </c>
      <c r="J69" s="1">
        <f t="shared" si="35"/>
        <v>0</v>
      </c>
      <c r="K69" s="1">
        <f t="shared" si="35"/>
        <v>0</v>
      </c>
      <c r="L69" s="1">
        <f t="shared" si="35"/>
        <v>0</v>
      </c>
      <c r="M69" s="1">
        <f t="shared" si="35"/>
        <v>0</v>
      </c>
      <c r="N69" s="1">
        <f t="shared" si="35"/>
        <v>0</v>
      </c>
      <c r="O69" s="1">
        <f t="shared" si="35"/>
        <v>0</v>
      </c>
      <c r="P69" s="1">
        <f t="shared" si="35"/>
        <v>0</v>
      </c>
      <c r="Q69" s="1">
        <f t="shared" si="35"/>
        <v>0</v>
      </c>
      <c r="R69" s="1">
        <f t="shared" si="35"/>
        <v>0</v>
      </c>
      <c r="S69" s="1">
        <f t="shared" si="35"/>
        <v>0</v>
      </c>
      <c r="T69" s="1">
        <f t="shared" si="35"/>
        <v>0</v>
      </c>
      <c r="U69" s="1">
        <f t="shared" si="35"/>
        <v>0</v>
      </c>
      <c r="V69" s="1">
        <f t="shared" si="35"/>
        <v>0</v>
      </c>
      <c r="W69" s="1">
        <f t="shared" si="35"/>
        <v>0</v>
      </c>
      <c r="X69" s="1">
        <f t="shared" si="35"/>
        <v>0</v>
      </c>
      <c r="Y69" s="1">
        <f t="shared" si="35"/>
        <v>0</v>
      </c>
      <c r="Z69" s="1">
        <f t="shared" si="35"/>
        <v>0</v>
      </c>
      <c r="AA69" s="1">
        <f t="shared" si="35"/>
        <v>0</v>
      </c>
      <c r="AB69" s="1">
        <f t="shared" si="35"/>
        <v>0</v>
      </c>
      <c r="AC69" s="1">
        <f t="shared" si="35"/>
        <v>0</v>
      </c>
      <c r="AD69" s="1">
        <f t="shared" si="35"/>
        <v>0</v>
      </c>
      <c r="AE69" s="1">
        <f t="shared" si="35"/>
        <v>0</v>
      </c>
      <c r="AF69" s="1">
        <f t="shared" si="35"/>
        <v>0</v>
      </c>
      <c r="AG69" s="1">
        <f t="shared" si="35"/>
        <v>0</v>
      </c>
      <c r="AH69" s="1">
        <f t="shared" si="35"/>
        <v>0</v>
      </c>
    </row>
    <row r="70" spans="4:34" hidden="1" x14ac:dyDescent="0.2">
      <c r="D70" s="1">
        <f t="shared" si="25"/>
        <v>0</v>
      </c>
      <c r="E70" s="1">
        <f t="shared" ref="E70:AH70" si="36">IF(ISNUMBER(MATCH(E17,CoduriLucru,0)),D70+1,0)</f>
        <v>0</v>
      </c>
      <c r="F70" s="1">
        <f t="shared" si="36"/>
        <v>0</v>
      </c>
      <c r="G70" s="1">
        <f t="shared" si="36"/>
        <v>0</v>
      </c>
      <c r="H70" s="1">
        <f t="shared" si="36"/>
        <v>0</v>
      </c>
      <c r="I70" s="1">
        <f t="shared" si="36"/>
        <v>0</v>
      </c>
      <c r="J70" s="1">
        <f t="shared" si="36"/>
        <v>0</v>
      </c>
      <c r="K70" s="1">
        <f t="shared" si="36"/>
        <v>0</v>
      </c>
      <c r="L70" s="1">
        <f t="shared" si="36"/>
        <v>0</v>
      </c>
      <c r="M70" s="1">
        <f t="shared" si="36"/>
        <v>0</v>
      </c>
      <c r="N70" s="1">
        <f t="shared" si="36"/>
        <v>0</v>
      </c>
      <c r="O70" s="1">
        <f t="shared" si="36"/>
        <v>0</v>
      </c>
      <c r="P70" s="1">
        <f t="shared" si="36"/>
        <v>0</v>
      </c>
      <c r="Q70" s="1">
        <f t="shared" si="36"/>
        <v>0</v>
      </c>
      <c r="R70" s="1">
        <f t="shared" si="36"/>
        <v>0</v>
      </c>
      <c r="S70" s="1">
        <f t="shared" si="36"/>
        <v>0</v>
      </c>
      <c r="T70" s="1">
        <f t="shared" si="36"/>
        <v>0</v>
      </c>
      <c r="U70" s="1">
        <f t="shared" si="36"/>
        <v>0</v>
      </c>
      <c r="V70" s="1">
        <f t="shared" si="36"/>
        <v>0</v>
      </c>
      <c r="W70" s="1">
        <f t="shared" si="36"/>
        <v>0</v>
      </c>
      <c r="X70" s="1">
        <f t="shared" si="36"/>
        <v>0</v>
      </c>
      <c r="Y70" s="1">
        <f t="shared" si="36"/>
        <v>0</v>
      </c>
      <c r="Z70" s="1">
        <f t="shared" si="36"/>
        <v>0</v>
      </c>
      <c r="AA70" s="1">
        <f t="shared" si="36"/>
        <v>0</v>
      </c>
      <c r="AB70" s="1">
        <f t="shared" si="36"/>
        <v>0</v>
      </c>
      <c r="AC70" s="1">
        <f t="shared" si="36"/>
        <v>0</v>
      </c>
      <c r="AD70" s="1">
        <f t="shared" si="36"/>
        <v>0</v>
      </c>
      <c r="AE70" s="1">
        <f t="shared" si="36"/>
        <v>0</v>
      </c>
      <c r="AF70" s="1">
        <f t="shared" si="36"/>
        <v>0</v>
      </c>
      <c r="AG70" s="1">
        <f t="shared" si="36"/>
        <v>0</v>
      </c>
      <c r="AH70" s="1">
        <f t="shared" si="36"/>
        <v>0</v>
      </c>
    </row>
    <row r="71" spans="4:34" hidden="1" x14ac:dyDescent="0.2">
      <c r="D71" s="1">
        <f t="shared" si="25"/>
        <v>0</v>
      </c>
      <c r="E71" s="1">
        <f t="shared" ref="E71:AH71" si="37">IF(ISNUMBER(MATCH(E18,CoduriLucru,0)),D71+1,0)</f>
        <v>0</v>
      </c>
      <c r="F71" s="1">
        <f t="shared" si="37"/>
        <v>0</v>
      </c>
      <c r="G71" s="1">
        <f t="shared" si="37"/>
        <v>0</v>
      </c>
      <c r="H71" s="1">
        <f t="shared" si="37"/>
        <v>0</v>
      </c>
      <c r="I71" s="1">
        <f t="shared" si="37"/>
        <v>0</v>
      </c>
      <c r="J71" s="1">
        <f t="shared" si="37"/>
        <v>0</v>
      </c>
      <c r="K71" s="1">
        <f t="shared" si="37"/>
        <v>0</v>
      </c>
      <c r="L71" s="1">
        <f t="shared" si="37"/>
        <v>0</v>
      </c>
      <c r="M71" s="1">
        <f t="shared" si="37"/>
        <v>0</v>
      </c>
      <c r="N71" s="1">
        <f t="shared" si="37"/>
        <v>0</v>
      </c>
      <c r="O71" s="1">
        <f t="shared" si="37"/>
        <v>0</v>
      </c>
      <c r="P71" s="1">
        <f t="shared" si="37"/>
        <v>0</v>
      </c>
      <c r="Q71" s="1">
        <f t="shared" si="37"/>
        <v>0</v>
      </c>
      <c r="R71" s="1">
        <f t="shared" si="37"/>
        <v>0</v>
      </c>
      <c r="S71" s="1">
        <f t="shared" si="37"/>
        <v>0</v>
      </c>
      <c r="T71" s="1">
        <f t="shared" si="37"/>
        <v>0</v>
      </c>
      <c r="U71" s="1">
        <f t="shared" si="37"/>
        <v>0</v>
      </c>
      <c r="V71" s="1">
        <f t="shared" si="37"/>
        <v>0</v>
      </c>
      <c r="W71" s="1">
        <f t="shared" si="37"/>
        <v>0</v>
      </c>
      <c r="X71" s="1">
        <f t="shared" si="37"/>
        <v>0</v>
      </c>
      <c r="Y71" s="1">
        <f t="shared" si="37"/>
        <v>0</v>
      </c>
      <c r="Z71" s="1">
        <f t="shared" si="37"/>
        <v>0</v>
      </c>
      <c r="AA71" s="1">
        <f t="shared" si="37"/>
        <v>0</v>
      </c>
      <c r="AB71" s="1">
        <f t="shared" si="37"/>
        <v>0</v>
      </c>
      <c r="AC71" s="1">
        <f t="shared" si="37"/>
        <v>0</v>
      </c>
      <c r="AD71" s="1">
        <f t="shared" si="37"/>
        <v>0</v>
      </c>
      <c r="AE71" s="1">
        <f t="shared" si="37"/>
        <v>0</v>
      </c>
      <c r="AF71" s="1">
        <f t="shared" si="37"/>
        <v>0</v>
      </c>
      <c r="AG71" s="1">
        <f t="shared" si="37"/>
        <v>0</v>
      </c>
      <c r="AH71" s="1">
        <f t="shared" si="37"/>
        <v>0</v>
      </c>
    </row>
    <row r="72" spans="4:34" hidden="1" x14ac:dyDescent="0.2">
      <c r="D72" s="1">
        <f t="shared" si="25"/>
        <v>0</v>
      </c>
      <c r="E72" s="1">
        <f t="shared" ref="E72:AH72" si="38">IF(ISNUMBER(MATCH(E19,CoduriLucru,0)),D72+1,0)</f>
        <v>0</v>
      </c>
      <c r="F72" s="1">
        <f t="shared" si="38"/>
        <v>0</v>
      </c>
      <c r="G72" s="1">
        <f t="shared" si="38"/>
        <v>0</v>
      </c>
      <c r="H72" s="1">
        <f t="shared" si="38"/>
        <v>0</v>
      </c>
      <c r="I72" s="1">
        <f t="shared" si="38"/>
        <v>0</v>
      </c>
      <c r="J72" s="1">
        <f t="shared" si="38"/>
        <v>0</v>
      </c>
      <c r="K72" s="1">
        <f t="shared" si="38"/>
        <v>0</v>
      </c>
      <c r="L72" s="1">
        <f t="shared" si="38"/>
        <v>0</v>
      </c>
      <c r="M72" s="1">
        <f t="shared" si="38"/>
        <v>0</v>
      </c>
      <c r="N72" s="1">
        <f t="shared" si="38"/>
        <v>0</v>
      </c>
      <c r="O72" s="1">
        <f t="shared" si="38"/>
        <v>0</v>
      </c>
      <c r="P72" s="1">
        <f t="shared" si="38"/>
        <v>0</v>
      </c>
      <c r="Q72" s="1">
        <f t="shared" si="38"/>
        <v>0</v>
      </c>
      <c r="R72" s="1">
        <f t="shared" si="38"/>
        <v>0</v>
      </c>
      <c r="S72" s="1">
        <f t="shared" si="38"/>
        <v>0</v>
      </c>
      <c r="T72" s="1">
        <f t="shared" si="38"/>
        <v>0</v>
      </c>
      <c r="U72" s="1">
        <f t="shared" si="38"/>
        <v>0</v>
      </c>
      <c r="V72" s="1">
        <f t="shared" si="38"/>
        <v>0</v>
      </c>
      <c r="W72" s="1">
        <f t="shared" si="38"/>
        <v>0</v>
      </c>
      <c r="X72" s="1">
        <f t="shared" si="38"/>
        <v>0</v>
      </c>
      <c r="Y72" s="1">
        <f t="shared" si="38"/>
        <v>0</v>
      </c>
      <c r="Z72" s="1">
        <f t="shared" si="38"/>
        <v>0</v>
      </c>
      <c r="AA72" s="1">
        <f t="shared" si="38"/>
        <v>0</v>
      </c>
      <c r="AB72" s="1">
        <f t="shared" si="38"/>
        <v>0</v>
      </c>
      <c r="AC72" s="1">
        <f t="shared" si="38"/>
        <v>0</v>
      </c>
      <c r="AD72" s="1">
        <f t="shared" si="38"/>
        <v>0</v>
      </c>
      <c r="AE72" s="1">
        <f t="shared" si="38"/>
        <v>0</v>
      </c>
      <c r="AF72" s="1">
        <f t="shared" si="38"/>
        <v>0</v>
      </c>
      <c r="AG72" s="1">
        <f t="shared" si="38"/>
        <v>0</v>
      </c>
      <c r="AH72" s="1">
        <f t="shared" si="38"/>
        <v>0</v>
      </c>
    </row>
    <row r="73" spans="4:34" hidden="1" x14ac:dyDescent="0.2">
      <c r="D73" s="1">
        <f t="shared" si="25"/>
        <v>0</v>
      </c>
      <c r="E73" s="1">
        <f t="shared" ref="E73:AH73" si="39">IF(ISNUMBER(MATCH(E20,CoduriLucru,0)),D73+1,0)</f>
        <v>0</v>
      </c>
      <c r="F73" s="1">
        <f t="shared" si="39"/>
        <v>0</v>
      </c>
      <c r="G73" s="1">
        <f t="shared" si="39"/>
        <v>0</v>
      </c>
      <c r="H73" s="1">
        <f t="shared" si="39"/>
        <v>0</v>
      </c>
      <c r="I73" s="1">
        <f t="shared" si="39"/>
        <v>0</v>
      </c>
      <c r="J73" s="1">
        <f t="shared" si="39"/>
        <v>0</v>
      </c>
      <c r="K73" s="1">
        <f t="shared" si="39"/>
        <v>0</v>
      </c>
      <c r="L73" s="1">
        <f t="shared" si="39"/>
        <v>0</v>
      </c>
      <c r="M73" s="1">
        <f t="shared" si="39"/>
        <v>0</v>
      </c>
      <c r="N73" s="1">
        <f t="shared" si="39"/>
        <v>0</v>
      </c>
      <c r="O73" s="1">
        <f t="shared" si="39"/>
        <v>0</v>
      </c>
      <c r="P73" s="1">
        <f t="shared" si="39"/>
        <v>0</v>
      </c>
      <c r="Q73" s="1">
        <f t="shared" si="39"/>
        <v>0</v>
      </c>
      <c r="R73" s="1">
        <f t="shared" si="39"/>
        <v>0</v>
      </c>
      <c r="S73" s="1">
        <f t="shared" si="39"/>
        <v>0</v>
      </c>
      <c r="T73" s="1">
        <f t="shared" si="39"/>
        <v>0</v>
      </c>
      <c r="U73" s="1">
        <f t="shared" si="39"/>
        <v>0</v>
      </c>
      <c r="V73" s="1">
        <f t="shared" si="39"/>
        <v>0</v>
      </c>
      <c r="W73" s="1">
        <f t="shared" si="39"/>
        <v>0</v>
      </c>
      <c r="X73" s="1">
        <f t="shared" si="39"/>
        <v>0</v>
      </c>
      <c r="Y73" s="1">
        <f t="shared" si="39"/>
        <v>0</v>
      </c>
      <c r="Z73" s="1">
        <f t="shared" si="39"/>
        <v>0</v>
      </c>
      <c r="AA73" s="1">
        <f t="shared" si="39"/>
        <v>0</v>
      </c>
      <c r="AB73" s="1">
        <f t="shared" si="39"/>
        <v>0</v>
      </c>
      <c r="AC73" s="1">
        <f t="shared" si="39"/>
        <v>0</v>
      </c>
      <c r="AD73" s="1">
        <f t="shared" si="39"/>
        <v>0</v>
      </c>
      <c r="AE73" s="1">
        <f t="shared" si="39"/>
        <v>0</v>
      </c>
      <c r="AF73" s="1">
        <f t="shared" si="39"/>
        <v>0</v>
      </c>
      <c r="AG73" s="1">
        <f t="shared" si="39"/>
        <v>0</v>
      </c>
      <c r="AH73" s="1">
        <f t="shared" si="39"/>
        <v>0</v>
      </c>
    </row>
    <row r="74" spans="4:34" hidden="1" x14ac:dyDescent="0.2">
      <c r="D74" s="1">
        <f t="shared" si="25"/>
        <v>0</v>
      </c>
      <c r="E74" s="1">
        <f t="shared" ref="E74:AH74" si="40">IF(ISNUMBER(MATCH(E21,CoduriLucru,0)),D74+1,0)</f>
        <v>0</v>
      </c>
      <c r="F74" s="1">
        <f t="shared" si="40"/>
        <v>0</v>
      </c>
      <c r="G74" s="1">
        <f t="shared" si="40"/>
        <v>0</v>
      </c>
      <c r="H74" s="1">
        <f t="shared" si="40"/>
        <v>0</v>
      </c>
      <c r="I74" s="1">
        <f t="shared" si="40"/>
        <v>0</v>
      </c>
      <c r="J74" s="1">
        <f t="shared" si="40"/>
        <v>0</v>
      </c>
      <c r="K74" s="1">
        <f t="shared" si="40"/>
        <v>0</v>
      </c>
      <c r="L74" s="1">
        <f t="shared" si="40"/>
        <v>0</v>
      </c>
      <c r="M74" s="1">
        <f t="shared" si="40"/>
        <v>0</v>
      </c>
      <c r="N74" s="1">
        <f t="shared" si="40"/>
        <v>0</v>
      </c>
      <c r="O74" s="1">
        <f t="shared" si="40"/>
        <v>0</v>
      </c>
      <c r="P74" s="1">
        <f t="shared" si="40"/>
        <v>0</v>
      </c>
      <c r="Q74" s="1">
        <f t="shared" si="40"/>
        <v>0</v>
      </c>
      <c r="R74" s="1">
        <f t="shared" si="40"/>
        <v>0</v>
      </c>
      <c r="S74" s="1">
        <f t="shared" si="40"/>
        <v>0</v>
      </c>
      <c r="T74" s="1">
        <f t="shared" si="40"/>
        <v>0</v>
      </c>
      <c r="U74" s="1">
        <f t="shared" si="40"/>
        <v>0</v>
      </c>
      <c r="V74" s="1">
        <f t="shared" si="40"/>
        <v>0</v>
      </c>
      <c r="W74" s="1">
        <f t="shared" si="40"/>
        <v>0</v>
      </c>
      <c r="X74" s="1">
        <f t="shared" si="40"/>
        <v>0</v>
      </c>
      <c r="Y74" s="1">
        <f t="shared" si="40"/>
        <v>0</v>
      </c>
      <c r="Z74" s="1">
        <f t="shared" si="40"/>
        <v>0</v>
      </c>
      <c r="AA74" s="1">
        <f t="shared" si="40"/>
        <v>0</v>
      </c>
      <c r="AB74" s="1">
        <f t="shared" si="40"/>
        <v>0</v>
      </c>
      <c r="AC74" s="1">
        <f t="shared" si="40"/>
        <v>0</v>
      </c>
      <c r="AD74" s="1">
        <f t="shared" si="40"/>
        <v>0</v>
      </c>
      <c r="AE74" s="1">
        <f t="shared" si="40"/>
        <v>0</v>
      </c>
      <c r="AF74" s="1">
        <f t="shared" si="40"/>
        <v>0</v>
      </c>
      <c r="AG74" s="1">
        <f t="shared" si="40"/>
        <v>0</v>
      </c>
      <c r="AH74" s="1">
        <f t="shared" si="40"/>
        <v>0</v>
      </c>
    </row>
    <row r="75" spans="4:34" hidden="1" x14ac:dyDescent="0.2"/>
    <row r="1000" spans="702:702" ht="15" x14ac:dyDescent="0.25">
      <c r="ZZ1000"/>
    </row>
  </sheetData>
  <mergeCells count="11">
    <mergeCell ref="AK4:AK5"/>
    <mergeCell ref="C4:C5"/>
    <mergeCell ref="B4:B5"/>
    <mergeCell ref="A4:A5"/>
    <mergeCell ref="AI4:AI5"/>
    <mergeCell ref="AJ4:AJ5"/>
    <mergeCell ref="AL4:AL5"/>
    <mergeCell ref="AM4:AM5"/>
    <mergeCell ref="AN4:AN5"/>
    <mergeCell ref="AO4:AO5"/>
    <mergeCell ref="AP4:AP5"/>
  </mergeCells>
  <conditionalFormatting sqref="D4:AH5">
    <cfRule type="expression" dxfId="15" priority="13" stopIfTrue="1">
      <formula>AND(D$6&lt;&gt;"",COUNTIF(SarbT,D$6)&gt;0)</formula>
    </cfRule>
    <cfRule type="expression" dxfId="14" priority="14" stopIfTrue="1">
      <formula>AND(D$6&lt;&gt;"",WEEKDAY(D$6,2)&gt;5)</formula>
    </cfRule>
  </conditionalFormatting>
  <conditionalFormatting sqref="D7:AH21">
    <cfRule type="expression" dxfId="13" priority="2" stopIfTrue="1">
      <formula>D$6=""</formula>
    </cfRule>
    <cfRule type="expression" dxfId="12" priority="3" stopIfTrue="1">
      <formula>OFFSET(D7,33,0)=1</formula>
    </cfRule>
    <cfRule type="expression" dxfId="11" priority="4" stopIfTrue="1">
      <formula>OFFSET(D7,53,0)&gt;MaxConsec</formula>
    </cfRule>
    <cfRule type="expression" dxfId="10" priority="5" stopIfTrue="1">
      <formula>D7="N"</formula>
    </cfRule>
    <cfRule type="expression" dxfId="9" priority="6" stopIfTrue="1">
      <formula>D7="N12"</formula>
    </cfRule>
    <cfRule type="expression" dxfId="8" priority="7" stopIfTrue="1">
      <formula>D7="D"</formula>
    </cfRule>
    <cfRule type="expression" dxfId="7" priority="8" stopIfTrue="1">
      <formula>D7="A"</formula>
    </cfRule>
    <cfRule type="expression" dxfId="6" priority="9" stopIfTrue="1">
      <formula>D7="Z12"</formula>
    </cfRule>
    <cfRule type="expression" dxfId="5" priority="10" stopIfTrue="1">
      <formula>D7="L"</formula>
    </cfRule>
    <cfRule type="expression" dxfId="4" priority="11" stopIfTrue="1">
      <formula>OR(D7="CO",D7="CM")</formula>
    </cfRule>
    <cfRule type="expression" dxfId="3" priority="12" stopIfTrue="1">
      <formula>OR(WEEKDAY(D$6,2)&gt;5,COUNTIF(SarbT,D$6)&gt;0)</formula>
    </cfRule>
  </conditionalFormatting>
  <conditionalFormatting sqref="D24:AH29">
    <cfRule type="expression" dxfId="2" priority="1" stopIfTrue="1">
      <formula>AND(ISNUMBER(D24),D24&lt;INDEX(Necesar,ROW()-23),OR(AcopWeekend=1,AND(WEEKDAY(D$6,2)&lt;6,COUNTIF(SarbT,D$6)=0)))</formula>
    </cfRule>
  </conditionalFormatting>
  <conditionalFormatting sqref="AO7:AO21">
    <cfRule type="expression" dxfId="1" priority="16" stopIfTrue="1">
      <formula>AND(ISNUMBER(AO7),AO7&gt;0)</formula>
    </cfRule>
  </conditionalFormatting>
  <conditionalFormatting sqref="AP7:AP21">
    <cfRule type="expression" dxfId="0" priority="15" stopIfTrue="1">
      <formula>AND(ISNUMBER(AP7),AP7&gt;0)</formula>
    </cfRule>
  </conditionalFormatting>
  <dataValidations count="2">
    <dataValidation type="list" allowBlank="1" showInputMessage="1" showErrorMessage="1" sqref="B2" xr:uid="{C096C508-E423-4C4E-AE52-16CD30AED33C}">
      <formula1>ListaLuniT</formula1>
    </dataValidation>
    <dataValidation type="list" allowBlank="1" showInputMessage="1" showErrorMessage="1" error="Folosește un cod definit în foaia „Ture și reguli”." sqref="D7:AH21" xr:uid="{E8A3742A-7A3B-4F9B-AC88-F928E9BF598F}">
      <formula1>CodTura</formula1>
    </dataValidation>
  </dataValidations>
  <pageMargins left="0.7" right="0.7" top="0.75" bottom="0.75" header="0.3" footer="0.3"/>
  <pageSetup scale="47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2760-A74D-4105-8428-0ED6E526B475}">
  <sheetPr>
    <pageSetUpPr fitToPage="1"/>
  </sheetPr>
  <dimension ref="B2:N4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20.7109375" style="1" customWidth="1"/>
    <col min="4" max="9" width="12.7109375" style="1" customWidth="1"/>
    <col min="10" max="10" width="11.42578125" style="1"/>
    <col min="11" max="12" width="0" style="1" hidden="1" customWidth="1"/>
    <col min="13" max="16384" width="11.42578125" style="1"/>
  </cols>
  <sheetData>
    <row r="2" spans="2:12" ht="21" x14ac:dyDescent="0.35">
      <c r="B2" s="2" t="s">
        <v>0</v>
      </c>
    </row>
    <row r="4" spans="2:12" ht="30" customHeight="1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2:12" x14ac:dyDescent="0.2">
      <c r="B5" s="5" t="s">
        <v>9</v>
      </c>
      <c r="C5" s="9" t="s">
        <v>10</v>
      </c>
      <c r="D5" s="6">
        <v>0.25</v>
      </c>
      <c r="E5" s="6">
        <v>0.58333333333333337</v>
      </c>
      <c r="F5" s="5">
        <v>0</v>
      </c>
      <c r="G5" s="7">
        <f t="shared" ref="G5:G10" si="0">IF(B5="",0,ROUND(L5-K5-N(F5)/60,2))</f>
        <v>8</v>
      </c>
      <c r="H5" s="7">
        <f t="shared" ref="H5:H10" si="1">IF(B5="",0,MAX(0,MIN(L5,30)-MAX(K5,22))+MAX(0,MIN(L5,6)-MAX(K5,0)))</f>
        <v>0</v>
      </c>
      <c r="I5" s="5">
        <v>1</v>
      </c>
      <c r="K5" s="1">
        <f t="shared" ref="K5:K10" si="2">IF(D5="",0,D5*24)</f>
        <v>6</v>
      </c>
      <c r="L5" s="1">
        <f t="shared" ref="L5:L10" si="3">IF(D5="",0,IF(E5&lt;=D5,E5+1,E5)*24)</f>
        <v>14</v>
      </c>
    </row>
    <row r="6" spans="2:12" x14ac:dyDescent="0.2">
      <c r="B6" s="5" t="s">
        <v>11</v>
      </c>
      <c r="C6" s="9" t="s">
        <v>12</v>
      </c>
      <c r="D6" s="6">
        <v>0.58333333333333337</v>
      </c>
      <c r="E6" s="6">
        <v>0.91666666666666663</v>
      </c>
      <c r="F6" s="5">
        <v>0</v>
      </c>
      <c r="G6" s="7">
        <f t="shared" si="0"/>
        <v>8</v>
      </c>
      <c r="H6" s="7">
        <f t="shared" si="1"/>
        <v>0</v>
      </c>
      <c r="I6" s="5">
        <v>1</v>
      </c>
      <c r="K6" s="1">
        <f t="shared" si="2"/>
        <v>14</v>
      </c>
      <c r="L6" s="1">
        <f t="shared" si="3"/>
        <v>22</v>
      </c>
    </row>
    <row r="7" spans="2:12" x14ac:dyDescent="0.2">
      <c r="B7" s="5" t="s">
        <v>13</v>
      </c>
      <c r="C7" s="9" t="s">
        <v>14</v>
      </c>
      <c r="D7" s="6">
        <v>0.91666666666666663</v>
      </c>
      <c r="E7" s="6">
        <v>0.25</v>
      </c>
      <c r="F7" s="5">
        <v>0</v>
      </c>
      <c r="G7" s="7">
        <f t="shared" si="0"/>
        <v>8</v>
      </c>
      <c r="H7" s="7">
        <f t="shared" si="1"/>
        <v>8</v>
      </c>
      <c r="I7" s="5">
        <v>1</v>
      </c>
      <c r="K7" s="1">
        <f t="shared" si="2"/>
        <v>22</v>
      </c>
      <c r="L7" s="1">
        <f t="shared" si="3"/>
        <v>30</v>
      </c>
    </row>
    <row r="8" spans="2:12" x14ac:dyDescent="0.2">
      <c r="B8" s="5" t="s">
        <v>15</v>
      </c>
      <c r="C8" s="9" t="s">
        <v>16</v>
      </c>
      <c r="D8" s="6">
        <v>0.29166666666666669</v>
      </c>
      <c r="E8" s="6">
        <v>0.79166666666666663</v>
      </c>
      <c r="F8" s="5">
        <v>60</v>
      </c>
      <c r="G8" s="7">
        <f t="shared" si="0"/>
        <v>11</v>
      </c>
      <c r="H8" s="7">
        <f t="shared" si="1"/>
        <v>0</v>
      </c>
      <c r="I8" s="5">
        <v>0</v>
      </c>
      <c r="K8" s="1">
        <f t="shared" si="2"/>
        <v>7</v>
      </c>
      <c r="L8" s="1">
        <f t="shared" si="3"/>
        <v>19</v>
      </c>
    </row>
    <row r="9" spans="2:12" x14ac:dyDescent="0.2">
      <c r="B9" s="5" t="s">
        <v>17</v>
      </c>
      <c r="C9" s="9" t="s">
        <v>18</v>
      </c>
      <c r="D9" s="6">
        <v>0.79166666666666663</v>
      </c>
      <c r="E9" s="6">
        <v>0.29166666666666669</v>
      </c>
      <c r="F9" s="5">
        <v>60</v>
      </c>
      <c r="G9" s="7">
        <f t="shared" si="0"/>
        <v>11</v>
      </c>
      <c r="H9" s="7">
        <f t="shared" si="1"/>
        <v>8</v>
      </c>
      <c r="I9" s="5">
        <v>0</v>
      </c>
      <c r="K9" s="1">
        <f t="shared" si="2"/>
        <v>19</v>
      </c>
      <c r="L9" s="1">
        <f t="shared" si="3"/>
        <v>31</v>
      </c>
    </row>
    <row r="10" spans="2:12" x14ac:dyDescent="0.2">
      <c r="B10" s="5"/>
      <c r="C10" s="9"/>
      <c r="D10" s="6"/>
      <c r="E10" s="6"/>
      <c r="F10" s="5"/>
      <c r="G10" s="7">
        <f t="shared" si="0"/>
        <v>0</v>
      </c>
      <c r="H10" s="7">
        <f t="shared" si="1"/>
        <v>0</v>
      </c>
      <c r="I10" s="5"/>
      <c r="K10" s="1">
        <f t="shared" si="2"/>
        <v>0</v>
      </c>
      <c r="L10" s="1">
        <f t="shared" si="3"/>
        <v>0</v>
      </c>
    </row>
    <row r="11" spans="2:12" x14ac:dyDescent="0.2">
      <c r="B11" s="8" t="s">
        <v>19</v>
      </c>
      <c r="C11" s="10" t="s">
        <v>20</v>
      </c>
      <c r="D11" s="8"/>
      <c r="E11" s="8"/>
      <c r="F11" s="8"/>
      <c r="G11" s="8"/>
      <c r="H11" s="8"/>
      <c r="I11" s="8"/>
    </row>
    <row r="12" spans="2:12" x14ac:dyDescent="0.2">
      <c r="B12" s="8" t="s">
        <v>21</v>
      </c>
      <c r="C12" s="10" t="s">
        <v>22</v>
      </c>
      <c r="D12" s="8"/>
      <c r="E12" s="8"/>
      <c r="F12" s="8"/>
      <c r="G12" s="8"/>
      <c r="H12" s="8"/>
      <c r="I12" s="8"/>
    </row>
    <row r="13" spans="2:12" x14ac:dyDescent="0.2">
      <c r="B13" s="8" t="s">
        <v>23</v>
      </c>
      <c r="C13" s="10" t="s">
        <v>24</v>
      </c>
      <c r="D13" s="8"/>
      <c r="E13" s="8"/>
      <c r="F13" s="8"/>
      <c r="G13" s="8"/>
      <c r="H13" s="8"/>
      <c r="I13" s="8"/>
    </row>
    <row r="15" spans="2:12" x14ac:dyDescent="0.2">
      <c r="B15" s="11" t="s">
        <v>25</v>
      </c>
    </row>
    <row r="16" spans="2:12" x14ac:dyDescent="0.2">
      <c r="B16" s="31" t="s">
        <v>26</v>
      </c>
      <c r="C16" s="31"/>
      <c r="D16" s="12">
        <v>12</v>
      </c>
      <c r="E16" s="13" t="s">
        <v>27</v>
      </c>
    </row>
    <row r="17" spans="2:14" x14ac:dyDescent="0.2">
      <c r="B17" s="31" t="s">
        <v>28</v>
      </c>
      <c r="C17" s="31"/>
      <c r="D17" s="12">
        <v>24</v>
      </c>
      <c r="E17" s="13" t="s">
        <v>29</v>
      </c>
    </row>
    <row r="18" spans="2:14" x14ac:dyDescent="0.2">
      <c r="B18" s="31" t="s">
        <v>30</v>
      </c>
      <c r="C18" s="31"/>
      <c r="D18" s="12">
        <v>6</v>
      </c>
      <c r="E18" s="13" t="s">
        <v>31</v>
      </c>
    </row>
    <row r="19" spans="2:14" x14ac:dyDescent="0.2">
      <c r="B19" s="31" t="s">
        <v>32</v>
      </c>
      <c r="C19" s="31"/>
      <c r="D19" s="12">
        <v>8</v>
      </c>
      <c r="E19" s="13" t="s">
        <v>33</v>
      </c>
    </row>
    <row r="20" spans="2:14" x14ac:dyDescent="0.2">
      <c r="B20" s="31" t="s">
        <v>34</v>
      </c>
      <c r="C20" s="31"/>
      <c r="D20" s="12">
        <v>0</v>
      </c>
      <c r="E20" s="13" t="s">
        <v>35</v>
      </c>
    </row>
    <row r="22" spans="2:14" ht="27.95" customHeight="1" x14ac:dyDescent="0.2">
      <c r="B22" s="32" t="s">
        <v>36</v>
      </c>
      <c r="C22" s="33"/>
      <c r="D22" s="33"/>
      <c r="E22" s="33"/>
      <c r="F22" s="33"/>
      <c r="G22" s="33"/>
      <c r="H22" s="33"/>
      <c r="I22" s="33"/>
    </row>
    <row r="30" spans="2:14" x14ac:dyDescent="0.2">
      <c r="N30" s="21" t="s">
        <v>60</v>
      </c>
    </row>
    <row r="31" spans="2:14" x14ac:dyDescent="0.2">
      <c r="N31" s="21" t="s">
        <v>61</v>
      </c>
    </row>
    <row r="32" spans="2:14" x14ac:dyDescent="0.2">
      <c r="N32" s="21" t="s">
        <v>62</v>
      </c>
    </row>
    <row r="33" spans="14:14" x14ac:dyDescent="0.2">
      <c r="N33" s="21" t="s">
        <v>63</v>
      </c>
    </row>
    <row r="34" spans="14:14" x14ac:dyDescent="0.2">
      <c r="N34" s="21" t="s">
        <v>64</v>
      </c>
    </row>
    <row r="35" spans="14:14" x14ac:dyDescent="0.2">
      <c r="N35" s="21" t="s">
        <v>65</v>
      </c>
    </row>
    <row r="36" spans="14:14" x14ac:dyDescent="0.2">
      <c r="N36" s="21" t="s">
        <v>66</v>
      </c>
    </row>
    <row r="37" spans="14:14" x14ac:dyDescent="0.2">
      <c r="N37" s="21" t="s">
        <v>67</v>
      </c>
    </row>
    <row r="38" spans="14:14" x14ac:dyDescent="0.2">
      <c r="N38" s="21" t="s">
        <v>68</v>
      </c>
    </row>
    <row r="39" spans="14:14" x14ac:dyDescent="0.2">
      <c r="N39" s="21" t="s">
        <v>69</v>
      </c>
    </row>
    <row r="40" spans="14:14" x14ac:dyDescent="0.2">
      <c r="N40" s="21" t="s">
        <v>59</v>
      </c>
    </row>
    <row r="41" spans="14:14" x14ac:dyDescent="0.2">
      <c r="N41" s="21" t="s">
        <v>70</v>
      </c>
    </row>
  </sheetData>
  <mergeCells count="6">
    <mergeCell ref="B22:I22"/>
    <mergeCell ref="B16:C16"/>
    <mergeCell ref="B17:C17"/>
    <mergeCell ref="B18:C18"/>
    <mergeCell ref="B19:C19"/>
    <mergeCell ref="B20:C20"/>
  </mergeCells>
  <pageMargins left="0.7" right="0.7" top="0.75" bottom="0.75" header="0.3" footer="0.3"/>
  <pageSetup scale="63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88FA-AADB-4550-B19B-45110EB1BCE7}">
  <sheetPr>
    <pageSetUpPr fitToPage="1"/>
  </sheetPr>
  <dimension ref="B2:G2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3" width="12.7109375" style="1" customWidth="1"/>
    <col min="4" max="6" width="11.42578125" style="1"/>
    <col min="7" max="7" width="0" style="1" hidden="1" customWidth="1"/>
    <col min="8" max="16384" width="11.42578125" style="1"/>
  </cols>
  <sheetData>
    <row r="2" spans="2:7" ht="18.75" x14ac:dyDescent="0.3">
      <c r="B2" s="14" t="s">
        <v>37</v>
      </c>
    </row>
    <row r="4" spans="2:7" x14ac:dyDescent="0.2">
      <c r="B4" s="16" t="s">
        <v>38</v>
      </c>
      <c r="C4" s="16" t="s">
        <v>39</v>
      </c>
      <c r="G4" s="15">
        <f>DATE(_xlfn.SINGLE(AnT),INT((MOD(19*MOD(_xlfn.SINGLE(AnT),19)+15,30)+MOD(2*MOD(_xlfn.SINGLE(AnT),4)+4*MOD(_xlfn.SINGLE(AnT),7)-MOD(19*MOD(_xlfn.SINGLE(AnT),19)+15,30)+34,7)+114)/31),MOD(MOD(19*MOD(_xlfn.SINGLE(AnT),19)+15,30)+MOD(2*MOD(_xlfn.SINGLE(AnT),4)+4*MOD(_xlfn.SINGLE(AnT),7)-MOD(19*MOD(_xlfn.SINGLE(AnT),19)+15,30)+34,7)+114,31)+1)+13</f>
        <v>46124</v>
      </c>
    </row>
    <row r="5" spans="2:7" x14ac:dyDescent="0.2">
      <c r="B5" s="4" t="s">
        <v>40</v>
      </c>
      <c r="C5" s="4" t="str">
        <f t="shared" ref="C5:C21" si="0">RIGHT("0"&amp;DAY(G5),2)&amp;"."&amp;RIGHT("0"&amp;MONTH(G5),2)&amp;"."&amp;YEAR(G5)</f>
        <v>01.01.2026</v>
      </c>
      <c r="G5" s="15">
        <f>DATE(_xlfn.SINGLE(AnT),1,1)</f>
        <v>46023</v>
      </c>
    </row>
    <row r="6" spans="2:7" x14ac:dyDescent="0.2">
      <c r="B6" s="4" t="s">
        <v>41</v>
      </c>
      <c r="C6" s="4" t="str">
        <f t="shared" si="0"/>
        <v>02.01.2026</v>
      </c>
      <c r="G6" s="15">
        <f>DATE(_xlfn.SINGLE(AnT),1,2)</f>
        <v>46024</v>
      </c>
    </row>
    <row r="7" spans="2:7" x14ac:dyDescent="0.2">
      <c r="B7" s="4" t="s">
        <v>42</v>
      </c>
      <c r="C7" s="4" t="str">
        <f t="shared" si="0"/>
        <v>06.01.2026</v>
      </c>
      <c r="G7" s="15">
        <f>DATE(_xlfn.SINGLE(AnT),1,6)</f>
        <v>46028</v>
      </c>
    </row>
    <row r="8" spans="2:7" x14ac:dyDescent="0.2">
      <c r="B8" s="4" t="s">
        <v>43</v>
      </c>
      <c r="C8" s="4" t="str">
        <f t="shared" si="0"/>
        <v>07.01.2026</v>
      </c>
      <c r="G8" s="15">
        <f>DATE(_xlfn.SINGLE(AnT),1,7)</f>
        <v>46029</v>
      </c>
    </row>
    <row r="9" spans="2:7" x14ac:dyDescent="0.2">
      <c r="B9" s="4" t="s">
        <v>44</v>
      </c>
      <c r="C9" s="4" t="str">
        <f t="shared" si="0"/>
        <v>24.01.2026</v>
      </c>
      <c r="G9" s="15">
        <f>DATE(_xlfn.SINGLE(AnT),1,24)</f>
        <v>46046</v>
      </c>
    </row>
    <row r="10" spans="2:7" x14ac:dyDescent="0.2">
      <c r="B10" s="4" t="s">
        <v>45</v>
      </c>
      <c r="C10" s="4" t="str">
        <f t="shared" si="0"/>
        <v>10.04.2026</v>
      </c>
      <c r="G10" s="15">
        <f>$G$4-2</f>
        <v>46122</v>
      </c>
    </row>
    <row r="11" spans="2:7" x14ac:dyDescent="0.2">
      <c r="B11" s="4" t="s">
        <v>46</v>
      </c>
      <c r="C11" s="4" t="str">
        <f t="shared" si="0"/>
        <v>12.04.2026</v>
      </c>
      <c r="G11" s="15">
        <f>$G$4</f>
        <v>46124</v>
      </c>
    </row>
    <row r="12" spans="2:7" x14ac:dyDescent="0.2">
      <c r="B12" s="4" t="s">
        <v>47</v>
      </c>
      <c r="C12" s="4" t="str">
        <f t="shared" si="0"/>
        <v>13.04.2026</v>
      </c>
      <c r="G12" s="15">
        <f>$G$4+1</f>
        <v>46125</v>
      </c>
    </row>
    <row r="13" spans="2:7" x14ac:dyDescent="0.2">
      <c r="B13" s="4" t="s">
        <v>48</v>
      </c>
      <c r="C13" s="4" t="str">
        <f t="shared" si="0"/>
        <v>01.05.2026</v>
      </c>
      <c r="G13" s="15">
        <f>DATE(_xlfn.SINGLE(AnT),5,1)</f>
        <v>46143</v>
      </c>
    </row>
    <row r="14" spans="2:7" x14ac:dyDescent="0.2">
      <c r="B14" s="4" t="s">
        <v>49</v>
      </c>
      <c r="C14" s="4" t="str">
        <f t="shared" si="0"/>
        <v>01.06.2026</v>
      </c>
      <c r="G14" s="15">
        <f>DATE(_xlfn.SINGLE(AnT),6,1)</f>
        <v>46174</v>
      </c>
    </row>
    <row r="15" spans="2:7" x14ac:dyDescent="0.2">
      <c r="B15" s="4" t="s">
        <v>50</v>
      </c>
      <c r="C15" s="4" t="str">
        <f t="shared" si="0"/>
        <v>31.05.2026</v>
      </c>
      <c r="G15" s="15">
        <f>$G$4+49</f>
        <v>46173</v>
      </c>
    </row>
    <row r="16" spans="2:7" x14ac:dyDescent="0.2">
      <c r="B16" s="4" t="s">
        <v>51</v>
      </c>
      <c r="C16" s="4" t="str">
        <f t="shared" si="0"/>
        <v>01.06.2026</v>
      </c>
      <c r="G16" s="15">
        <f>$G$4+50</f>
        <v>46174</v>
      </c>
    </row>
    <row r="17" spans="2:7" x14ac:dyDescent="0.2">
      <c r="B17" s="4" t="s">
        <v>52</v>
      </c>
      <c r="C17" s="4" t="str">
        <f t="shared" si="0"/>
        <v>15.08.2026</v>
      </c>
      <c r="G17" s="15">
        <f>DATE(_xlfn.SINGLE(AnT),8,15)</f>
        <v>46249</v>
      </c>
    </row>
    <row r="18" spans="2:7" x14ac:dyDescent="0.2">
      <c r="B18" s="4" t="s">
        <v>53</v>
      </c>
      <c r="C18" s="4" t="str">
        <f t="shared" si="0"/>
        <v>30.11.2026</v>
      </c>
      <c r="G18" s="15">
        <f>DATE(_xlfn.SINGLE(AnT),11,30)</f>
        <v>46356</v>
      </c>
    </row>
    <row r="19" spans="2:7" x14ac:dyDescent="0.2">
      <c r="B19" s="4" t="s">
        <v>54</v>
      </c>
      <c r="C19" s="4" t="str">
        <f t="shared" si="0"/>
        <v>01.12.2026</v>
      </c>
      <c r="G19" s="15">
        <f>DATE(_xlfn.SINGLE(AnT),12,1)</f>
        <v>46357</v>
      </c>
    </row>
    <row r="20" spans="2:7" x14ac:dyDescent="0.2">
      <c r="B20" s="4" t="s">
        <v>55</v>
      </c>
      <c r="C20" s="4" t="str">
        <f t="shared" si="0"/>
        <v>25.12.2026</v>
      </c>
      <c r="G20" s="15">
        <f>DATE(_xlfn.SINGLE(AnT),12,25)</f>
        <v>46381</v>
      </c>
    </row>
    <row r="21" spans="2:7" x14ac:dyDescent="0.2">
      <c r="B21" s="4" t="s">
        <v>56</v>
      </c>
      <c r="C21" s="4" t="str">
        <f t="shared" si="0"/>
        <v>26.12.2026</v>
      </c>
      <c r="G21" s="15">
        <f>DATE(_xlfn.SINGLE(AnT),12,26)</f>
        <v>46382</v>
      </c>
    </row>
  </sheetData>
  <pageMargins left="0.7" right="0.7" top="0.75" bottom="0.75" header="0.3" footer="0.3"/>
  <pageSetup orientation="portrait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A6E94-4659-4B3D-A38C-3DD58C808492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4" t="s">
        <v>91</v>
      </c>
    </row>
    <row r="3" spans="2:2" ht="15" x14ac:dyDescent="0.25">
      <c r="B3" s="35" t="s">
        <v>92</v>
      </c>
    </row>
    <row r="4" spans="2:2" ht="15" x14ac:dyDescent="0.25">
      <c r="B4" s="36" t="s">
        <v>93</v>
      </c>
    </row>
    <row r="5" spans="2:2" ht="15" x14ac:dyDescent="0.25">
      <c r="B5" s="37" t="s">
        <v>94</v>
      </c>
    </row>
  </sheetData>
  <hyperlinks>
    <hyperlink ref="B5" r:id="rId1" tooltip="Instrucțiuni și alte modele gratuite" xr:uid="{B4BEC40B-8DC3-40EC-ABA1-2B6EEC9317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17</vt:i4>
      </vt:variant>
    </vt:vector>
  </HeadingPairs>
  <TitlesOfParts>
    <vt:vector size="21" baseType="lpstr">
      <vt:lpstr>Grafic ture</vt:lpstr>
      <vt:lpstr>Ture și reguli</vt:lpstr>
      <vt:lpstr>Zile libere</vt:lpstr>
      <vt:lpstr>Despre model</vt:lpstr>
      <vt:lpstr>AcopWeekend</vt:lpstr>
      <vt:lpstr>AnT</vt:lpstr>
      <vt:lpstr>'Grafic ture'!Área_de_impresión</vt:lpstr>
      <vt:lpstr>CodTura</vt:lpstr>
      <vt:lpstr>CoduriLucru</vt:lpstr>
      <vt:lpstr>ListaLuniT</vt:lpstr>
      <vt:lpstr>LunaT</vt:lpstr>
      <vt:lpstr>MaxConsec</vt:lpstr>
      <vt:lpstr>MinRepaus</vt:lpstr>
      <vt:lpstr>Necesar</vt:lpstr>
      <vt:lpstr>NormaZiT</vt:lpstr>
      <vt:lpstr>OreNoapteTura</vt:lpstr>
      <vt:lpstr>OreTura</vt:lpstr>
      <vt:lpstr>Repaus12</vt:lpstr>
      <vt:lpstr>SarbT</vt:lpstr>
      <vt:lpstr>SfarsitH</vt:lpstr>
      <vt:lpstr>StartH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Grafic de lucru în ture Excel</dc:title>
  <dc:subject>Model Excel gratuit în limba română</dc:subject>
  <dc:creator>Ray Moreno · modelexcel.ro</dc:creator>
  <cp:keywords>modelexcel.ro, model Excel, Grafic de lucru în ture Excel</cp:keywords>
  <dc:description>© 2026 Ray Moreno – modelexcel.ro. Model gratuit: îl poți folosi și adapta în activitatea ta. Nu este permisă revânzarea lui sau publicarea pe alte site-uri. https://modelexcel.ro/ture-lucru-excel/</dc:description>
  <cp:lastModifiedBy>Ray Moreno · modelexcel.ro</cp:lastModifiedBy>
  <dcterms:created xsi:type="dcterms:W3CDTF">2026-10-10T23:38:35Z</dcterms:created>
  <dcterms:modified xsi:type="dcterms:W3CDTF">2026-10-13T17:32:04Z</dcterms:modified>
  <cp:category>Model Excel</cp:category>
</cp:coreProperties>
</file>