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86B4D5DE-B223-4A3D-A0FE-D8FF34A321B9}" xr6:coauthVersionLast="47" xr6:coauthVersionMax="47" xr10:uidLastSave="{00000000-0000-0000-0000-000000000000}"/>
  <bookViews>
    <workbookView xWindow="-28920" yWindow="-120" windowWidth="29040" windowHeight="15720" xr2:uid="{D9536B9B-18D2-4660-8627-1CB64614193C}"/>
  </bookViews>
  <sheets>
    <sheet name="Listă de inventariere" sheetId="1" r:id="rId1"/>
    <sheet name="Produse" sheetId="2" r:id="rId2"/>
    <sheet name="Intrări-ieșiri" sheetId="3" r:id="rId3"/>
    <sheet name="Despre model" sheetId="4" r:id="rId4"/>
  </sheets>
  <definedNames>
    <definedName name="_xlnm.Print_Area" localSheetId="0">'Listă de inventariere'!$A$1:$M$36,'Listă de inventariere'!$A$107:$M$117</definedName>
    <definedName name="CoduriProd">Produse!$B$5:$B$104</definedName>
    <definedName name="DataInv">'Listă de inventariere'!$J$1</definedName>
    <definedName name="TipMisc">'Intrări-ieșiri'!$J$4:$J$5</definedName>
    <definedName name="_xlnm.Print_Titles" localSheetId="2">'Intrări-ieșiri'!$4:$4</definedName>
    <definedName name="_xlnm.Print_Titles" localSheetId="0">'Listă de inventariere'!$6:$6</definedName>
    <definedName name="_xlnm.Print_Titles" localSheetId="1">Produse!$4:$4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1" i="1" l="1"/>
  <c r="F112" i="1"/>
  <c r="F110" i="1"/>
  <c r="F109" i="1"/>
  <c r="L107" i="1"/>
  <c r="K107" i="1"/>
  <c r="J107" i="1"/>
  <c r="L106" i="1"/>
  <c r="K106" i="1"/>
  <c r="J106" i="1"/>
  <c r="I106" i="1"/>
  <c r="H106" i="1"/>
  <c r="F106" i="1"/>
  <c r="E106" i="1"/>
  <c r="D106" i="1"/>
  <c r="C106" i="1"/>
  <c r="B106" i="1"/>
  <c r="L105" i="1"/>
  <c r="K105" i="1"/>
  <c r="J105" i="1"/>
  <c r="I105" i="1"/>
  <c r="H105" i="1"/>
  <c r="F105" i="1"/>
  <c r="E105" i="1"/>
  <c r="D105" i="1"/>
  <c r="C105" i="1"/>
  <c r="B105" i="1"/>
  <c r="L104" i="1"/>
  <c r="K104" i="1"/>
  <c r="J104" i="1"/>
  <c r="I104" i="1"/>
  <c r="H104" i="1"/>
  <c r="F104" i="1"/>
  <c r="E104" i="1"/>
  <c r="D104" i="1"/>
  <c r="C104" i="1"/>
  <c r="B104" i="1"/>
  <c r="L103" i="1"/>
  <c r="K103" i="1"/>
  <c r="J103" i="1"/>
  <c r="I103" i="1"/>
  <c r="H103" i="1"/>
  <c r="F103" i="1"/>
  <c r="E103" i="1"/>
  <c r="D103" i="1"/>
  <c r="C103" i="1"/>
  <c r="B103" i="1" s="1"/>
  <c r="L102" i="1"/>
  <c r="K102" i="1"/>
  <c r="J102" i="1"/>
  <c r="I102" i="1"/>
  <c r="H102" i="1"/>
  <c r="F102" i="1"/>
  <c r="E102" i="1"/>
  <c r="D102" i="1"/>
  <c r="C102" i="1"/>
  <c r="B102" i="1" s="1"/>
  <c r="L101" i="1"/>
  <c r="K101" i="1"/>
  <c r="J101" i="1"/>
  <c r="I101" i="1"/>
  <c r="H101" i="1"/>
  <c r="F101" i="1"/>
  <c r="E101" i="1"/>
  <c r="D101" i="1"/>
  <c r="C101" i="1"/>
  <c r="B101" i="1" s="1"/>
  <c r="L100" i="1"/>
  <c r="K100" i="1"/>
  <c r="J100" i="1"/>
  <c r="I100" i="1"/>
  <c r="H100" i="1"/>
  <c r="F100" i="1"/>
  <c r="E100" i="1"/>
  <c r="D100" i="1"/>
  <c r="C100" i="1"/>
  <c r="B100" i="1" s="1"/>
  <c r="L99" i="1"/>
  <c r="K99" i="1"/>
  <c r="J99" i="1"/>
  <c r="I99" i="1"/>
  <c r="H99" i="1"/>
  <c r="F99" i="1"/>
  <c r="E99" i="1"/>
  <c r="D99" i="1"/>
  <c r="C99" i="1"/>
  <c r="B99" i="1" s="1"/>
  <c r="L98" i="1"/>
  <c r="K98" i="1"/>
  <c r="J98" i="1"/>
  <c r="I98" i="1"/>
  <c r="H98" i="1"/>
  <c r="F98" i="1"/>
  <c r="E98" i="1"/>
  <c r="D98" i="1"/>
  <c r="C98" i="1"/>
  <c r="B98" i="1" s="1"/>
  <c r="L97" i="1"/>
  <c r="K97" i="1"/>
  <c r="J97" i="1"/>
  <c r="I97" i="1"/>
  <c r="H97" i="1"/>
  <c r="F97" i="1"/>
  <c r="E97" i="1"/>
  <c r="D97" i="1"/>
  <c r="C97" i="1"/>
  <c r="B97" i="1" s="1"/>
  <c r="L96" i="1"/>
  <c r="K96" i="1"/>
  <c r="J96" i="1"/>
  <c r="I96" i="1"/>
  <c r="H96" i="1"/>
  <c r="F96" i="1"/>
  <c r="E96" i="1"/>
  <c r="D96" i="1"/>
  <c r="C96" i="1"/>
  <c r="B96" i="1"/>
  <c r="L95" i="1"/>
  <c r="K95" i="1"/>
  <c r="J95" i="1"/>
  <c r="I95" i="1"/>
  <c r="H95" i="1"/>
  <c r="F95" i="1"/>
  <c r="E95" i="1"/>
  <c r="D95" i="1"/>
  <c r="C95" i="1"/>
  <c r="B95" i="1" s="1"/>
  <c r="L94" i="1"/>
  <c r="K94" i="1"/>
  <c r="J94" i="1"/>
  <c r="I94" i="1"/>
  <c r="H94" i="1"/>
  <c r="F94" i="1"/>
  <c r="E94" i="1"/>
  <c r="D94" i="1"/>
  <c r="C94" i="1"/>
  <c r="B94" i="1" s="1"/>
  <c r="L93" i="1"/>
  <c r="K93" i="1"/>
  <c r="J93" i="1"/>
  <c r="I93" i="1"/>
  <c r="H93" i="1"/>
  <c r="F93" i="1"/>
  <c r="E93" i="1"/>
  <c r="D93" i="1"/>
  <c r="C93" i="1"/>
  <c r="B93" i="1" s="1"/>
  <c r="L92" i="1"/>
  <c r="K92" i="1"/>
  <c r="J92" i="1"/>
  <c r="I92" i="1"/>
  <c r="H92" i="1"/>
  <c r="F92" i="1"/>
  <c r="E92" i="1"/>
  <c r="D92" i="1"/>
  <c r="C92" i="1"/>
  <c r="B92" i="1" s="1"/>
  <c r="L91" i="1"/>
  <c r="K91" i="1"/>
  <c r="J91" i="1"/>
  <c r="I91" i="1"/>
  <c r="H91" i="1"/>
  <c r="F91" i="1"/>
  <c r="E91" i="1"/>
  <c r="D91" i="1"/>
  <c r="C91" i="1"/>
  <c r="B91" i="1"/>
  <c r="L90" i="1"/>
  <c r="K90" i="1"/>
  <c r="J90" i="1"/>
  <c r="I90" i="1"/>
  <c r="H90" i="1"/>
  <c r="F90" i="1"/>
  <c r="E90" i="1"/>
  <c r="D90" i="1"/>
  <c r="C90" i="1"/>
  <c r="B90" i="1" s="1"/>
  <c r="L89" i="1"/>
  <c r="K89" i="1"/>
  <c r="J89" i="1"/>
  <c r="I89" i="1"/>
  <c r="H89" i="1"/>
  <c r="F89" i="1"/>
  <c r="E89" i="1"/>
  <c r="D89" i="1"/>
  <c r="C89" i="1"/>
  <c r="B89" i="1" s="1"/>
  <c r="L88" i="1"/>
  <c r="K88" i="1"/>
  <c r="J88" i="1"/>
  <c r="I88" i="1"/>
  <c r="H88" i="1"/>
  <c r="F88" i="1"/>
  <c r="E88" i="1"/>
  <c r="D88" i="1"/>
  <c r="C88" i="1"/>
  <c r="B88" i="1" s="1"/>
  <c r="L87" i="1"/>
  <c r="K87" i="1"/>
  <c r="J87" i="1"/>
  <c r="I87" i="1"/>
  <c r="H87" i="1"/>
  <c r="F87" i="1"/>
  <c r="E87" i="1"/>
  <c r="D87" i="1"/>
  <c r="C87" i="1"/>
  <c r="B87" i="1" s="1"/>
  <c r="L86" i="1"/>
  <c r="K86" i="1"/>
  <c r="J86" i="1"/>
  <c r="I86" i="1"/>
  <c r="H86" i="1"/>
  <c r="F86" i="1"/>
  <c r="E86" i="1"/>
  <c r="D86" i="1"/>
  <c r="C86" i="1"/>
  <c r="B86" i="1" s="1"/>
  <c r="L85" i="1"/>
  <c r="K85" i="1"/>
  <c r="J85" i="1"/>
  <c r="I85" i="1"/>
  <c r="H85" i="1"/>
  <c r="F85" i="1"/>
  <c r="E85" i="1"/>
  <c r="D85" i="1"/>
  <c r="C85" i="1"/>
  <c r="B85" i="1"/>
  <c r="L84" i="1"/>
  <c r="K84" i="1"/>
  <c r="J84" i="1"/>
  <c r="I84" i="1"/>
  <c r="H84" i="1"/>
  <c r="F84" i="1"/>
  <c r="E84" i="1"/>
  <c r="D84" i="1"/>
  <c r="C84" i="1"/>
  <c r="B84" i="1"/>
  <c r="L83" i="1"/>
  <c r="K83" i="1"/>
  <c r="J83" i="1"/>
  <c r="I83" i="1"/>
  <c r="H83" i="1"/>
  <c r="F83" i="1"/>
  <c r="E83" i="1"/>
  <c r="D83" i="1"/>
  <c r="C83" i="1"/>
  <c r="B83" i="1" s="1"/>
  <c r="L82" i="1"/>
  <c r="K82" i="1"/>
  <c r="J82" i="1"/>
  <c r="I82" i="1"/>
  <c r="H82" i="1"/>
  <c r="F82" i="1"/>
  <c r="E82" i="1"/>
  <c r="D82" i="1"/>
  <c r="C82" i="1"/>
  <c r="B82" i="1" s="1"/>
  <c r="L81" i="1"/>
  <c r="K81" i="1"/>
  <c r="J81" i="1"/>
  <c r="I81" i="1"/>
  <c r="H81" i="1"/>
  <c r="F81" i="1"/>
  <c r="E81" i="1"/>
  <c r="D81" i="1"/>
  <c r="C81" i="1"/>
  <c r="B81" i="1" s="1"/>
  <c r="L80" i="1"/>
  <c r="K80" i="1"/>
  <c r="J80" i="1"/>
  <c r="I80" i="1"/>
  <c r="H80" i="1"/>
  <c r="F80" i="1"/>
  <c r="E80" i="1"/>
  <c r="D80" i="1"/>
  <c r="C80" i="1"/>
  <c r="B80" i="1" s="1"/>
  <c r="L79" i="1"/>
  <c r="K79" i="1"/>
  <c r="J79" i="1"/>
  <c r="I79" i="1"/>
  <c r="H79" i="1"/>
  <c r="F79" i="1"/>
  <c r="E79" i="1"/>
  <c r="D79" i="1"/>
  <c r="C79" i="1"/>
  <c r="B79" i="1" s="1"/>
  <c r="L78" i="1"/>
  <c r="K78" i="1"/>
  <c r="J78" i="1"/>
  <c r="I78" i="1"/>
  <c r="H78" i="1"/>
  <c r="F78" i="1"/>
  <c r="E78" i="1"/>
  <c r="D78" i="1"/>
  <c r="C78" i="1"/>
  <c r="B78" i="1" s="1"/>
  <c r="L77" i="1"/>
  <c r="K77" i="1"/>
  <c r="J77" i="1"/>
  <c r="I77" i="1"/>
  <c r="H77" i="1"/>
  <c r="F77" i="1"/>
  <c r="E77" i="1"/>
  <c r="D77" i="1"/>
  <c r="C77" i="1"/>
  <c r="B77" i="1" s="1"/>
  <c r="L76" i="1"/>
  <c r="K76" i="1"/>
  <c r="J76" i="1"/>
  <c r="I76" i="1"/>
  <c r="H76" i="1"/>
  <c r="F76" i="1"/>
  <c r="E76" i="1"/>
  <c r="D76" i="1"/>
  <c r="C76" i="1"/>
  <c r="B76" i="1" s="1"/>
  <c r="L75" i="1"/>
  <c r="K75" i="1"/>
  <c r="J75" i="1"/>
  <c r="I75" i="1"/>
  <c r="H75" i="1"/>
  <c r="F75" i="1"/>
  <c r="E75" i="1"/>
  <c r="D75" i="1"/>
  <c r="C75" i="1"/>
  <c r="B75" i="1"/>
  <c r="L74" i="1"/>
  <c r="K74" i="1"/>
  <c r="J74" i="1"/>
  <c r="I74" i="1"/>
  <c r="H74" i="1"/>
  <c r="F74" i="1"/>
  <c r="E74" i="1"/>
  <c r="D74" i="1"/>
  <c r="C74" i="1"/>
  <c r="B74" i="1" s="1"/>
  <c r="L73" i="1"/>
  <c r="K73" i="1"/>
  <c r="J73" i="1"/>
  <c r="I73" i="1"/>
  <c r="H73" i="1"/>
  <c r="F73" i="1"/>
  <c r="E73" i="1"/>
  <c r="D73" i="1"/>
  <c r="C73" i="1"/>
  <c r="B73" i="1" s="1"/>
  <c r="L72" i="1"/>
  <c r="K72" i="1"/>
  <c r="J72" i="1"/>
  <c r="I72" i="1"/>
  <c r="H72" i="1"/>
  <c r="F72" i="1"/>
  <c r="E72" i="1"/>
  <c r="D72" i="1"/>
  <c r="C72" i="1"/>
  <c r="B72" i="1" s="1"/>
  <c r="L71" i="1"/>
  <c r="K71" i="1"/>
  <c r="J71" i="1"/>
  <c r="I71" i="1"/>
  <c r="H71" i="1"/>
  <c r="F71" i="1"/>
  <c r="E71" i="1"/>
  <c r="D71" i="1"/>
  <c r="C71" i="1"/>
  <c r="B71" i="1"/>
  <c r="L70" i="1"/>
  <c r="K70" i="1"/>
  <c r="J70" i="1"/>
  <c r="I70" i="1"/>
  <c r="H70" i="1"/>
  <c r="F70" i="1"/>
  <c r="E70" i="1"/>
  <c r="D70" i="1"/>
  <c r="C70" i="1"/>
  <c r="B70" i="1"/>
  <c r="L69" i="1"/>
  <c r="K69" i="1"/>
  <c r="J69" i="1"/>
  <c r="I69" i="1"/>
  <c r="H69" i="1"/>
  <c r="F69" i="1"/>
  <c r="E69" i="1"/>
  <c r="D69" i="1"/>
  <c r="C69" i="1"/>
  <c r="B69" i="1" s="1"/>
  <c r="L68" i="1"/>
  <c r="K68" i="1"/>
  <c r="J68" i="1"/>
  <c r="I68" i="1"/>
  <c r="H68" i="1"/>
  <c r="F68" i="1"/>
  <c r="E68" i="1"/>
  <c r="D68" i="1"/>
  <c r="C68" i="1"/>
  <c r="B68" i="1" s="1"/>
  <c r="L67" i="1"/>
  <c r="K67" i="1"/>
  <c r="J67" i="1"/>
  <c r="I67" i="1"/>
  <c r="H67" i="1"/>
  <c r="F67" i="1"/>
  <c r="E67" i="1"/>
  <c r="D67" i="1"/>
  <c r="C67" i="1"/>
  <c r="B67" i="1" s="1"/>
  <c r="L66" i="1"/>
  <c r="K66" i="1"/>
  <c r="J66" i="1"/>
  <c r="I66" i="1"/>
  <c r="H66" i="1"/>
  <c r="F66" i="1"/>
  <c r="E66" i="1"/>
  <c r="D66" i="1"/>
  <c r="C66" i="1"/>
  <c r="B66" i="1" s="1"/>
  <c r="L65" i="1"/>
  <c r="K65" i="1"/>
  <c r="J65" i="1"/>
  <c r="I65" i="1"/>
  <c r="H65" i="1"/>
  <c r="F65" i="1"/>
  <c r="E65" i="1"/>
  <c r="D65" i="1"/>
  <c r="C65" i="1"/>
  <c r="B65" i="1" s="1"/>
  <c r="L64" i="1"/>
  <c r="K64" i="1"/>
  <c r="J64" i="1"/>
  <c r="I64" i="1"/>
  <c r="H64" i="1"/>
  <c r="F64" i="1"/>
  <c r="E64" i="1"/>
  <c r="D64" i="1"/>
  <c r="C64" i="1"/>
  <c r="B64" i="1" s="1"/>
  <c r="L63" i="1"/>
  <c r="K63" i="1"/>
  <c r="J63" i="1"/>
  <c r="I63" i="1"/>
  <c r="H63" i="1"/>
  <c r="F63" i="1"/>
  <c r="E63" i="1"/>
  <c r="D63" i="1"/>
  <c r="C63" i="1"/>
  <c r="B63" i="1" s="1"/>
  <c r="L62" i="1"/>
  <c r="K62" i="1"/>
  <c r="J62" i="1"/>
  <c r="I62" i="1"/>
  <c r="H62" i="1"/>
  <c r="F62" i="1"/>
  <c r="E62" i="1"/>
  <c r="D62" i="1"/>
  <c r="C62" i="1"/>
  <c r="B62" i="1" s="1"/>
  <c r="L61" i="1"/>
  <c r="K61" i="1"/>
  <c r="J61" i="1"/>
  <c r="I61" i="1"/>
  <c r="H61" i="1"/>
  <c r="F61" i="1"/>
  <c r="E61" i="1"/>
  <c r="D61" i="1"/>
  <c r="C61" i="1"/>
  <c r="B61" i="1" s="1"/>
  <c r="L60" i="1"/>
  <c r="K60" i="1"/>
  <c r="J60" i="1"/>
  <c r="I60" i="1"/>
  <c r="H60" i="1"/>
  <c r="F60" i="1"/>
  <c r="E60" i="1"/>
  <c r="D60" i="1"/>
  <c r="C60" i="1"/>
  <c r="B60" i="1" s="1"/>
  <c r="L59" i="1"/>
  <c r="K59" i="1"/>
  <c r="J59" i="1"/>
  <c r="I59" i="1"/>
  <c r="H59" i="1"/>
  <c r="F59" i="1"/>
  <c r="E59" i="1"/>
  <c r="D59" i="1"/>
  <c r="C59" i="1"/>
  <c r="B59" i="1" s="1"/>
  <c r="L58" i="1"/>
  <c r="K58" i="1"/>
  <c r="J58" i="1"/>
  <c r="I58" i="1"/>
  <c r="H58" i="1"/>
  <c r="F58" i="1"/>
  <c r="E58" i="1"/>
  <c r="D58" i="1"/>
  <c r="C58" i="1"/>
  <c r="B58" i="1" s="1"/>
  <c r="L57" i="1"/>
  <c r="K57" i="1"/>
  <c r="J57" i="1"/>
  <c r="I57" i="1"/>
  <c r="H57" i="1"/>
  <c r="F57" i="1"/>
  <c r="E57" i="1"/>
  <c r="D57" i="1"/>
  <c r="C57" i="1"/>
  <c r="B57" i="1" s="1"/>
  <c r="L56" i="1"/>
  <c r="K56" i="1"/>
  <c r="J56" i="1"/>
  <c r="I56" i="1"/>
  <c r="H56" i="1"/>
  <c r="F56" i="1"/>
  <c r="E56" i="1"/>
  <c r="D56" i="1"/>
  <c r="C56" i="1"/>
  <c r="B56" i="1" s="1"/>
  <c r="L55" i="1"/>
  <c r="K55" i="1"/>
  <c r="J55" i="1"/>
  <c r="I55" i="1"/>
  <c r="H55" i="1"/>
  <c r="F55" i="1"/>
  <c r="E55" i="1"/>
  <c r="D55" i="1"/>
  <c r="C55" i="1"/>
  <c r="B55" i="1" s="1"/>
  <c r="L54" i="1"/>
  <c r="K54" i="1"/>
  <c r="J54" i="1"/>
  <c r="I54" i="1"/>
  <c r="H54" i="1"/>
  <c r="F54" i="1"/>
  <c r="E54" i="1"/>
  <c r="D54" i="1"/>
  <c r="C54" i="1"/>
  <c r="B54" i="1" s="1"/>
  <c r="L53" i="1"/>
  <c r="K53" i="1"/>
  <c r="J53" i="1"/>
  <c r="I53" i="1"/>
  <c r="H53" i="1"/>
  <c r="F53" i="1"/>
  <c r="E53" i="1"/>
  <c r="D53" i="1"/>
  <c r="C53" i="1"/>
  <c r="B53" i="1" s="1"/>
  <c r="L52" i="1"/>
  <c r="K52" i="1"/>
  <c r="J52" i="1"/>
  <c r="I52" i="1"/>
  <c r="H52" i="1"/>
  <c r="F52" i="1"/>
  <c r="E52" i="1"/>
  <c r="D52" i="1"/>
  <c r="C52" i="1"/>
  <c r="B52" i="1" s="1"/>
  <c r="L51" i="1"/>
  <c r="K51" i="1"/>
  <c r="J51" i="1"/>
  <c r="I51" i="1"/>
  <c r="H51" i="1"/>
  <c r="F51" i="1"/>
  <c r="E51" i="1"/>
  <c r="D51" i="1"/>
  <c r="C51" i="1"/>
  <c r="B51" i="1" s="1"/>
  <c r="L50" i="1"/>
  <c r="K50" i="1"/>
  <c r="J50" i="1"/>
  <c r="I50" i="1"/>
  <c r="H50" i="1"/>
  <c r="F50" i="1"/>
  <c r="E50" i="1"/>
  <c r="D50" i="1"/>
  <c r="C50" i="1"/>
  <c r="B50" i="1" s="1"/>
  <c r="L49" i="1"/>
  <c r="K49" i="1"/>
  <c r="J49" i="1"/>
  <c r="I49" i="1"/>
  <c r="H49" i="1"/>
  <c r="F49" i="1"/>
  <c r="E49" i="1"/>
  <c r="D49" i="1"/>
  <c r="C49" i="1"/>
  <c r="B49" i="1" s="1"/>
  <c r="L48" i="1"/>
  <c r="K48" i="1"/>
  <c r="J48" i="1"/>
  <c r="I48" i="1"/>
  <c r="H48" i="1"/>
  <c r="F48" i="1"/>
  <c r="E48" i="1"/>
  <c r="D48" i="1"/>
  <c r="C48" i="1"/>
  <c r="B48" i="1" s="1"/>
  <c r="L47" i="1"/>
  <c r="K47" i="1"/>
  <c r="J47" i="1"/>
  <c r="I47" i="1"/>
  <c r="H47" i="1"/>
  <c r="F47" i="1"/>
  <c r="E47" i="1"/>
  <c r="D47" i="1"/>
  <c r="C47" i="1"/>
  <c r="B47" i="1" s="1"/>
  <c r="L46" i="1"/>
  <c r="K46" i="1"/>
  <c r="J46" i="1"/>
  <c r="I46" i="1"/>
  <c r="H46" i="1"/>
  <c r="F46" i="1"/>
  <c r="E46" i="1"/>
  <c r="D46" i="1"/>
  <c r="C46" i="1"/>
  <c r="B46" i="1" s="1"/>
  <c r="L45" i="1"/>
  <c r="K45" i="1"/>
  <c r="J45" i="1"/>
  <c r="I45" i="1"/>
  <c r="H45" i="1"/>
  <c r="F45" i="1"/>
  <c r="E45" i="1"/>
  <c r="D45" i="1"/>
  <c r="C45" i="1"/>
  <c r="B45" i="1" s="1"/>
  <c r="L44" i="1"/>
  <c r="K44" i="1"/>
  <c r="J44" i="1"/>
  <c r="I44" i="1"/>
  <c r="H44" i="1"/>
  <c r="F44" i="1"/>
  <c r="E44" i="1"/>
  <c r="D44" i="1"/>
  <c r="C44" i="1"/>
  <c r="B44" i="1" s="1"/>
  <c r="L43" i="1"/>
  <c r="K43" i="1"/>
  <c r="J43" i="1"/>
  <c r="I43" i="1"/>
  <c r="H43" i="1"/>
  <c r="F43" i="1"/>
  <c r="E43" i="1"/>
  <c r="D43" i="1"/>
  <c r="C43" i="1"/>
  <c r="B43" i="1" s="1"/>
  <c r="L42" i="1"/>
  <c r="K42" i="1"/>
  <c r="J42" i="1"/>
  <c r="I42" i="1"/>
  <c r="H42" i="1"/>
  <c r="F42" i="1"/>
  <c r="E42" i="1"/>
  <c r="D42" i="1"/>
  <c r="C42" i="1"/>
  <c r="B42" i="1" s="1"/>
  <c r="L41" i="1"/>
  <c r="K41" i="1"/>
  <c r="J41" i="1"/>
  <c r="I41" i="1"/>
  <c r="H41" i="1"/>
  <c r="F41" i="1"/>
  <c r="E41" i="1"/>
  <c r="D41" i="1"/>
  <c r="C41" i="1"/>
  <c r="B41" i="1" s="1"/>
  <c r="L40" i="1"/>
  <c r="K40" i="1"/>
  <c r="J40" i="1"/>
  <c r="I40" i="1"/>
  <c r="H40" i="1"/>
  <c r="F40" i="1"/>
  <c r="E40" i="1"/>
  <c r="D40" i="1"/>
  <c r="C40" i="1"/>
  <c r="B40" i="1" s="1"/>
  <c r="L39" i="1"/>
  <c r="K39" i="1"/>
  <c r="J39" i="1"/>
  <c r="I39" i="1"/>
  <c r="H39" i="1"/>
  <c r="F39" i="1"/>
  <c r="E39" i="1"/>
  <c r="D39" i="1"/>
  <c r="C39" i="1"/>
  <c r="B39" i="1" s="1"/>
  <c r="L38" i="1"/>
  <c r="K38" i="1"/>
  <c r="J38" i="1"/>
  <c r="I38" i="1"/>
  <c r="H38" i="1"/>
  <c r="F38" i="1"/>
  <c r="E38" i="1"/>
  <c r="D38" i="1"/>
  <c r="C38" i="1"/>
  <c r="B38" i="1" s="1"/>
  <c r="L37" i="1"/>
  <c r="K37" i="1"/>
  <c r="J37" i="1"/>
  <c r="I37" i="1"/>
  <c r="H37" i="1"/>
  <c r="F37" i="1"/>
  <c r="E37" i="1"/>
  <c r="D37" i="1"/>
  <c r="C37" i="1"/>
  <c r="B37" i="1" s="1"/>
  <c r="L36" i="1"/>
  <c r="K36" i="1"/>
  <c r="J36" i="1"/>
  <c r="I36" i="1"/>
  <c r="H36" i="1"/>
  <c r="F36" i="1"/>
  <c r="E36" i="1"/>
  <c r="D36" i="1"/>
  <c r="C36" i="1"/>
  <c r="B36" i="1"/>
  <c r="L35" i="1"/>
  <c r="K35" i="1"/>
  <c r="J35" i="1"/>
  <c r="I35" i="1"/>
  <c r="H35" i="1"/>
  <c r="F35" i="1"/>
  <c r="E35" i="1"/>
  <c r="D35" i="1"/>
  <c r="C35" i="1"/>
  <c r="B35" i="1" s="1"/>
  <c r="L34" i="1"/>
  <c r="K34" i="1"/>
  <c r="J34" i="1"/>
  <c r="I34" i="1"/>
  <c r="H34" i="1"/>
  <c r="F34" i="1"/>
  <c r="E34" i="1"/>
  <c r="D34" i="1"/>
  <c r="C34" i="1"/>
  <c r="B34" i="1" s="1"/>
  <c r="L33" i="1"/>
  <c r="K33" i="1"/>
  <c r="J33" i="1"/>
  <c r="I33" i="1"/>
  <c r="H33" i="1"/>
  <c r="F33" i="1"/>
  <c r="E33" i="1"/>
  <c r="D33" i="1"/>
  <c r="C33" i="1"/>
  <c r="B33" i="1" s="1"/>
  <c r="L32" i="1"/>
  <c r="K32" i="1"/>
  <c r="J32" i="1"/>
  <c r="I32" i="1"/>
  <c r="H32" i="1"/>
  <c r="F32" i="1"/>
  <c r="E32" i="1"/>
  <c r="D32" i="1"/>
  <c r="C32" i="1"/>
  <c r="B32" i="1" s="1"/>
  <c r="L31" i="1"/>
  <c r="K31" i="1"/>
  <c r="J31" i="1"/>
  <c r="I31" i="1"/>
  <c r="H31" i="1"/>
  <c r="F31" i="1"/>
  <c r="E31" i="1"/>
  <c r="D31" i="1"/>
  <c r="C31" i="1"/>
  <c r="B31" i="1" s="1"/>
  <c r="L30" i="1"/>
  <c r="K30" i="1"/>
  <c r="J30" i="1"/>
  <c r="I30" i="1"/>
  <c r="H30" i="1"/>
  <c r="F30" i="1"/>
  <c r="E30" i="1"/>
  <c r="D30" i="1"/>
  <c r="C30" i="1"/>
  <c r="B30" i="1" s="1"/>
  <c r="L29" i="1"/>
  <c r="K29" i="1"/>
  <c r="J29" i="1"/>
  <c r="I29" i="1"/>
  <c r="H29" i="1"/>
  <c r="F29" i="1"/>
  <c r="E29" i="1"/>
  <c r="D29" i="1"/>
  <c r="C29" i="1"/>
  <c r="B29" i="1" s="1"/>
  <c r="L28" i="1"/>
  <c r="K28" i="1"/>
  <c r="J28" i="1"/>
  <c r="I28" i="1"/>
  <c r="H28" i="1"/>
  <c r="F28" i="1"/>
  <c r="E28" i="1"/>
  <c r="D28" i="1"/>
  <c r="C28" i="1"/>
  <c r="B28" i="1" s="1"/>
  <c r="L27" i="1"/>
  <c r="K27" i="1"/>
  <c r="J27" i="1"/>
  <c r="I27" i="1"/>
  <c r="H27" i="1"/>
  <c r="F27" i="1"/>
  <c r="E27" i="1"/>
  <c r="D27" i="1"/>
  <c r="C27" i="1"/>
  <c r="B27" i="1" s="1"/>
  <c r="L26" i="1"/>
  <c r="K26" i="1"/>
  <c r="J26" i="1"/>
  <c r="I26" i="1"/>
  <c r="H26" i="1"/>
  <c r="F26" i="1"/>
  <c r="E26" i="1"/>
  <c r="D26" i="1"/>
  <c r="C26" i="1"/>
  <c r="B26" i="1" s="1"/>
  <c r="L25" i="1"/>
  <c r="K25" i="1"/>
  <c r="J25" i="1"/>
  <c r="I25" i="1"/>
  <c r="H25" i="1"/>
  <c r="F25" i="1"/>
  <c r="E25" i="1"/>
  <c r="D25" i="1"/>
  <c r="C25" i="1"/>
  <c r="B25" i="1" s="1"/>
  <c r="L24" i="1"/>
  <c r="K24" i="1"/>
  <c r="J24" i="1"/>
  <c r="I24" i="1"/>
  <c r="H24" i="1"/>
  <c r="F24" i="1"/>
  <c r="E24" i="1"/>
  <c r="D24" i="1"/>
  <c r="C24" i="1"/>
  <c r="B24" i="1" s="1"/>
  <c r="L23" i="1"/>
  <c r="K23" i="1"/>
  <c r="J23" i="1"/>
  <c r="I23" i="1"/>
  <c r="H23" i="1"/>
  <c r="F23" i="1"/>
  <c r="E23" i="1"/>
  <c r="D23" i="1"/>
  <c r="C23" i="1"/>
  <c r="B23" i="1" s="1"/>
  <c r="L22" i="1"/>
  <c r="K22" i="1"/>
  <c r="J22" i="1"/>
  <c r="I22" i="1"/>
  <c r="H22" i="1"/>
  <c r="F22" i="1"/>
  <c r="E22" i="1"/>
  <c r="D22" i="1"/>
  <c r="C22" i="1"/>
  <c r="B22" i="1" s="1"/>
  <c r="L21" i="1"/>
  <c r="K21" i="1"/>
  <c r="J21" i="1"/>
  <c r="I21" i="1"/>
  <c r="H21" i="1"/>
  <c r="F21" i="1"/>
  <c r="E21" i="1"/>
  <c r="D21" i="1"/>
  <c r="C21" i="1"/>
  <c r="B21" i="1" s="1"/>
  <c r="L20" i="1"/>
  <c r="K20" i="1"/>
  <c r="J20" i="1"/>
  <c r="I20" i="1"/>
  <c r="H20" i="1"/>
  <c r="F20" i="1"/>
  <c r="E20" i="1"/>
  <c r="D20" i="1"/>
  <c r="C20" i="1"/>
  <c r="B20" i="1" s="1"/>
  <c r="L19" i="1"/>
  <c r="K19" i="1"/>
  <c r="J19" i="1"/>
  <c r="I19" i="1"/>
  <c r="H19" i="1"/>
  <c r="F19" i="1"/>
  <c r="E19" i="1"/>
  <c r="D19" i="1"/>
  <c r="C19" i="1"/>
  <c r="B19" i="1" s="1"/>
  <c r="L18" i="1"/>
  <c r="K18" i="1"/>
  <c r="J18" i="1"/>
  <c r="I18" i="1"/>
  <c r="H18" i="1"/>
  <c r="F18" i="1"/>
  <c r="E18" i="1"/>
  <c r="D18" i="1"/>
  <c r="C18" i="1"/>
  <c r="B18" i="1" s="1"/>
  <c r="L17" i="1"/>
  <c r="K17" i="1"/>
  <c r="J17" i="1"/>
  <c r="I17" i="1"/>
  <c r="H17" i="1"/>
  <c r="F17" i="1"/>
  <c r="E17" i="1"/>
  <c r="D17" i="1"/>
  <c r="C17" i="1"/>
  <c r="B17" i="1" s="1"/>
  <c r="K16" i="1"/>
  <c r="L16" i="1" s="1"/>
  <c r="J16" i="1"/>
  <c r="I16" i="1"/>
  <c r="H16" i="1"/>
  <c r="F16" i="1"/>
  <c r="E16" i="1"/>
  <c r="D16" i="1"/>
  <c r="C16" i="1"/>
  <c r="B16" i="1" s="1"/>
  <c r="K15" i="1"/>
  <c r="L15" i="1" s="1"/>
  <c r="J15" i="1"/>
  <c r="I15" i="1"/>
  <c r="H15" i="1"/>
  <c r="F15" i="1"/>
  <c r="E15" i="1"/>
  <c r="D15" i="1"/>
  <c r="C15" i="1"/>
  <c r="B15" i="1" s="1"/>
  <c r="K14" i="1"/>
  <c r="L14" i="1" s="1"/>
  <c r="J14" i="1"/>
  <c r="I14" i="1"/>
  <c r="H14" i="1"/>
  <c r="F14" i="1"/>
  <c r="E14" i="1"/>
  <c r="D14" i="1"/>
  <c r="C14" i="1"/>
  <c r="B14" i="1" s="1"/>
  <c r="K13" i="1"/>
  <c r="L13" i="1" s="1"/>
  <c r="J13" i="1"/>
  <c r="I13" i="1"/>
  <c r="H13" i="1"/>
  <c r="F13" i="1"/>
  <c r="E13" i="1"/>
  <c r="D13" i="1"/>
  <c r="C13" i="1"/>
  <c r="B13" i="1" s="1"/>
  <c r="K12" i="1"/>
  <c r="L12" i="1" s="1"/>
  <c r="J12" i="1"/>
  <c r="I12" i="1"/>
  <c r="H12" i="1"/>
  <c r="F12" i="1"/>
  <c r="E12" i="1"/>
  <c r="D12" i="1"/>
  <c r="C12" i="1"/>
  <c r="B12" i="1" s="1"/>
  <c r="K11" i="1"/>
  <c r="L11" i="1" s="1"/>
  <c r="J11" i="1"/>
  <c r="I11" i="1"/>
  <c r="H11" i="1"/>
  <c r="F11" i="1"/>
  <c r="E11" i="1"/>
  <c r="D11" i="1"/>
  <c r="C11" i="1"/>
  <c r="B11" i="1" s="1"/>
  <c r="K10" i="1"/>
  <c r="L10" i="1" s="1"/>
  <c r="J10" i="1"/>
  <c r="I10" i="1"/>
  <c r="H10" i="1"/>
  <c r="F10" i="1"/>
  <c r="E10" i="1"/>
  <c r="D10" i="1"/>
  <c r="C10" i="1"/>
  <c r="B10" i="1" s="1"/>
  <c r="K9" i="1"/>
  <c r="L9" i="1" s="1"/>
  <c r="J9" i="1"/>
  <c r="I9" i="1"/>
  <c r="H9" i="1"/>
  <c r="F9" i="1"/>
  <c r="E9" i="1"/>
  <c r="D9" i="1"/>
  <c r="C9" i="1"/>
  <c r="B9" i="1" s="1"/>
  <c r="K8" i="1"/>
  <c r="L8" i="1" s="1"/>
  <c r="J8" i="1"/>
  <c r="I8" i="1"/>
  <c r="H8" i="1"/>
  <c r="F8" i="1"/>
  <c r="E8" i="1"/>
  <c r="D8" i="1"/>
  <c r="C8" i="1"/>
  <c r="B8" i="1" s="1"/>
  <c r="L7" i="1"/>
  <c r="K7" i="1"/>
  <c r="J7" i="1"/>
  <c r="I7" i="1"/>
  <c r="H7" i="1"/>
  <c r="F7" i="1"/>
  <c r="E7" i="1"/>
  <c r="D7" i="1"/>
  <c r="C7" i="1"/>
  <c r="B7" i="1" s="1"/>
  <c r="J1" i="1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L104" i="2"/>
  <c r="K104" i="2"/>
  <c r="J104" i="2"/>
  <c r="I104" i="2"/>
  <c r="L103" i="2"/>
  <c r="K103" i="2"/>
  <c r="J103" i="2"/>
  <c r="I103" i="2"/>
  <c r="L102" i="2"/>
  <c r="K102" i="2"/>
  <c r="J102" i="2"/>
  <c r="I102" i="2"/>
  <c r="L101" i="2"/>
  <c r="K101" i="2"/>
  <c r="J101" i="2"/>
  <c r="I101" i="2"/>
  <c r="L100" i="2"/>
  <c r="K100" i="2"/>
  <c r="J100" i="2"/>
  <c r="I100" i="2"/>
  <c r="L99" i="2"/>
  <c r="K99" i="2"/>
  <c r="J99" i="2"/>
  <c r="I99" i="2"/>
  <c r="L98" i="2"/>
  <c r="K98" i="2"/>
  <c r="J98" i="2"/>
  <c r="I98" i="2"/>
  <c r="L97" i="2"/>
  <c r="K97" i="2"/>
  <c r="J97" i="2"/>
  <c r="I97" i="2"/>
  <c r="L96" i="2"/>
  <c r="K96" i="2"/>
  <c r="J96" i="2"/>
  <c r="I96" i="2"/>
  <c r="L95" i="2"/>
  <c r="K95" i="2"/>
  <c r="J95" i="2"/>
  <c r="I95" i="2"/>
  <c r="L94" i="2"/>
  <c r="K94" i="2"/>
  <c r="J94" i="2"/>
  <c r="I94" i="2"/>
  <c r="L93" i="2"/>
  <c r="K93" i="2"/>
  <c r="J93" i="2"/>
  <c r="I93" i="2"/>
  <c r="L92" i="2"/>
  <c r="K92" i="2"/>
  <c r="J92" i="2"/>
  <c r="I92" i="2"/>
  <c r="L91" i="2"/>
  <c r="K91" i="2"/>
  <c r="J91" i="2"/>
  <c r="I91" i="2"/>
  <c r="L90" i="2"/>
  <c r="K90" i="2"/>
  <c r="J90" i="2"/>
  <c r="I90" i="2"/>
  <c r="L89" i="2"/>
  <c r="K89" i="2"/>
  <c r="J89" i="2"/>
  <c r="I89" i="2"/>
  <c r="L88" i="2"/>
  <c r="K88" i="2"/>
  <c r="J88" i="2"/>
  <c r="I88" i="2"/>
  <c r="L87" i="2"/>
  <c r="K87" i="2"/>
  <c r="J87" i="2"/>
  <c r="I87" i="2"/>
  <c r="L86" i="2"/>
  <c r="K86" i="2"/>
  <c r="J86" i="2"/>
  <c r="I86" i="2"/>
  <c r="L85" i="2"/>
  <c r="K85" i="2"/>
  <c r="J85" i="2"/>
  <c r="I85" i="2"/>
  <c r="L84" i="2"/>
  <c r="K84" i="2"/>
  <c r="J84" i="2"/>
  <c r="I84" i="2"/>
  <c r="L83" i="2"/>
  <c r="K83" i="2"/>
  <c r="J83" i="2"/>
  <c r="I83" i="2"/>
  <c r="L82" i="2"/>
  <c r="K82" i="2"/>
  <c r="J82" i="2"/>
  <c r="I82" i="2"/>
  <c r="L81" i="2"/>
  <c r="K81" i="2"/>
  <c r="J81" i="2"/>
  <c r="I81" i="2"/>
  <c r="L80" i="2"/>
  <c r="K80" i="2"/>
  <c r="J80" i="2"/>
  <c r="I80" i="2"/>
  <c r="L79" i="2"/>
  <c r="K79" i="2"/>
  <c r="J79" i="2"/>
  <c r="I79" i="2"/>
  <c r="L78" i="2"/>
  <c r="K78" i="2"/>
  <c r="J78" i="2"/>
  <c r="I78" i="2"/>
  <c r="L77" i="2"/>
  <c r="K77" i="2"/>
  <c r="J77" i="2"/>
  <c r="I77" i="2"/>
  <c r="L76" i="2"/>
  <c r="K76" i="2"/>
  <c r="J76" i="2"/>
  <c r="I76" i="2"/>
  <c r="L75" i="2"/>
  <c r="K75" i="2"/>
  <c r="J75" i="2"/>
  <c r="I75" i="2"/>
  <c r="L74" i="2"/>
  <c r="K74" i="2"/>
  <c r="J74" i="2"/>
  <c r="I74" i="2"/>
  <c r="L73" i="2"/>
  <c r="K73" i="2"/>
  <c r="J73" i="2"/>
  <c r="I73" i="2"/>
  <c r="L72" i="2"/>
  <c r="K72" i="2"/>
  <c r="J72" i="2"/>
  <c r="I72" i="2"/>
  <c r="L71" i="2"/>
  <c r="K71" i="2"/>
  <c r="J71" i="2"/>
  <c r="I71" i="2"/>
  <c r="L70" i="2"/>
  <c r="K70" i="2"/>
  <c r="J70" i="2"/>
  <c r="I70" i="2"/>
  <c r="L69" i="2"/>
  <c r="K69" i="2"/>
  <c r="J69" i="2"/>
  <c r="I69" i="2"/>
  <c r="L68" i="2"/>
  <c r="K68" i="2"/>
  <c r="J68" i="2"/>
  <c r="I68" i="2"/>
  <c r="L67" i="2"/>
  <c r="K67" i="2"/>
  <c r="J67" i="2"/>
  <c r="I67" i="2"/>
  <c r="L66" i="2"/>
  <c r="K66" i="2"/>
  <c r="J66" i="2"/>
  <c r="I66" i="2"/>
  <c r="L65" i="2"/>
  <c r="K65" i="2"/>
  <c r="J65" i="2"/>
  <c r="I65" i="2"/>
  <c r="L64" i="2"/>
  <c r="K64" i="2"/>
  <c r="J64" i="2"/>
  <c r="I64" i="2"/>
  <c r="L63" i="2"/>
  <c r="K63" i="2"/>
  <c r="J63" i="2"/>
  <c r="I63" i="2"/>
  <c r="L62" i="2"/>
  <c r="K62" i="2"/>
  <c r="J62" i="2"/>
  <c r="I62" i="2"/>
  <c r="L61" i="2"/>
  <c r="K61" i="2"/>
  <c r="J61" i="2"/>
  <c r="I61" i="2"/>
  <c r="L60" i="2"/>
  <c r="K60" i="2"/>
  <c r="J60" i="2"/>
  <c r="I60" i="2"/>
  <c r="L59" i="2"/>
  <c r="K59" i="2"/>
  <c r="J59" i="2"/>
  <c r="I59" i="2"/>
  <c r="L58" i="2"/>
  <c r="K58" i="2"/>
  <c r="J58" i="2"/>
  <c r="I58" i="2"/>
  <c r="L57" i="2"/>
  <c r="K57" i="2"/>
  <c r="J57" i="2"/>
  <c r="I57" i="2"/>
  <c r="L56" i="2"/>
  <c r="K56" i="2"/>
  <c r="J56" i="2"/>
  <c r="I56" i="2"/>
  <c r="L55" i="2"/>
  <c r="K55" i="2"/>
  <c r="J55" i="2"/>
  <c r="I55" i="2"/>
  <c r="L54" i="2"/>
  <c r="K54" i="2"/>
  <c r="J54" i="2"/>
  <c r="I54" i="2"/>
  <c r="L53" i="2"/>
  <c r="K53" i="2"/>
  <c r="J53" i="2"/>
  <c r="I53" i="2"/>
  <c r="L52" i="2"/>
  <c r="K52" i="2"/>
  <c r="J52" i="2"/>
  <c r="I52" i="2"/>
  <c r="L51" i="2"/>
  <c r="K51" i="2"/>
  <c r="J51" i="2"/>
  <c r="I51" i="2"/>
  <c r="L50" i="2"/>
  <c r="K50" i="2"/>
  <c r="J50" i="2"/>
  <c r="I50" i="2"/>
  <c r="L49" i="2"/>
  <c r="K49" i="2"/>
  <c r="J49" i="2"/>
  <c r="I49" i="2"/>
  <c r="L48" i="2"/>
  <c r="K48" i="2"/>
  <c r="J48" i="2"/>
  <c r="I48" i="2"/>
  <c r="L47" i="2"/>
  <c r="K47" i="2"/>
  <c r="J47" i="2"/>
  <c r="I47" i="2"/>
  <c r="L46" i="2"/>
  <c r="K46" i="2"/>
  <c r="J46" i="2"/>
  <c r="I46" i="2"/>
  <c r="L45" i="2"/>
  <c r="K45" i="2"/>
  <c r="J45" i="2"/>
  <c r="I45" i="2"/>
  <c r="L44" i="2"/>
  <c r="K44" i="2"/>
  <c r="J44" i="2"/>
  <c r="I44" i="2"/>
  <c r="L43" i="2"/>
  <c r="K43" i="2"/>
  <c r="J43" i="2"/>
  <c r="I43" i="2"/>
  <c r="L42" i="2"/>
  <c r="K42" i="2"/>
  <c r="J42" i="2"/>
  <c r="I42" i="2"/>
  <c r="L41" i="2"/>
  <c r="K41" i="2"/>
  <c r="J41" i="2"/>
  <c r="I41" i="2"/>
  <c r="L40" i="2"/>
  <c r="K40" i="2"/>
  <c r="J40" i="2"/>
  <c r="I40" i="2"/>
  <c r="L39" i="2"/>
  <c r="K39" i="2"/>
  <c r="J39" i="2"/>
  <c r="I39" i="2"/>
  <c r="L38" i="2"/>
  <c r="K38" i="2"/>
  <c r="J38" i="2"/>
  <c r="I38" i="2"/>
  <c r="L37" i="2"/>
  <c r="K37" i="2"/>
  <c r="J37" i="2"/>
  <c r="I37" i="2"/>
  <c r="L36" i="2"/>
  <c r="K36" i="2"/>
  <c r="J36" i="2"/>
  <c r="I36" i="2"/>
  <c r="L35" i="2"/>
  <c r="K35" i="2"/>
  <c r="J35" i="2"/>
  <c r="I35" i="2"/>
  <c r="L34" i="2"/>
  <c r="K34" i="2"/>
  <c r="J34" i="2"/>
  <c r="I34" i="2"/>
  <c r="L33" i="2"/>
  <c r="K33" i="2"/>
  <c r="J33" i="2"/>
  <c r="I33" i="2"/>
  <c r="L32" i="2"/>
  <c r="K32" i="2"/>
  <c r="J32" i="2"/>
  <c r="I32" i="2"/>
  <c r="L31" i="2"/>
  <c r="K31" i="2"/>
  <c r="J31" i="2"/>
  <c r="I31" i="2"/>
  <c r="L30" i="2"/>
  <c r="K30" i="2"/>
  <c r="J30" i="2"/>
  <c r="I30" i="2"/>
  <c r="L29" i="2"/>
  <c r="K29" i="2"/>
  <c r="J29" i="2"/>
  <c r="I29" i="2"/>
  <c r="L28" i="2"/>
  <c r="K28" i="2"/>
  <c r="J28" i="2"/>
  <c r="I28" i="2"/>
  <c r="L27" i="2"/>
  <c r="K27" i="2"/>
  <c r="J27" i="2"/>
  <c r="I27" i="2"/>
  <c r="L26" i="2"/>
  <c r="K26" i="2"/>
  <c r="J26" i="2"/>
  <c r="I26" i="2"/>
  <c r="L25" i="2"/>
  <c r="K25" i="2"/>
  <c r="J25" i="2"/>
  <c r="I25" i="2"/>
  <c r="L24" i="2"/>
  <c r="K24" i="2"/>
  <c r="J24" i="2"/>
  <c r="I24" i="2"/>
  <c r="L23" i="2"/>
  <c r="K23" i="2"/>
  <c r="J23" i="2"/>
  <c r="I23" i="2"/>
  <c r="L22" i="2"/>
  <c r="K22" i="2"/>
  <c r="J22" i="2"/>
  <c r="I22" i="2"/>
  <c r="L21" i="2"/>
  <c r="K21" i="2"/>
  <c r="J21" i="2"/>
  <c r="I21" i="2"/>
  <c r="L20" i="2"/>
  <c r="K20" i="2"/>
  <c r="J20" i="2"/>
  <c r="I20" i="2"/>
  <c r="L19" i="2"/>
  <c r="K19" i="2"/>
  <c r="J19" i="2"/>
  <c r="I19" i="2"/>
  <c r="L18" i="2"/>
  <c r="K18" i="2"/>
  <c r="J18" i="2"/>
  <c r="I18" i="2"/>
  <c r="L17" i="2"/>
  <c r="K17" i="2"/>
  <c r="J17" i="2"/>
  <c r="I17" i="2"/>
  <c r="L16" i="2"/>
  <c r="K16" i="2"/>
  <c r="J16" i="2"/>
  <c r="I16" i="2"/>
  <c r="L15" i="2"/>
  <c r="K15" i="2"/>
  <c r="J15" i="2"/>
  <c r="I15" i="2"/>
  <c r="J14" i="2"/>
  <c r="I14" i="2"/>
  <c r="K14" i="2" s="1"/>
  <c r="L14" i="2" s="1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K13" i="2" l="1"/>
  <c r="L13" i="2" s="1"/>
  <c r="K11" i="2"/>
  <c r="L11" i="2" s="1"/>
  <c r="K12" i="2"/>
  <c r="L12" i="2" s="1"/>
  <c r="K10" i="2"/>
  <c r="L10" i="2" s="1"/>
  <c r="K9" i="2"/>
  <c r="L9" i="2" s="1"/>
  <c r="K6" i="2"/>
  <c r="L6" i="2" s="1"/>
  <c r="K8" i="2"/>
  <c r="L8" i="2" s="1"/>
  <c r="K7" i="2"/>
  <c r="L7" i="2" s="1"/>
  <c r="K5" i="2"/>
  <c r="L5" i="2" l="1"/>
  <c r="L105" i="2" s="1"/>
</calcChain>
</file>

<file path=xl/sharedStrings.xml><?xml version="1.0" encoding="utf-8"?>
<sst xmlns="http://schemas.openxmlformats.org/spreadsheetml/2006/main" count="146" uniqueCount="101">
  <si>
    <t>Produse și stocuri</t>
  </si>
  <si>
    <t>Lista produselor din gestiune. Stocul scriptic se calculează din stocul inițial și din foaia „Intrări-ieșiri”. Galben = stoc sub minimul stabilit.</t>
  </si>
  <si>
    <t>Cod</t>
  </si>
  <si>
    <t>Denumire produs</t>
  </si>
  <si>
    <t>U.M.</t>
  </si>
  <si>
    <t>Gestiune / locație</t>
  </si>
  <si>
    <t>Preț unitar (lei)</t>
  </si>
  <si>
    <t>Stoc inițial</t>
  </si>
  <si>
    <t>Stoc minim</t>
  </si>
  <si>
    <t>Intrări</t>
  </si>
  <si>
    <t>Ieșiri</t>
  </si>
  <si>
    <t>Stoc scriptic</t>
  </si>
  <si>
    <t>Valoare stoc</t>
  </si>
  <si>
    <t>P001</t>
  </si>
  <si>
    <t>Hârtie copiator A4 80 g (top 500 coli)</t>
  </si>
  <si>
    <t>top</t>
  </si>
  <si>
    <t>Depozit central</t>
  </si>
  <si>
    <t>P002</t>
  </si>
  <si>
    <t>Toner imprimantă laser negru</t>
  </si>
  <si>
    <t>buc</t>
  </si>
  <si>
    <t>P003</t>
  </si>
  <si>
    <t>Bibliorafturi 8 cm</t>
  </si>
  <si>
    <t>P004</t>
  </si>
  <si>
    <t>Pixuri albastre (cutie 50 buc)</t>
  </si>
  <si>
    <t>cutie</t>
  </si>
  <si>
    <t>P005</t>
  </si>
  <si>
    <t>Plicuri C4 (cutie 250 buc)</t>
  </si>
  <si>
    <t>P006</t>
  </si>
  <si>
    <t>Detergent universal 5 l</t>
  </si>
  <si>
    <t>Magazie curățenie</t>
  </si>
  <si>
    <t>P007</t>
  </si>
  <si>
    <t>Saci menajeri 120 l (rolă)</t>
  </si>
  <si>
    <t>rolă</t>
  </si>
  <si>
    <t>P008</t>
  </si>
  <si>
    <t>Hârtie igienică (bax 24 role)</t>
  </si>
  <si>
    <t>bax</t>
  </si>
  <si>
    <t>P009</t>
  </si>
  <si>
    <t>Cafea boabe 1 kg</t>
  </si>
  <si>
    <t>kg</t>
  </si>
  <si>
    <t>Bucătărie</t>
  </si>
  <si>
    <t>P010</t>
  </si>
  <si>
    <t>Apă plată 0,5 l (bax 12)</t>
  </si>
  <si>
    <t>TOTAL</t>
  </si>
  <si>
    <t>Intrări și ieșiri de stoc</t>
  </si>
  <si>
    <t>Trece fiecare mișcare imediat ce are loc: intrări (achiziții, retururi de la clienți) și ieșiri (consum, vânzări, transferuri). Codul trebuie să existe în foaia „Produse”.</t>
  </si>
  <si>
    <t>Data</t>
  </si>
  <si>
    <t>Cod produs</t>
  </si>
  <si>
    <t>Denumire</t>
  </si>
  <si>
    <t>Tip</t>
  </si>
  <si>
    <t>Cantitate</t>
  </si>
  <si>
    <t>Document (NIR, bon de consum, aviz, factură)</t>
  </si>
  <si>
    <t>Observații</t>
  </si>
  <si>
    <t>Intrare</t>
  </si>
  <si>
    <t>Ieșire</t>
  </si>
  <si>
    <t>NIR 112</t>
  </si>
  <si>
    <t>Bon consum 31</t>
  </si>
  <si>
    <t>NIR 118</t>
  </si>
  <si>
    <t>Bon consum 35</t>
  </si>
  <si>
    <t>Bon consum 36</t>
  </si>
  <si>
    <t>NIR 125</t>
  </si>
  <si>
    <t>Bon consum 38</t>
  </si>
  <si>
    <t>Bon consum 40</t>
  </si>
  <si>
    <t>Bon consum 42</t>
  </si>
  <si>
    <t>Bon consum 44</t>
  </si>
  <si>
    <t>Bon consum 47</t>
  </si>
  <si>
    <t>Bon consum 49</t>
  </si>
  <si>
    <t>Bon consum 51</t>
  </si>
  <si>
    <t>Unitatea:</t>
  </si>
  <si>
    <t>Exemplu Servicii SRL</t>
  </si>
  <si>
    <t>LISTĂ DE INVENTARIERE</t>
  </si>
  <si>
    <t>Gestiunea:</t>
  </si>
  <si>
    <t>Toate gestiunile</t>
  </si>
  <si>
    <t>Data inventarierii:</t>
  </si>
  <si>
    <t>Gestionar:</t>
  </si>
  <si>
    <t>Ionescu Maria</t>
  </si>
  <si>
    <t>Stocul scriptic este calculat la data inventarierii, din foaia „Intrări-ieșiri”. Completează doar coloana „Stoc faptic” cu cantitățile numărate.</t>
  </si>
  <si>
    <t>Nr.</t>
  </si>
  <si>
    <t>Stoc faptic</t>
  </si>
  <si>
    <t>Diferență cantitate</t>
  </si>
  <si>
    <t>Preț unitar</t>
  </si>
  <si>
    <t>Valoare scriptică</t>
  </si>
  <si>
    <t>Valoare faptică</t>
  </si>
  <si>
    <t>Diferență valoare</t>
  </si>
  <si>
    <t>Observații / cauze</t>
  </si>
  <si>
    <t>Plus: retur nedocumentat de la birou</t>
  </si>
  <si>
    <t>Lipsă 1 kg – de analizat</t>
  </si>
  <si>
    <t>Diferență de numărare – reverificat</t>
  </si>
  <si>
    <t>Plusuri de inventar (valoare)</t>
  </si>
  <si>
    <t>Lipsuri de inventar (valoare)</t>
  </si>
  <si>
    <t>Produse cu diferențe</t>
  </si>
  <si>
    <t>Produse inventariate</t>
  </si>
  <si>
    <t>Comisia de inventariere (nume, semnătură):</t>
  </si>
  <si>
    <t>Gestionar (nume, semnătură):</t>
  </si>
  <si>
    <t>1. ______________________________</t>
  </si>
  <si>
    <t>2. ______________________________</t>
  </si>
  <si>
    <t>3. ______________________________</t>
  </si>
  <si>
    <t>______________________________</t>
  </si>
  <si>
    <t>Listă de inventariere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</si>
  <si>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</si>
  <si>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</si>
  <si>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modelexcel.ro/lista-inventar-model-excel/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</si>
</sst>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17734A"/>
      <name val="Calibri"/>
      <family val="2"/>
    </font>
    <font>
      <b/>
      <sz val="10"/>
      <color rgb="FFB4322A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  <fill>
      <patternFill patternType="solid">
        <fgColor rgb="FFE3F1E9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4" fillId="0" borderId="0" xfId="0" applyNumberFormat="1" applyFont="1"/>
    <xf numFmtId="0" fontId="6" fillId="0" borderId="0" xfId="0" applyFont="1"/>
    <xf numFmtId="0" fontId="5" fillId="2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/>
    <xf numFmtId="0" fontId="4" fillId="4" borderId="0" xfId="0" applyFont="1" applyFill="1"/>
    <xf numFmtId="0" fontId="1" fillId="0" borderId="1" xfId="0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4" fontId="4" fillId="4" borderId="0" xfId="0" applyNumberFormat="1" applyFont="1" applyFill="1"/>
    <xf numFmtId="0" fontId="1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/>
    <xf numFmtId="0" fontId="4" fillId="4" borderId="0" xfId="0" applyFont="1" applyFill="1" applyAlignment="1">
      <alignment horizontal="left"/>
    </xf>
    <xf numFmtId="14" fontId="4" fillId="4" borderId="0" xfId="0" applyNumberFormat="1" applyFont="1" applyFill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8">
    <dxf>
      <font>
        <b/>
        <i val="0"/>
        <color rgb="FF17734A"/>
      </font>
    </dxf>
    <dxf>
      <font>
        <color rgb="FFB4322A"/>
      </font>
    </dxf>
    <dxf>
      <font>
        <b/>
        <i val="0"/>
        <color rgb="FFB4322A"/>
      </font>
    </dxf>
    <dxf>
      <fill>
        <patternFill>
          <bgColor rgb="FFFFE68C"/>
        </patternFill>
      </fill>
    </dxf>
    <dxf>
      <font>
        <b/>
        <i val="0"/>
        <color rgb="FFFFFFFF"/>
      </font>
      <fill>
        <patternFill>
          <bgColor rgb="FF17734A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FFFFFF"/>
      </font>
      <fill>
        <patternFill>
          <bgColor rgb="FF17734A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lista-inventar-model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BD11-7C92-4B10-B45A-CEDFA75CCE56}">
  <sheetPr>
    <pageSetUpPr fitToPage="1"/>
  </sheetPr>
  <dimension ref="B1:ZZ100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7" sqref="G7"/>
    </sheetView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7.7109375" style="1" customWidth="1"/>
    <col min="4" max="4" width="34.7109375" style="1" customWidth="1"/>
    <col min="5" max="5" width="6.7109375" style="1" customWidth="1"/>
    <col min="6" max="12" width="11.28515625" style="1" customWidth="1"/>
    <col min="13" max="13" width="30.7109375" style="1" customWidth="1"/>
    <col min="14" max="16384" width="11.42578125" style="1"/>
  </cols>
  <sheetData>
    <row r="1" spans="2:13" x14ac:dyDescent="0.2">
      <c r="B1" s="26" t="s">
        <v>67</v>
      </c>
      <c r="C1" s="26"/>
      <c r="D1" s="27" t="s">
        <v>68</v>
      </c>
      <c r="E1" s="27"/>
      <c r="F1" s="27"/>
      <c r="H1" s="4" t="s">
        <v>72</v>
      </c>
      <c r="J1" s="28">
        <f>DATE(2026,10,31)</f>
        <v>46326</v>
      </c>
      <c r="K1" s="28"/>
    </row>
    <row r="2" spans="2:13" ht="21" x14ac:dyDescent="0.35">
      <c r="B2" s="2" t="s">
        <v>69</v>
      </c>
    </row>
    <row r="3" spans="2:13" x14ac:dyDescent="0.2">
      <c r="B3" s="26" t="s">
        <v>70</v>
      </c>
      <c r="C3" s="26"/>
      <c r="D3" s="27" t="s">
        <v>71</v>
      </c>
      <c r="E3" s="27"/>
      <c r="F3" s="27"/>
      <c r="H3" s="4" t="s">
        <v>73</v>
      </c>
      <c r="J3" s="27" t="s">
        <v>74</v>
      </c>
      <c r="K3" s="27"/>
    </row>
    <row r="4" spans="2:13" x14ac:dyDescent="0.2">
      <c r="B4" s="3" t="s">
        <v>75</v>
      </c>
    </row>
    <row r="6" spans="2:13" ht="30" customHeight="1" x14ac:dyDescent="0.2">
      <c r="B6" s="5" t="s">
        <v>76</v>
      </c>
      <c r="C6" s="5" t="s">
        <v>2</v>
      </c>
      <c r="D6" s="5" t="s">
        <v>47</v>
      </c>
      <c r="E6" s="5" t="s">
        <v>4</v>
      </c>
      <c r="F6" s="5" t="s">
        <v>11</v>
      </c>
      <c r="G6" s="5" t="s">
        <v>77</v>
      </c>
      <c r="H6" s="5" t="s">
        <v>78</v>
      </c>
      <c r="I6" s="5" t="s">
        <v>79</v>
      </c>
      <c r="J6" s="5" t="s">
        <v>80</v>
      </c>
      <c r="K6" s="5" t="s">
        <v>81</v>
      </c>
      <c r="L6" s="5" t="s">
        <v>82</v>
      </c>
      <c r="M6" s="5" t="s">
        <v>83</v>
      </c>
    </row>
    <row r="7" spans="2:13" x14ac:dyDescent="0.2">
      <c r="B7" s="20">
        <f>IF(C7="","",1)</f>
        <v>1</v>
      </c>
      <c r="C7" s="20" t="str">
        <f>IF(Produse!$B$5="","",Produse!$B$5)</f>
        <v>P001</v>
      </c>
      <c r="D7" s="17" t="str">
        <f>IF(C7="","",Produse!$C$5)</f>
        <v>Hârtie copiator A4 80 g (top 500 coli)</v>
      </c>
      <c r="E7" s="20" t="str">
        <f>IF(C7="","",Produse!$D$5)</f>
        <v>top</v>
      </c>
      <c r="F7" s="10">
        <f>IF(C7="","",N(Produse!$G$5)+SUMIFS('Intrări-ieșiri'!$F$5:$F$504,'Intrări-ieșiri'!$C$5:$C$504,C7,'Intrări-ieșiri'!$E$5:$E$504,"Intrare",'Intrări-ieșiri'!$B$5:$B$504,"&lt;="&amp;DataInv)-SUMIFS('Intrări-ieșiri'!$F$5:$F$504,'Intrări-ieșiri'!$C$5:$C$504,C7,'Intrări-ieșiri'!$E$5:$E$504,"Ieșire",'Intrări-ieșiri'!$B$5:$B$504,"&lt;="&amp;DataInv))</f>
        <v>65</v>
      </c>
      <c r="G7" s="21">
        <v>64</v>
      </c>
      <c r="H7" s="10">
        <f t="shared" ref="H7:H38" si="0">IF(OR(C7="",G7=""),"",G7-F7)</f>
        <v>-1</v>
      </c>
      <c r="I7" s="12">
        <f>IF(C7="","",N(Produse!$F$5))</f>
        <v>21.5</v>
      </c>
      <c r="J7" s="12">
        <f t="shared" ref="J7:J38" si="1">IF(C7="","",ROUND(F7*I7,2))</f>
        <v>1397.5</v>
      </c>
      <c r="K7" s="12">
        <f t="shared" ref="K7:K38" si="2">IF(OR(C7="",G7=""),"",ROUND(G7*I7,2))</f>
        <v>1376</v>
      </c>
      <c r="L7" s="12">
        <f t="shared" ref="L7:L38" si="3">IF(OR(C7="",G7=""),"",K7-J7)</f>
        <v>-21.5</v>
      </c>
      <c r="M7" s="18" t="s">
        <v>86</v>
      </c>
    </row>
    <row r="8" spans="2:13" x14ac:dyDescent="0.2">
      <c r="B8" s="20">
        <f>IF(C8="","",2)</f>
        <v>2</v>
      </c>
      <c r="C8" s="20" t="str">
        <f>IF(Produse!$B$6="","",Produse!$B$6)</f>
        <v>P002</v>
      </c>
      <c r="D8" s="17" t="str">
        <f>IF(C8="","",Produse!$C$6)</f>
        <v>Toner imprimantă laser negru</v>
      </c>
      <c r="E8" s="20" t="str">
        <f>IF(C8="","",Produse!$D$6)</f>
        <v>buc</v>
      </c>
      <c r="F8" s="10">
        <f>IF(C8="","",N(Produse!$G$6)+SUMIFS('Intrări-ieșiri'!$F$5:$F$504,'Intrări-ieșiri'!$C$5:$C$504,C8,'Intrări-ieșiri'!$E$5:$E$504,"Intrare",'Intrări-ieșiri'!$B$5:$B$504,"&lt;="&amp;DataInv)-SUMIFS('Intrări-ieșiri'!$F$5:$F$504,'Intrări-ieșiri'!$C$5:$C$504,C8,'Intrări-ieșiri'!$E$5:$E$504,"Ieșire",'Intrări-ieșiri'!$B$5:$B$504,"&lt;="&amp;DataInv))</f>
        <v>7</v>
      </c>
      <c r="G8" s="21">
        <v>7</v>
      </c>
      <c r="H8" s="10">
        <f t="shared" si="0"/>
        <v>0</v>
      </c>
      <c r="I8" s="12">
        <f>IF(C8="","",N(Produse!$F$6))</f>
        <v>289</v>
      </c>
      <c r="J8" s="12">
        <f t="shared" si="1"/>
        <v>2023</v>
      </c>
      <c r="K8" s="12">
        <f t="shared" si="2"/>
        <v>2023</v>
      </c>
      <c r="L8" s="12">
        <f t="shared" si="3"/>
        <v>0</v>
      </c>
      <c r="M8" s="18"/>
    </row>
    <row r="9" spans="2:13" x14ac:dyDescent="0.2">
      <c r="B9" s="20">
        <f>IF(C9="","",3)</f>
        <v>3</v>
      </c>
      <c r="C9" s="20" t="str">
        <f>IF(Produse!$B$7="","",Produse!$B$7)</f>
        <v>P003</v>
      </c>
      <c r="D9" s="17" t="str">
        <f>IF(C9="","",Produse!$C$7)</f>
        <v>Bibliorafturi 8 cm</v>
      </c>
      <c r="E9" s="20" t="str">
        <f>IF(C9="","",Produse!$D$7)</f>
        <v>buc</v>
      </c>
      <c r="F9" s="10">
        <f>IF(C9="","",N(Produse!$G$7)+SUMIFS('Intrări-ieșiri'!$F$5:$F$504,'Intrări-ieșiri'!$C$5:$C$504,C9,'Intrări-ieșiri'!$E$5:$E$504,"Intrare",'Intrări-ieșiri'!$B$5:$B$504,"&lt;="&amp;DataInv)-SUMIFS('Intrări-ieșiri'!$F$5:$F$504,'Intrări-ieșiri'!$C$5:$C$504,C9,'Intrări-ieșiri'!$E$5:$E$504,"Ieșire",'Intrări-ieșiri'!$B$5:$B$504,"&lt;="&amp;DataInv))</f>
        <v>48</v>
      </c>
      <c r="G9" s="21">
        <v>48</v>
      </c>
      <c r="H9" s="10">
        <f t="shared" si="0"/>
        <v>0</v>
      </c>
      <c r="I9" s="12">
        <f>IF(C9="","",N(Produse!$F$7))</f>
        <v>11.9</v>
      </c>
      <c r="J9" s="12">
        <f t="shared" si="1"/>
        <v>571.20000000000005</v>
      </c>
      <c r="K9" s="12">
        <f t="shared" si="2"/>
        <v>571.20000000000005</v>
      </c>
      <c r="L9" s="12">
        <f t="shared" si="3"/>
        <v>0</v>
      </c>
      <c r="M9" s="18"/>
    </row>
    <row r="10" spans="2:13" x14ac:dyDescent="0.2">
      <c r="B10" s="20">
        <f>IF(C10="","",4)</f>
        <v>4</v>
      </c>
      <c r="C10" s="20" t="str">
        <f>IF(Produse!$B$8="","",Produse!$B$8)</f>
        <v>P004</v>
      </c>
      <c r="D10" s="17" t="str">
        <f>IF(C10="","",Produse!$C$8)</f>
        <v>Pixuri albastre (cutie 50 buc)</v>
      </c>
      <c r="E10" s="20" t="str">
        <f>IF(C10="","",Produse!$D$8)</f>
        <v>cutie</v>
      </c>
      <c r="F10" s="10">
        <f>IF(C10="","",N(Produse!$G$8)+SUMIFS('Intrări-ieșiri'!$F$5:$F$504,'Intrări-ieșiri'!$C$5:$C$504,C10,'Intrări-ieșiri'!$E$5:$E$504,"Intrare",'Intrări-ieșiri'!$B$5:$B$504,"&lt;="&amp;DataInv)-SUMIFS('Intrări-ieșiri'!$F$5:$F$504,'Intrări-ieșiri'!$C$5:$C$504,C10,'Intrări-ieșiri'!$E$5:$E$504,"Ieșire",'Intrări-ieșiri'!$B$5:$B$504,"&lt;="&amp;DataInv))</f>
        <v>11</v>
      </c>
      <c r="G10" s="21">
        <v>11</v>
      </c>
      <c r="H10" s="10">
        <f t="shared" si="0"/>
        <v>0</v>
      </c>
      <c r="I10" s="12">
        <f>IF(C10="","",N(Produse!$F$8))</f>
        <v>42</v>
      </c>
      <c r="J10" s="12">
        <f t="shared" si="1"/>
        <v>462</v>
      </c>
      <c r="K10" s="12">
        <f t="shared" si="2"/>
        <v>462</v>
      </c>
      <c r="L10" s="12">
        <f t="shared" si="3"/>
        <v>0</v>
      </c>
      <c r="M10" s="18"/>
    </row>
    <row r="11" spans="2:13" x14ac:dyDescent="0.2">
      <c r="B11" s="20">
        <f>IF(C11="","",5)</f>
        <v>5</v>
      </c>
      <c r="C11" s="20" t="str">
        <f>IF(Produse!$B$9="","",Produse!$B$9)</f>
        <v>P005</v>
      </c>
      <c r="D11" s="17" t="str">
        <f>IF(C11="","",Produse!$C$9)</f>
        <v>Plicuri C4 (cutie 250 buc)</v>
      </c>
      <c r="E11" s="20" t="str">
        <f>IF(C11="","",Produse!$D$9)</f>
        <v>cutie</v>
      </c>
      <c r="F11" s="10">
        <f>IF(C11="","",N(Produse!$G$9)+SUMIFS('Intrări-ieșiri'!$F$5:$F$504,'Intrări-ieșiri'!$C$5:$C$504,C11,'Intrări-ieșiri'!$E$5:$E$504,"Intrare",'Intrări-ieșiri'!$B$5:$B$504,"&lt;="&amp;DataInv)-SUMIFS('Intrări-ieșiri'!$F$5:$F$504,'Intrări-ieșiri'!$C$5:$C$504,C11,'Intrări-ieșiri'!$E$5:$E$504,"Ieșire",'Intrări-ieșiri'!$B$5:$B$504,"&lt;="&amp;DataInv))</f>
        <v>4</v>
      </c>
      <c r="G11" s="21">
        <v>4</v>
      </c>
      <c r="H11" s="10">
        <f t="shared" si="0"/>
        <v>0</v>
      </c>
      <c r="I11" s="12">
        <f>IF(C11="","",N(Produse!$F$9))</f>
        <v>96</v>
      </c>
      <c r="J11" s="12">
        <f t="shared" si="1"/>
        <v>384</v>
      </c>
      <c r="K11" s="12">
        <f t="shared" si="2"/>
        <v>384</v>
      </c>
      <c r="L11" s="12">
        <f t="shared" si="3"/>
        <v>0</v>
      </c>
      <c r="M11" s="18"/>
    </row>
    <row r="12" spans="2:13" x14ac:dyDescent="0.2">
      <c r="B12" s="20">
        <f>IF(C12="","",6)</f>
        <v>6</v>
      </c>
      <c r="C12" s="20" t="str">
        <f>IF(Produse!$B$10="","",Produse!$B$10)</f>
        <v>P006</v>
      </c>
      <c r="D12" s="17" t="str">
        <f>IF(C12="","",Produse!$C$10)</f>
        <v>Detergent universal 5 l</v>
      </c>
      <c r="E12" s="20" t="str">
        <f>IF(C12="","",Produse!$D$10)</f>
        <v>buc</v>
      </c>
      <c r="F12" s="10">
        <f>IF(C12="","",N(Produse!$G$10)+SUMIFS('Intrări-ieșiri'!$F$5:$F$504,'Intrări-ieșiri'!$C$5:$C$504,C12,'Intrări-ieșiri'!$E$5:$E$504,"Intrare",'Intrări-ieșiri'!$B$5:$B$504,"&lt;="&amp;DataInv)-SUMIFS('Intrări-ieșiri'!$F$5:$F$504,'Intrări-ieșiri'!$C$5:$C$504,C12,'Intrări-ieșiri'!$E$5:$E$504,"Ieșire",'Intrări-ieșiri'!$B$5:$B$504,"&lt;="&amp;DataInv))</f>
        <v>16</v>
      </c>
      <c r="G12" s="21">
        <v>16</v>
      </c>
      <c r="H12" s="10">
        <f t="shared" si="0"/>
        <v>0</v>
      </c>
      <c r="I12" s="12">
        <f>IF(C12="","",N(Produse!$F$10))</f>
        <v>34.9</v>
      </c>
      <c r="J12" s="12">
        <f t="shared" si="1"/>
        <v>558.4</v>
      </c>
      <c r="K12" s="12">
        <f t="shared" si="2"/>
        <v>558.4</v>
      </c>
      <c r="L12" s="12">
        <f t="shared" si="3"/>
        <v>0</v>
      </c>
      <c r="M12" s="18"/>
    </row>
    <row r="13" spans="2:13" x14ac:dyDescent="0.2">
      <c r="B13" s="20">
        <f>IF(C13="","",7)</f>
        <v>7</v>
      </c>
      <c r="C13" s="20" t="str">
        <f>IF(Produse!$B$11="","",Produse!$B$11)</f>
        <v>P007</v>
      </c>
      <c r="D13" s="17" t="str">
        <f>IF(C13="","",Produse!$C$11)</f>
        <v>Saci menajeri 120 l (rolă)</v>
      </c>
      <c r="E13" s="20" t="str">
        <f>IF(C13="","",Produse!$D$11)</f>
        <v>rolă</v>
      </c>
      <c r="F13" s="10">
        <f>IF(C13="","",N(Produse!$G$11)+SUMIFS('Intrări-ieșiri'!$F$5:$F$504,'Intrări-ieșiri'!$C$5:$C$504,C13,'Intrări-ieșiri'!$E$5:$E$504,"Intrare",'Intrări-ieșiri'!$B$5:$B$504,"&lt;="&amp;DataInv)-SUMIFS('Intrări-ieșiri'!$F$5:$F$504,'Intrări-ieșiri'!$C$5:$C$504,C13,'Intrări-ieșiri'!$E$5:$E$504,"Ieșire",'Intrări-ieșiri'!$B$5:$B$504,"&lt;="&amp;DataInv))</f>
        <v>22</v>
      </c>
      <c r="G13" s="21">
        <v>23</v>
      </c>
      <c r="H13" s="10">
        <f t="shared" si="0"/>
        <v>1</v>
      </c>
      <c r="I13" s="12">
        <f>IF(C13="","",N(Produse!$F$11))</f>
        <v>18.5</v>
      </c>
      <c r="J13" s="12">
        <f t="shared" si="1"/>
        <v>407</v>
      </c>
      <c r="K13" s="12">
        <f t="shared" si="2"/>
        <v>425.5</v>
      </c>
      <c r="L13" s="12">
        <f t="shared" si="3"/>
        <v>18.5</v>
      </c>
      <c r="M13" s="18" t="s">
        <v>84</v>
      </c>
    </row>
    <row r="14" spans="2:13" x14ac:dyDescent="0.2">
      <c r="B14" s="20">
        <f>IF(C14="","",8)</f>
        <v>8</v>
      </c>
      <c r="C14" s="20" t="str">
        <f>IF(Produse!$B$12="","",Produse!$B$12)</f>
        <v>P008</v>
      </c>
      <c r="D14" s="17" t="str">
        <f>IF(C14="","",Produse!$C$12)</f>
        <v>Hârtie igienică (bax 24 role)</v>
      </c>
      <c r="E14" s="20" t="str">
        <f>IF(C14="","",Produse!$D$12)</f>
        <v>bax</v>
      </c>
      <c r="F14" s="10">
        <f>IF(C14="","",N(Produse!$G$12)+SUMIFS('Intrări-ieșiri'!$F$5:$F$504,'Intrări-ieșiri'!$C$5:$C$504,C14,'Intrări-ieșiri'!$E$5:$E$504,"Intrare",'Intrări-ieșiri'!$B$5:$B$504,"&lt;="&amp;DataInv)-SUMIFS('Intrări-ieșiri'!$F$5:$F$504,'Intrări-ieșiri'!$C$5:$C$504,C14,'Intrări-ieșiri'!$E$5:$E$504,"Ieșire",'Intrări-ieșiri'!$B$5:$B$504,"&lt;="&amp;DataInv))</f>
        <v>6</v>
      </c>
      <c r="G14" s="21">
        <v>6</v>
      </c>
      <c r="H14" s="10">
        <f t="shared" si="0"/>
        <v>0</v>
      </c>
      <c r="I14" s="12">
        <f>IF(C14="","",N(Produse!$F$12))</f>
        <v>58</v>
      </c>
      <c r="J14" s="12">
        <f t="shared" si="1"/>
        <v>348</v>
      </c>
      <c r="K14" s="12">
        <f t="shared" si="2"/>
        <v>348</v>
      </c>
      <c r="L14" s="12">
        <f t="shared" si="3"/>
        <v>0</v>
      </c>
      <c r="M14" s="18"/>
    </row>
    <row r="15" spans="2:13" x14ac:dyDescent="0.2">
      <c r="B15" s="20">
        <f>IF(C15="","",9)</f>
        <v>9</v>
      </c>
      <c r="C15" s="20" t="str">
        <f>IF(Produse!$B$13="","",Produse!$B$13)</f>
        <v>P009</v>
      </c>
      <c r="D15" s="17" t="str">
        <f>IF(C15="","",Produse!$C$13)</f>
        <v>Cafea boabe 1 kg</v>
      </c>
      <c r="E15" s="20" t="str">
        <f>IF(C15="","",Produse!$D$13)</f>
        <v>kg</v>
      </c>
      <c r="F15" s="10">
        <f>IF(C15="","",N(Produse!$G$13)+SUMIFS('Intrări-ieșiri'!$F$5:$F$504,'Intrări-ieșiri'!$C$5:$C$504,C15,'Intrări-ieșiri'!$E$5:$E$504,"Intrare",'Intrări-ieșiri'!$B$5:$B$504,"&lt;="&amp;DataInv)-SUMIFS('Intrări-ieșiri'!$F$5:$F$504,'Intrări-ieșiri'!$C$5:$C$504,C15,'Intrări-ieșiri'!$E$5:$E$504,"Ieșire",'Intrări-ieșiri'!$B$5:$B$504,"&lt;="&amp;DataInv))</f>
        <v>8</v>
      </c>
      <c r="G15" s="21">
        <v>7</v>
      </c>
      <c r="H15" s="10">
        <f t="shared" si="0"/>
        <v>-1</v>
      </c>
      <c r="I15" s="12">
        <f>IF(C15="","",N(Produse!$F$13))</f>
        <v>79</v>
      </c>
      <c r="J15" s="12">
        <f t="shared" si="1"/>
        <v>632</v>
      </c>
      <c r="K15" s="12">
        <f t="shared" si="2"/>
        <v>553</v>
      </c>
      <c r="L15" s="12">
        <f t="shared" si="3"/>
        <v>-79</v>
      </c>
      <c r="M15" s="18" t="s">
        <v>85</v>
      </c>
    </row>
    <row r="16" spans="2:13" x14ac:dyDescent="0.2">
      <c r="B16" s="20">
        <f>IF(C16="","",10)</f>
        <v>10</v>
      </c>
      <c r="C16" s="20" t="str">
        <f>IF(Produse!$B$14="","",Produse!$B$14)</f>
        <v>P010</v>
      </c>
      <c r="D16" s="17" t="str">
        <f>IF(C16="","",Produse!$C$14)</f>
        <v>Apă plată 0,5 l (bax 12)</v>
      </c>
      <c r="E16" s="20" t="str">
        <f>IF(C16="","",Produse!$D$14)</f>
        <v>bax</v>
      </c>
      <c r="F16" s="10">
        <f>IF(C16="","",N(Produse!$G$14)+SUMIFS('Intrări-ieșiri'!$F$5:$F$504,'Intrări-ieșiri'!$C$5:$C$504,C16,'Intrări-ieșiri'!$E$5:$E$504,"Intrare",'Intrări-ieșiri'!$B$5:$B$504,"&lt;="&amp;DataInv)-SUMIFS('Intrări-ieșiri'!$F$5:$F$504,'Intrări-ieșiri'!$C$5:$C$504,C16,'Intrări-ieșiri'!$E$5:$E$504,"Ieșire",'Intrări-ieșiri'!$B$5:$B$504,"&lt;="&amp;DataInv))</f>
        <v>8</v>
      </c>
      <c r="G16" s="21">
        <v>8</v>
      </c>
      <c r="H16" s="10">
        <f t="shared" si="0"/>
        <v>0</v>
      </c>
      <c r="I16" s="12">
        <f>IF(C16="","",N(Produse!$F$14))</f>
        <v>17.600000000000001</v>
      </c>
      <c r="J16" s="12">
        <f t="shared" si="1"/>
        <v>140.80000000000001</v>
      </c>
      <c r="K16" s="12">
        <f t="shared" si="2"/>
        <v>140.80000000000001</v>
      </c>
      <c r="L16" s="12">
        <f t="shared" si="3"/>
        <v>0</v>
      </c>
      <c r="M16" s="18"/>
    </row>
    <row r="17" spans="2:13" x14ac:dyDescent="0.2">
      <c r="B17" s="20" t="str">
        <f>IF(C17="","",11)</f>
        <v/>
      </c>
      <c r="C17" s="20" t="str">
        <f>IF(Produse!$B$15="","",Produse!$B$15)</f>
        <v/>
      </c>
      <c r="D17" s="17" t="str">
        <f>IF(C17="","",Produse!$C$15)</f>
        <v/>
      </c>
      <c r="E17" s="20" t="str">
        <f>IF(C17="","",Produse!$D$15)</f>
        <v/>
      </c>
      <c r="F17" s="10" t="str">
        <f>IF(C17="","",N(Produse!$G$15)+SUMIFS('Intrări-ieșiri'!$F$5:$F$504,'Intrări-ieșiri'!$C$5:$C$504,C17,'Intrări-ieșiri'!$E$5:$E$504,"Intrare",'Intrări-ieșiri'!$B$5:$B$504,"&lt;="&amp;DataInv)-SUMIFS('Intrări-ieșiri'!$F$5:$F$504,'Intrări-ieșiri'!$C$5:$C$504,C17,'Intrări-ieșiri'!$E$5:$E$504,"Ieșire",'Intrări-ieșiri'!$B$5:$B$504,"&lt;="&amp;DataInv))</f>
        <v/>
      </c>
      <c r="G17" s="21"/>
      <c r="H17" s="10" t="str">
        <f t="shared" si="0"/>
        <v/>
      </c>
      <c r="I17" s="12" t="str">
        <f>IF(C17="","",N(Produse!$F$15))</f>
        <v/>
      </c>
      <c r="J17" s="12" t="str">
        <f t="shared" si="1"/>
        <v/>
      </c>
      <c r="K17" s="12" t="str">
        <f t="shared" si="2"/>
        <v/>
      </c>
      <c r="L17" s="12" t="str">
        <f t="shared" si="3"/>
        <v/>
      </c>
      <c r="M17" s="18"/>
    </row>
    <row r="18" spans="2:13" x14ac:dyDescent="0.2">
      <c r="B18" s="20" t="str">
        <f>IF(C18="","",12)</f>
        <v/>
      </c>
      <c r="C18" s="20" t="str">
        <f>IF(Produse!$B$16="","",Produse!$B$16)</f>
        <v/>
      </c>
      <c r="D18" s="17" t="str">
        <f>IF(C18="","",Produse!$C$16)</f>
        <v/>
      </c>
      <c r="E18" s="20" t="str">
        <f>IF(C18="","",Produse!$D$16)</f>
        <v/>
      </c>
      <c r="F18" s="10" t="str">
        <f>IF(C18="","",N(Produse!$G$16)+SUMIFS('Intrări-ieșiri'!$F$5:$F$504,'Intrări-ieșiri'!$C$5:$C$504,C18,'Intrări-ieșiri'!$E$5:$E$504,"Intrare",'Intrări-ieșiri'!$B$5:$B$504,"&lt;="&amp;DataInv)-SUMIFS('Intrări-ieșiri'!$F$5:$F$504,'Intrări-ieșiri'!$C$5:$C$504,C18,'Intrări-ieșiri'!$E$5:$E$504,"Ieșire",'Intrări-ieșiri'!$B$5:$B$504,"&lt;="&amp;DataInv))</f>
        <v/>
      </c>
      <c r="G18" s="21"/>
      <c r="H18" s="10" t="str">
        <f t="shared" si="0"/>
        <v/>
      </c>
      <c r="I18" s="12" t="str">
        <f>IF(C18="","",N(Produse!$F$16))</f>
        <v/>
      </c>
      <c r="J18" s="12" t="str">
        <f t="shared" si="1"/>
        <v/>
      </c>
      <c r="K18" s="12" t="str">
        <f t="shared" si="2"/>
        <v/>
      </c>
      <c r="L18" s="12" t="str">
        <f t="shared" si="3"/>
        <v/>
      </c>
      <c r="M18" s="18"/>
    </row>
    <row r="19" spans="2:13" x14ac:dyDescent="0.2">
      <c r="B19" s="20" t="str">
        <f>IF(C19="","",13)</f>
        <v/>
      </c>
      <c r="C19" s="20" t="str">
        <f>IF(Produse!$B$17="","",Produse!$B$17)</f>
        <v/>
      </c>
      <c r="D19" s="17" t="str">
        <f>IF(C19="","",Produse!$C$17)</f>
        <v/>
      </c>
      <c r="E19" s="20" t="str">
        <f>IF(C19="","",Produse!$D$17)</f>
        <v/>
      </c>
      <c r="F19" s="10" t="str">
        <f>IF(C19="","",N(Produse!$G$17)+SUMIFS('Intrări-ieșiri'!$F$5:$F$504,'Intrări-ieșiri'!$C$5:$C$504,C19,'Intrări-ieșiri'!$E$5:$E$504,"Intrare",'Intrări-ieșiri'!$B$5:$B$504,"&lt;="&amp;DataInv)-SUMIFS('Intrări-ieșiri'!$F$5:$F$504,'Intrări-ieșiri'!$C$5:$C$504,C19,'Intrări-ieșiri'!$E$5:$E$504,"Ieșire",'Intrări-ieșiri'!$B$5:$B$504,"&lt;="&amp;DataInv))</f>
        <v/>
      </c>
      <c r="G19" s="21"/>
      <c r="H19" s="10" t="str">
        <f t="shared" si="0"/>
        <v/>
      </c>
      <c r="I19" s="12" t="str">
        <f>IF(C19="","",N(Produse!$F$17))</f>
        <v/>
      </c>
      <c r="J19" s="12" t="str">
        <f t="shared" si="1"/>
        <v/>
      </c>
      <c r="K19" s="12" t="str">
        <f t="shared" si="2"/>
        <v/>
      </c>
      <c r="L19" s="12" t="str">
        <f t="shared" si="3"/>
        <v/>
      </c>
      <c r="M19" s="18"/>
    </row>
    <row r="20" spans="2:13" x14ac:dyDescent="0.2">
      <c r="B20" s="20" t="str">
        <f>IF(C20="","",14)</f>
        <v/>
      </c>
      <c r="C20" s="20" t="str">
        <f>IF(Produse!$B$18="","",Produse!$B$18)</f>
        <v/>
      </c>
      <c r="D20" s="17" t="str">
        <f>IF(C20="","",Produse!$C$18)</f>
        <v/>
      </c>
      <c r="E20" s="20" t="str">
        <f>IF(C20="","",Produse!$D$18)</f>
        <v/>
      </c>
      <c r="F20" s="10" t="str">
        <f>IF(C20="","",N(Produse!$G$18)+SUMIFS('Intrări-ieșiri'!$F$5:$F$504,'Intrări-ieșiri'!$C$5:$C$504,C20,'Intrări-ieșiri'!$E$5:$E$504,"Intrare",'Intrări-ieșiri'!$B$5:$B$504,"&lt;="&amp;DataInv)-SUMIFS('Intrări-ieșiri'!$F$5:$F$504,'Intrări-ieșiri'!$C$5:$C$504,C20,'Intrări-ieșiri'!$E$5:$E$504,"Ieșire",'Intrări-ieșiri'!$B$5:$B$504,"&lt;="&amp;DataInv))</f>
        <v/>
      </c>
      <c r="G20" s="21"/>
      <c r="H20" s="10" t="str">
        <f t="shared" si="0"/>
        <v/>
      </c>
      <c r="I20" s="12" t="str">
        <f>IF(C20="","",N(Produse!$F$18))</f>
        <v/>
      </c>
      <c r="J20" s="12" t="str">
        <f t="shared" si="1"/>
        <v/>
      </c>
      <c r="K20" s="12" t="str">
        <f t="shared" si="2"/>
        <v/>
      </c>
      <c r="L20" s="12" t="str">
        <f t="shared" si="3"/>
        <v/>
      </c>
      <c r="M20" s="18"/>
    </row>
    <row r="21" spans="2:13" x14ac:dyDescent="0.2">
      <c r="B21" s="20" t="str">
        <f>IF(C21="","",15)</f>
        <v/>
      </c>
      <c r="C21" s="20" t="str">
        <f>IF(Produse!$B$19="","",Produse!$B$19)</f>
        <v/>
      </c>
      <c r="D21" s="17" t="str">
        <f>IF(C21="","",Produse!$C$19)</f>
        <v/>
      </c>
      <c r="E21" s="20" t="str">
        <f>IF(C21="","",Produse!$D$19)</f>
        <v/>
      </c>
      <c r="F21" s="10" t="str">
        <f>IF(C21="","",N(Produse!$G$19)+SUMIFS('Intrări-ieșiri'!$F$5:$F$504,'Intrări-ieșiri'!$C$5:$C$504,C21,'Intrări-ieșiri'!$E$5:$E$504,"Intrare",'Intrări-ieșiri'!$B$5:$B$504,"&lt;="&amp;DataInv)-SUMIFS('Intrări-ieșiri'!$F$5:$F$504,'Intrări-ieșiri'!$C$5:$C$504,C21,'Intrări-ieșiri'!$E$5:$E$504,"Ieșire",'Intrări-ieșiri'!$B$5:$B$504,"&lt;="&amp;DataInv))</f>
        <v/>
      </c>
      <c r="G21" s="21"/>
      <c r="H21" s="10" t="str">
        <f t="shared" si="0"/>
        <v/>
      </c>
      <c r="I21" s="12" t="str">
        <f>IF(C21="","",N(Produse!$F$19))</f>
        <v/>
      </c>
      <c r="J21" s="12" t="str">
        <f t="shared" si="1"/>
        <v/>
      </c>
      <c r="K21" s="12" t="str">
        <f t="shared" si="2"/>
        <v/>
      </c>
      <c r="L21" s="12" t="str">
        <f t="shared" si="3"/>
        <v/>
      </c>
      <c r="M21" s="18"/>
    </row>
    <row r="22" spans="2:13" x14ac:dyDescent="0.2">
      <c r="B22" s="20" t="str">
        <f>IF(C22="","",16)</f>
        <v/>
      </c>
      <c r="C22" s="20" t="str">
        <f>IF(Produse!$B$20="","",Produse!$B$20)</f>
        <v/>
      </c>
      <c r="D22" s="17" t="str">
        <f>IF(C22="","",Produse!$C$20)</f>
        <v/>
      </c>
      <c r="E22" s="20" t="str">
        <f>IF(C22="","",Produse!$D$20)</f>
        <v/>
      </c>
      <c r="F22" s="10" t="str">
        <f>IF(C22="","",N(Produse!$G$20)+SUMIFS('Intrări-ieșiri'!$F$5:$F$504,'Intrări-ieșiri'!$C$5:$C$504,C22,'Intrări-ieșiri'!$E$5:$E$504,"Intrare",'Intrări-ieșiri'!$B$5:$B$504,"&lt;="&amp;DataInv)-SUMIFS('Intrări-ieșiri'!$F$5:$F$504,'Intrări-ieșiri'!$C$5:$C$504,C22,'Intrări-ieșiri'!$E$5:$E$504,"Ieșire",'Intrări-ieșiri'!$B$5:$B$504,"&lt;="&amp;DataInv))</f>
        <v/>
      </c>
      <c r="G22" s="21"/>
      <c r="H22" s="10" t="str">
        <f t="shared" si="0"/>
        <v/>
      </c>
      <c r="I22" s="12" t="str">
        <f>IF(C22="","",N(Produse!$F$20))</f>
        <v/>
      </c>
      <c r="J22" s="12" t="str">
        <f t="shared" si="1"/>
        <v/>
      </c>
      <c r="K22" s="12" t="str">
        <f t="shared" si="2"/>
        <v/>
      </c>
      <c r="L22" s="12" t="str">
        <f t="shared" si="3"/>
        <v/>
      </c>
      <c r="M22" s="18"/>
    </row>
    <row r="23" spans="2:13" x14ac:dyDescent="0.2">
      <c r="B23" s="20" t="str">
        <f>IF(C23="","",17)</f>
        <v/>
      </c>
      <c r="C23" s="20" t="str">
        <f>IF(Produse!$B$21="","",Produse!$B$21)</f>
        <v/>
      </c>
      <c r="D23" s="17" t="str">
        <f>IF(C23="","",Produse!$C$21)</f>
        <v/>
      </c>
      <c r="E23" s="20" t="str">
        <f>IF(C23="","",Produse!$D$21)</f>
        <v/>
      </c>
      <c r="F23" s="10" t="str">
        <f>IF(C23="","",N(Produse!$G$21)+SUMIFS('Intrări-ieșiri'!$F$5:$F$504,'Intrări-ieșiri'!$C$5:$C$504,C23,'Intrări-ieșiri'!$E$5:$E$504,"Intrare",'Intrări-ieșiri'!$B$5:$B$504,"&lt;="&amp;DataInv)-SUMIFS('Intrări-ieșiri'!$F$5:$F$504,'Intrări-ieșiri'!$C$5:$C$504,C23,'Intrări-ieșiri'!$E$5:$E$504,"Ieșire",'Intrări-ieșiri'!$B$5:$B$504,"&lt;="&amp;DataInv))</f>
        <v/>
      </c>
      <c r="G23" s="21"/>
      <c r="H23" s="10" t="str">
        <f t="shared" si="0"/>
        <v/>
      </c>
      <c r="I23" s="12" t="str">
        <f>IF(C23="","",N(Produse!$F$21))</f>
        <v/>
      </c>
      <c r="J23" s="12" t="str">
        <f t="shared" si="1"/>
        <v/>
      </c>
      <c r="K23" s="12" t="str">
        <f t="shared" si="2"/>
        <v/>
      </c>
      <c r="L23" s="12" t="str">
        <f t="shared" si="3"/>
        <v/>
      </c>
      <c r="M23" s="18"/>
    </row>
    <row r="24" spans="2:13" x14ac:dyDescent="0.2">
      <c r="B24" s="20" t="str">
        <f>IF(C24="","",18)</f>
        <v/>
      </c>
      <c r="C24" s="20" t="str">
        <f>IF(Produse!$B$22="","",Produse!$B$22)</f>
        <v/>
      </c>
      <c r="D24" s="17" t="str">
        <f>IF(C24="","",Produse!$C$22)</f>
        <v/>
      </c>
      <c r="E24" s="20" t="str">
        <f>IF(C24="","",Produse!$D$22)</f>
        <v/>
      </c>
      <c r="F24" s="10" t="str">
        <f>IF(C24="","",N(Produse!$G$22)+SUMIFS('Intrări-ieșiri'!$F$5:$F$504,'Intrări-ieșiri'!$C$5:$C$504,C24,'Intrări-ieșiri'!$E$5:$E$504,"Intrare",'Intrări-ieșiri'!$B$5:$B$504,"&lt;="&amp;DataInv)-SUMIFS('Intrări-ieșiri'!$F$5:$F$504,'Intrări-ieșiri'!$C$5:$C$504,C24,'Intrări-ieșiri'!$E$5:$E$504,"Ieșire",'Intrări-ieșiri'!$B$5:$B$504,"&lt;="&amp;DataInv))</f>
        <v/>
      </c>
      <c r="G24" s="21"/>
      <c r="H24" s="10" t="str">
        <f t="shared" si="0"/>
        <v/>
      </c>
      <c r="I24" s="12" t="str">
        <f>IF(C24="","",N(Produse!$F$22))</f>
        <v/>
      </c>
      <c r="J24" s="12" t="str">
        <f t="shared" si="1"/>
        <v/>
      </c>
      <c r="K24" s="12" t="str">
        <f t="shared" si="2"/>
        <v/>
      </c>
      <c r="L24" s="12" t="str">
        <f t="shared" si="3"/>
        <v/>
      </c>
      <c r="M24" s="18"/>
    </row>
    <row r="25" spans="2:13" x14ac:dyDescent="0.2">
      <c r="B25" s="20" t="str">
        <f>IF(C25="","",19)</f>
        <v/>
      </c>
      <c r="C25" s="20" t="str">
        <f>IF(Produse!$B$23="","",Produse!$B$23)</f>
        <v/>
      </c>
      <c r="D25" s="17" t="str">
        <f>IF(C25="","",Produse!$C$23)</f>
        <v/>
      </c>
      <c r="E25" s="20" t="str">
        <f>IF(C25="","",Produse!$D$23)</f>
        <v/>
      </c>
      <c r="F25" s="10" t="str">
        <f>IF(C25="","",N(Produse!$G$23)+SUMIFS('Intrări-ieșiri'!$F$5:$F$504,'Intrări-ieșiri'!$C$5:$C$504,C25,'Intrări-ieșiri'!$E$5:$E$504,"Intrare",'Intrări-ieșiri'!$B$5:$B$504,"&lt;="&amp;DataInv)-SUMIFS('Intrări-ieșiri'!$F$5:$F$504,'Intrări-ieșiri'!$C$5:$C$504,C25,'Intrări-ieșiri'!$E$5:$E$504,"Ieșire",'Intrări-ieșiri'!$B$5:$B$504,"&lt;="&amp;DataInv))</f>
        <v/>
      </c>
      <c r="G25" s="21"/>
      <c r="H25" s="10" t="str">
        <f t="shared" si="0"/>
        <v/>
      </c>
      <c r="I25" s="12" t="str">
        <f>IF(C25="","",N(Produse!$F$23))</f>
        <v/>
      </c>
      <c r="J25" s="12" t="str">
        <f t="shared" si="1"/>
        <v/>
      </c>
      <c r="K25" s="12" t="str">
        <f t="shared" si="2"/>
        <v/>
      </c>
      <c r="L25" s="12" t="str">
        <f t="shared" si="3"/>
        <v/>
      </c>
      <c r="M25" s="18"/>
    </row>
    <row r="26" spans="2:13" x14ac:dyDescent="0.2">
      <c r="B26" s="20" t="str">
        <f>IF(C26="","",20)</f>
        <v/>
      </c>
      <c r="C26" s="20" t="str">
        <f>IF(Produse!$B$24="","",Produse!$B$24)</f>
        <v/>
      </c>
      <c r="D26" s="17" t="str">
        <f>IF(C26="","",Produse!$C$24)</f>
        <v/>
      </c>
      <c r="E26" s="20" t="str">
        <f>IF(C26="","",Produse!$D$24)</f>
        <v/>
      </c>
      <c r="F26" s="10" t="str">
        <f>IF(C26="","",N(Produse!$G$24)+SUMIFS('Intrări-ieșiri'!$F$5:$F$504,'Intrări-ieșiri'!$C$5:$C$504,C26,'Intrări-ieșiri'!$E$5:$E$504,"Intrare",'Intrări-ieșiri'!$B$5:$B$504,"&lt;="&amp;DataInv)-SUMIFS('Intrări-ieșiri'!$F$5:$F$504,'Intrări-ieșiri'!$C$5:$C$504,C26,'Intrări-ieșiri'!$E$5:$E$504,"Ieșire",'Intrări-ieșiri'!$B$5:$B$504,"&lt;="&amp;DataInv))</f>
        <v/>
      </c>
      <c r="G26" s="21"/>
      <c r="H26" s="10" t="str">
        <f t="shared" si="0"/>
        <v/>
      </c>
      <c r="I26" s="12" t="str">
        <f>IF(C26="","",N(Produse!$F$24))</f>
        <v/>
      </c>
      <c r="J26" s="12" t="str">
        <f t="shared" si="1"/>
        <v/>
      </c>
      <c r="K26" s="12" t="str">
        <f t="shared" si="2"/>
        <v/>
      </c>
      <c r="L26" s="12" t="str">
        <f t="shared" si="3"/>
        <v/>
      </c>
      <c r="M26" s="18"/>
    </row>
    <row r="27" spans="2:13" x14ac:dyDescent="0.2">
      <c r="B27" s="20" t="str">
        <f>IF(C27="","",21)</f>
        <v/>
      </c>
      <c r="C27" s="20" t="str">
        <f>IF(Produse!$B$25="","",Produse!$B$25)</f>
        <v/>
      </c>
      <c r="D27" s="17" t="str">
        <f>IF(C27="","",Produse!$C$25)</f>
        <v/>
      </c>
      <c r="E27" s="20" t="str">
        <f>IF(C27="","",Produse!$D$25)</f>
        <v/>
      </c>
      <c r="F27" s="10" t="str">
        <f>IF(C27="","",N(Produse!$G$25)+SUMIFS('Intrări-ieșiri'!$F$5:$F$504,'Intrări-ieșiri'!$C$5:$C$504,C27,'Intrări-ieșiri'!$E$5:$E$504,"Intrare",'Intrări-ieșiri'!$B$5:$B$504,"&lt;="&amp;DataInv)-SUMIFS('Intrări-ieșiri'!$F$5:$F$504,'Intrări-ieșiri'!$C$5:$C$504,C27,'Intrări-ieșiri'!$E$5:$E$504,"Ieșire",'Intrări-ieșiri'!$B$5:$B$504,"&lt;="&amp;DataInv))</f>
        <v/>
      </c>
      <c r="G27" s="21"/>
      <c r="H27" s="10" t="str">
        <f t="shared" si="0"/>
        <v/>
      </c>
      <c r="I27" s="12" t="str">
        <f>IF(C27="","",N(Produse!$F$25))</f>
        <v/>
      </c>
      <c r="J27" s="12" t="str">
        <f t="shared" si="1"/>
        <v/>
      </c>
      <c r="K27" s="12" t="str">
        <f t="shared" si="2"/>
        <v/>
      </c>
      <c r="L27" s="12" t="str">
        <f t="shared" si="3"/>
        <v/>
      </c>
      <c r="M27" s="18"/>
    </row>
    <row r="28" spans="2:13" x14ac:dyDescent="0.2">
      <c r="B28" s="20" t="str">
        <f>IF(C28="","",22)</f>
        <v/>
      </c>
      <c r="C28" s="20" t="str">
        <f>IF(Produse!$B$26="","",Produse!$B$26)</f>
        <v/>
      </c>
      <c r="D28" s="17" t="str">
        <f>IF(C28="","",Produse!$C$26)</f>
        <v/>
      </c>
      <c r="E28" s="20" t="str">
        <f>IF(C28="","",Produse!$D$26)</f>
        <v/>
      </c>
      <c r="F28" s="10" t="str">
        <f>IF(C28="","",N(Produse!$G$26)+SUMIFS('Intrări-ieșiri'!$F$5:$F$504,'Intrări-ieșiri'!$C$5:$C$504,C28,'Intrări-ieșiri'!$E$5:$E$504,"Intrare",'Intrări-ieșiri'!$B$5:$B$504,"&lt;="&amp;DataInv)-SUMIFS('Intrări-ieșiri'!$F$5:$F$504,'Intrări-ieșiri'!$C$5:$C$504,C28,'Intrări-ieșiri'!$E$5:$E$504,"Ieșire",'Intrări-ieșiri'!$B$5:$B$504,"&lt;="&amp;DataInv))</f>
        <v/>
      </c>
      <c r="G28" s="21"/>
      <c r="H28" s="10" t="str">
        <f t="shared" si="0"/>
        <v/>
      </c>
      <c r="I28" s="12" t="str">
        <f>IF(C28="","",N(Produse!$F$26))</f>
        <v/>
      </c>
      <c r="J28" s="12" t="str">
        <f t="shared" si="1"/>
        <v/>
      </c>
      <c r="K28" s="12" t="str">
        <f t="shared" si="2"/>
        <v/>
      </c>
      <c r="L28" s="12" t="str">
        <f t="shared" si="3"/>
        <v/>
      </c>
      <c r="M28" s="18"/>
    </row>
    <row r="29" spans="2:13" x14ac:dyDescent="0.2">
      <c r="B29" s="20" t="str">
        <f>IF(C29="","",23)</f>
        <v/>
      </c>
      <c r="C29" s="20" t="str">
        <f>IF(Produse!$B$27="","",Produse!$B$27)</f>
        <v/>
      </c>
      <c r="D29" s="17" t="str">
        <f>IF(C29="","",Produse!$C$27)</f>
        <v/>
      </c>
      <c r="E29" s="20" t="str">
        <f>IF(C29="","",Produse!$D$27)</f>
        <v/>
      </c>
      <c r="F29" s="10" t="str">
        <f>IF(C29="","",N(Produse!$G$27)+SUMIFS('Intrări-ieșiri'!$F$5:$F$504,'Intrări-ieșiri'!$C$5:$C$504,C29,'Intrări-ieșiri'!$E$5:$E$504,"Intrare",'Intrări-ieșiri'!$B$5:$B$504,"&lt;="&amp;DataInv)-SUMIFS('Intrări-ieșiri'!$F$5:$F$504,'Intrări-ieșiri'!$C$5:$C$504,C29,'Intrări-ieșiri'!$E$5:$E$504,"Ieșire",'Intrări-ieșiri'!$B$5:$B$504,"&lt;="&amp;DataInv))</f>
        <v/>
      </c>
      <c r="G29" s="21"/>
      <c r="H29" s="10" t="str">
        <f t="shared" si="0"/>
        <v/>
      </c>
      <c r="I29" s="12" t="str">
        <f>IF(C29="","",N(Produse!$F$27))</f>
        <v/>
      </c>
      <c r="J29" s="12" t="str">
        <f t="shared" si="1"/>
        <v/>
      </c>
      <c r="K29" s="12" t="str">
        <f t="shared" si="2"/>
        <v/>
      </c>
      <c r="L29" s="12" t="str">
        <f t="shared" si="3"/>
        <v/>
      </c>
      <c r="M29" s="18"/>
    </row>
    <row r="30" spans="2:13" x14ac:dyDescent="0.2">
      <c r="B30" s="20" t="str">
        <f>IF(C30="","",24)</f>
        <v/>
      </c>
      <c r="C30" s="20" t="str">
        <f>IF(Produse!$B$28="","",Produse!$B$28)</f>
        <v/>
      </c>
      <c r="D30" s="17" t="str">
        <f>IF(C30="","",Produse!$C$28)</f>
        <v/>
      </c>
      <c r="E30" s="20" t="str">
        <f>IF(C30="","",Produse!$D$28)</f>
        <v/>
      </c>
      <c r="F30" s="10" t="str">
        <f>IF(C30="","",N(Produse!$G$28)+SUMIFS('Intrări-ieșiri'!$F$5:$F$504,'Intrări-ieșiri'!$C$5:$C$504,C30,'Intrări-ieșiri'!$E$5:$E$504,"Intrare",'Intrări-ieșiri'!$B$5:$B$504,"&lt;="&amp;DataInv)-SUMIFS('Intrări-ieșiri'!$F$5:$F$504,'Intrări-ieșiri'!$C$5:$C$504,C30,'Intrări-ieșiri'!$E$5:$E$504,"Ieșire",'Intrări-ieșiri'!$B$5:$B$504,"&lt;="&amp;DataInv))</f>
        <v/>
      </c>
      <c r="G30" s="21"/>
      <c r="H30" s="10" t="str">
        <f t="shared" si="0"/>
        <v/>
      </c>
      <c r="I30" s="12" t="str">
        <f>IF(C30="","",N(Produse!$F$28))</f>
        <v/>
      </c>
      <c r="J30" s="12" t="str">
        <f t="shared" si="1"/>
        <v/>
      </c>
      <c r="K30" s="12" t="str">
        <f t="shared" si="2"/>
        <v/>
      </c>
      <c r="L30" s="12" t="str">
        <f t="shared" si="3"/>
        <v/>
      </c>
      <c r="M30" s="18"/>
    </row>
    <row r="31" spans="2:13" x14ac:dyDescent="0.2">
      <c r="B31" s="20" t="str">
        <f>IF(C31="","",25)</f>
        <v/>
      </c>
      <c r="C31" s="20" t="str">
        <f>IF(Produse!$B$29="","",Produse!$B$29)</f>
        <v/>
      </c>
      <c r="D31" s="17" t="str">
        <f>IF(C31="","",Produse!$C$29)</f>
        <v/>
      </c>
      <c r="E31" s="20" t="str">
        <f>IF(C31="","",Produse!$D$29)</f>
        <v/>
      </c>
      <c r="F31" s="10" t="str">
        <f>IF(C31="","",N(Produse!$G$29)+SUMIFS('Intrări-ieșiri'!$F$5:$F$504,'Intrări-ieșiri'!$C$5:$C$504,C31,'Intrări-ieșiri'!$E$5:$E$504,"Intrare",'Intrări-ieșiri'!$B$5:$B$504,"&lt;="&amp;DataInv)-SUMIFS('Intrări-ieșiri'!$F$5:$F$504,'Intrări-ieșiri'!$C$5:$C$504,C31,'Intrări-ieșiri'!$E$5:$E$504,"Ieșire",'Intrări-ieșiri'!$B$5:$B$504,"&lt;="&amp;DataInv))</f>
        <v/>
      </c>
      <c r="G31" s="21"/>
      <c r="H31" s="10" t="str">
        <f t="shared" si="0"/>
        <v/>
      </c>
      <c r="I31" s="12" t="str">
        <f>IF(C31="","",N(Produse!$F$29))</f>
        <v/>
      </c>
      <c r="J31" s="12" t="str">
        <f t="shared" si="1"/>
        <v/>
      </c>
      <c r="K31" s="12" t="str">
        <f t="shared" si="2"/>
        <v/>
      </c>
      <c r="L31" s="12" t="str">
        <f t="shared" si="3"/>
        <v/>
      </c>
      <c r="M31" s="18"/>
    </row>
    <row r="32" spans="2:13" x14ac:dyDescent="0.2">
      <c r="B32" s="20" t="str">
        <f>IF(C32="","",26)</f>
        <v/>
      </c>
      <c r="C32" s="20" t="str">
        <f>IF(Produse!$B$30="","",Produse!$B$30)</f>
        <v/>
      </c>
      <c r="D32" s="17" t="str">
        <f>IF(C32="","",Produse!$C$30)</f>
        <v/>
      </c>
      <c r="E32" s="20" t="str">
        <f>IF(C32="","",Produse!$D$30)</f>
        <v/>
      </c>
      <c r="F32" s="10" t="str">
        <f>IF(C32="","",N(Produse!$G$30)+SUMIFS('Intrări-ieșiri'!$F$5:$F$504,'Intrări-ieșiri'!$C$5:$C$504,C32,'Intrări-ieșiri'!$E$5:$E$504,"Intrare",'Intrări-ieșiri'!$B$5:$B$504,"&lt;="&amp;DataInv)-SUMIFS('Intrări-ieșiri'!$F$5:$F$504,'Intrări-ieșiri'!$C$5:$C$504,C32,'Intrări-ieșiri'!$E$5:$E$504,"Ieșire",'Intrări-ieșiri'!$B$5:$B$504,"&lt;="&amp;DataInv))</f>
        <v/>
      </c>
      <c r="G32" s="21"/>
      <c r="H32" s="10" t="str">
        <f t="shared" si="0"/>
        <v/>
      </c>
      <c r="I32" s="12" t="str">
        <f>IF(C32="","",N(Produse!$F$30))</f>
        <v/>
      </c>
      <c r="J32" s="12" t="str">
        <f t="shared" si="1"/>
        <v/>
      </c>
      <c r="K32" s="12" t="str">
        <f t="shared" si="2"/>
        <v/>
      </c>
      <c r="L32" s="12" t="str">
        <f t="shared" si="3"/>
        <v/>
      </c>
      <c r="M32" s="18"/>
    </row>
    <row r="33" spans="2:13" x14ac:dyDescent="0.2">
      <c r="B33" s="20" t="str">
        <f>IF(C33="","",27)</f>
        <v/>
      </c>
      <c r="C33" s="20" t="str">
        <f>IF(Produse!$B$31="","",Produse!$B$31)</f>
        <v/>
      </c>
      <c r="D33" s="17" t="str">
        <f>IF(C33="","",Produse!$C$31)</f>
        <v/>
      </c>
      <c r="E33" s="20" t="str">
        <f>IF(C33="","",Produse!$D$31)</f>
        <v/>
      </c>
      <c r="F33" s="10" t="str">
        <f>IF(C33="","",N(Produse!$G$31)+SUMIFS('Intrări-ieșiri'!$F$5:$F$504,'Intrări-ieșiri'!$C$5:$C$504,C33,'Intrări-ieșiri'!$E$5:$E$504,"Intrare",'Intrări-ieșiri'!$B$5:$B$504,"&lt;="&amp;DataInv)-SUMIFS('Intrări-ieșiri'!$F$5:$F$504,'Intrări-ieșiri'!$C$5:$C$504,C33,'Intrări-ieșiri'!$E$5:$E$504,"Ieșire",'Intrări-ieșiri'!$B$5:$B$504,"&lt;="&amp;DataInv))</f>
        <v/>
      </c>
      <c r="G33" s="21"/>
      <c r="H33" s="10" t="str">
        <f t="shared" si="0"/>
        <v/>
      </c>
      <c r="I33" s="12" t="str">
        <f>IF(C33="","",N(Produse!$F$31))</f>
        <v/>
      </c>
      <c r="J33" s="12" t="str">
        <f t="shared" si="1"/>
        <v/>
      </c>
      <c r="K33" s="12" t="str">
        <f t="shared" si="2"/>
        <v/>
      </c>
      <c r="L33" s="12" t="str">
        <f t="shared" si="3"/>
        <v/>
      </c>
      <c r="M33" s="18"/>
    </row>
    <row r="34" spans="2:13" x14ac:dyDescent="0.2">
      <c r="B34" s="20" t="str">
        <f>IF(C34="","",28)</f>
        <v/>
      </c>
      <c r="C34" s="20" t="str">
        <f>IF(Produse!$B$32="","",Produse!$B$32)</f>
        <v/>
      </c>
      <c r="D34" s="17" t="str">
        <f>IF(C34="","",Produse!$C$32)</f>
        <v/>
      </c>
      <c r="E34" s="20" t="str">
        <f>IF(C34="","",Produse!$D$32)</f>
        <v/>
      </c>
      <c r="F34" s="10" t="str">
        <f>IF(C34="","",N(Produse!$G$32)+SUMIFS('Intrări-ieșiri'!$F$5:$F$504,'Intrări-ieșiri'!$C$5:$C$504,C34,'Intrări-ieșiri'!$E$5:$E$504,"Intrare",'Intrări-ieșiri'!$B$5:$B$504,"&lt;="&amp;DataInv)-SUMIFS('Intrări-ieșiri'!$F$5:$F$504,'Intrări-ieșiri'!$C$5:$C$504,C34,'Intrări-ieșiri'!$E$5:$E$504,"Ieșire",'Intrări-ieșiri'!$B$5:$B$504,"&lt;="&amp;DataInv))</f>
        <v/>
      </c>
      <c r="G34" s="21"/>
      <c r="H34" s="10" t="str">
        <f t="shared" si="0"/>
        <v/>
      </c>
      <c r="I34" s="12" t="str">
        <f>IF(C34="","",N(Produse!$F$32))</f>
        <v/>
      </c>
      <c r="J34" s="12" t="str">
        <f t="shared" si="1"/>
        <v/>
      </c>
      <c r="K34" s="12" t="str">
        <f t="shared" si="2"/>
        <v/>
      </c>
      <c r="L34" s="12" t="str">
        <f t="shared" si="3"/>
        <v/>
      </c>
      <c r="M34" s="18"/>
    </row>
    <row r="35" spans="2:13" x14ac:dyDescent="0.2">
      <c r="B35" s="20" t="str">
        <f>IF(C35="","",29)</f>
        <v/>
      </c>
      <c r="C35" s="20" t="str">
        <f>IF(Produse!$B$33="","",Produse!$B$33)</f>
        <v/>
      </c>
      <c r="D35" s="17" t="str">
        <f>IF(C35="","",Produse!$C$33)</f>
        <v/>
      </c>
      <c r="E35" s="20" t="str">
        <f>IF(C35="","",Produse!$D$33)</f>
        <v/>
      </c>
      <c r="F35" s="10" t="str">
        <f>IF(C35="","",N(Produse!$G$33)+SUMIFS('Intrări-ieșiri'!$F$5:$F$504,'Intrări-ieșiri'!$C$5:$C$504,C35,'Intrări-ieșiri'!$E$5:$E$504,"Intrare",'Intrări-ieșiri'!$B$5:$B$504,"&lt;="&amp;DataInv)-SUMIFS('Intrări-ieșiri'!$F$5:$F$504,'Intrări-ieșiri'!$C$5:$C$504,C35,'Intrări-ieșiri'!$E$5:$E$504,"Ieșire",'Intrări-ieșiri'!$B$5:$B$504,"&lt;="&amp;DataInv))</f>
        <v/>
      </c>
      <c r="G35" s="21"/>
      <c r="H35" s="10" t="str">
        <f t="shared" si="0"/>
        <v/>
      </c>
      <c r="I35" s="12" t="str">
        <f>IF(C35="","",N(Produse!$F$33))</f>
        <v/>
      </c>
      <c r="J35" s="12" t="str">
        <f t="shared" si="1"/>
        <v/>
      </c>
      <c r="K35" s="12" t="str">
        <f t="shared" si="2"/>
        <v/>
      </c>
      <c r="L35" s="12" t="str">
        <f t="shared" si="3"/>
        <v/>
      </c>
      <c r="M35" s="18"/>
    </row>
    <row r="36" spans="2:13" x14ac:dyDescent="0.2">
      <c r="B36" s="20" t="str">
        <f>IF(C36="","",30)</f>
        <v/>
      </c>
      <c r="C36" s="20" t="str">
        <f>IF(Produse!$B$34="","",Produse!$B$34)</f>
        <v/>
      </c>
      <c r="D36" s="17" t="str">
        <f>IF(C36="","",Produse!$C$34)</f>
        <v/>
      </c>
      <c r="E36" s="20" t="str">
        <f>IF(C36="","",Produse!$D$34)</f>
        <v/>
      </c>
      <c r="F36" s="10" t="str">
        <f>IF(C36="","",N(Produse!$G$34)+SUMIFS('Intrări-ieșiri'!$F$5:$F$504,'Intrări-ieșiri'!$C$5:$C$504,C36,'Intrări-ieșiri'!$E$5:$E$504,"Intrare",'Intrări-ieșiri'!$B$5:$B$504,"&lt;="&amp;DataInv)-SUMIFS('Intrări-ieșiri'!$F$5:$F$504,'Intrări-ieșiri'!$C$5:$C$504,C36,'Intrări-ieșiri'!$E$5:$E$504,"Ieșire",'Intrări-ieșiri'!$B$5:$B$504,"&lt;="&amp;DataInv))</f>
        <v/>
      </c>
      <c r="G36" s="21"/>
      <c r="H36" s="10" t="str">
        <f t="shared" si="0"/>
        <v/>
      </c>
      <c r="I36" s="12" t="str">
        <f>IF(C36="","",N(Produse!$F$34))</f>
        <v/>
      </c>
      <c r="J36" s="12" t="str">
        <f t="shared" si="1"/>
        <v/>
      </c>
      <c r="K36" s="12" t="str">
        <f t="shared" si="2"/>
        <v/>
      </c>
      <c r="L36" s="12" t="str">
        <f t="shared" si="3"/>
        <v/>
      </c>
      <c r="M36" s="18"/>
    </row>
    <row r="37" spans="2:13" x14ac:dyDescent="0.2">
      <c r="B37" s="20" t="str">
        <f>IF(C37="","",31)</f>
        <v/>
      </c>
      <c r="C37" s="20" t="str">
        <f>IF(Produse!$B$35="","",Produse!$B$35)</f>
        <v/>
      </c>
      <c r="D37" s="17" t="str">
        <f>IF(C37="","",Produse!$C$35)</f>
        <v/>
      </c>
      <c r="E37" s="20" t="str">
        <f>IF(C37="","",Produse!$D$35)</f>
        <v/>
      </c>
      <c r="F37" s="10" t="str">
        <f>IF(C37="","",N(Produse!$G$35)+SUMIFS('Intrări-ieșiri'!$F$5:$F$504,'Intrări-ieșiri'!$C$5:$C$504,C37,'Intrări-ieșiri'!$E$5:$E$504,"Intrare",'Intrări-ieșiri'!$B$5:$B$504,"&lt;="&amp;DataInv)-SUMIFS('Intrări-ieșiri'!$F$5:$F$504,'Intrări-ieșiri'!$C$5:$C$504,C37,'Intrări-ieșiri'!$E$5:$E$504,"Ieșire",'Intrări-ieșiri'!$B$5:$B$504,"&lt;="&amp;DataInv))</f>
        <v/>
      </c>
      <c r="G37" s="21"/>
      <c r="H37" s="10" t="str">
        <f t="shared" si="0"/>
        <v/>
      </c>
      <c r="I37" s="12" t="str">
        <f>IF(C37="","",N(Produse!$F$35))</f>
        <v/>
      </c>
      <c r="J37" s="12" t="str">
        <f t="shared" si="1"/>
        <v/>
      </c>
      <c r="K37" s="12" t="str">
        <f t="shared" si="2"/>
        <v/>
      </c>
      <c r="L37" s="12" t="str">
        <f t="shared" si="3"/>
        <v/>
      </c>
      <c r="M37" s="18"/>
    </row>
    <row r="38" spans="2:13" x14ac:dyDescent="0.2">
      <c r="B38" s="20" t="str">
        <f>IF(C38="","",32)</f>
        <v/>
      </c>
      <c r="C38" s="20" t="str">
        <f>IF(Produse!$B$36="","",Produse!$B$36)</f>
        <v/>
      </c>
      <c r="D38" s="17" t="str">
        <f>IF(C38="","",Produse!$C$36)</f>
        <v/>
      </c>
      <c r="E38" s="20" t="str">
        <f>IF(C38="","",Produse!$D$36)</f>
        <v/>
      </c>
      <c r="F38" s="10" t="str">
        <f>IF(C38="","",N(Produse!$G$36)+SUMIFS('Intrări-ieșiri'!$F$5:$F$504,'Intrări-ieșiri'!$C$5:$C$504,C38,'Intrări-ieșiri'!$E$5:$E$504,"Intrare",'Intrări-ieșiri'!$B$5:$B$504,"&lt;="&amp;DataInv)-SUMIFS('Intrări-ieșiri'!$F$5:$F$504,'Intrări-ieșiri'!$C$5:$C$504,C38,'Intrări-ieșiri'!$E$5:$E$504,"Ieșire",'Intrări-ieșiri'!$B$5:$B$504,"&lt;="&amp;DataInv))</f>
        <v/>
      </c>
      <c r="G38" s="21"/>
      <c r="H38" s="10" t="str">
        <f t="shared" si="0"/>
        <v/>
      </c>
      <c r="I38" s="12" t="str">
        <f>IF(C38="","",N(Produse!$F$36))</f>
        <v/>
      </c>
      <c r="J38" s="12" t="str">
        <f t="shared" si="1"/>
        <v/>
      </c>
      <c r="K38" s="12" t="str">
        <f t="shared" si="2"/>
        <v/>
      </c>
      <c r="L38" s="12" t="str">
        <f t="shared" si="3"/>
        <v/>
      </c>
      <c r="M38" s="18"/>
    </row>
    <row r="39" spans="2:13" x14ac:dyDescent="0.2">
      <c r="B39" s="20" t="str">
        <f>IF(C39="","",33)</f>
        <v/>
      </c>
      <c r="C39" s="20" t="str">
        <f>IF(Produse!$B$37="","",Produse!$B$37)</f>
        <v/>
      </c>
      <c r="D39" s="17" t="str">
        <f>IF(C39="","",Produse!$C$37)</f>
        <v/>
      </c>
      <c r="E39" s="20" t="str">
        <f>IF(C39="","",Produse!$D$37)</f>
        <v/>
      </c>
      <c r="F39" s="10" t="str">
        <f>IF(C39="","",N(Produse!$G$37)+SUMIFS('Intrări-ieșiri'!$F$5:$F$504,'Intrări-ieșiri'!$C$5:$C$504,C39,'Intrări-ieșiri'!$E$5:$E$504,"Intrare",'Intrări-ieșiri'!$B$5:$B$504,"&lt;="&amp;DataInv)-SUMIFS('Intrări-ieșiri'!$F$5:$F$504,'Intrări-ieșiri'!$C$5:$C$504,C39,'Intrări-ieșiri'!$E$5:$E$504,"Ieșire",'Intrări-ieșiri'!$B$5:$B$504,"&lt;="&amp;DataInv))</f>
        <v/>
      </c>
      <c r="G39" s="21"/>
      <c r="H39" s="10" t="str">
        <f t="shared" ref="H39:H70" si="4">IF(OR(C39="",G39=""),"",G39-F39)</f>
        <v/>
      </c>
      <c r="I39" s="12" t="str">
        <f>IF(C39="","",N(Produse!$F$37))</f>
        <v/>
      </c>
      <c r="J39" s="12" t="str">
        <f t="shared" ref="J39:J70" si="5">IF(C39="","",ROUND(F39*I39,2))</f>
        <v/>
      </c>
      <c r="K39" s="12" t="str">
        <f t="shared" ref="K39:K70" si="6">IF(OR(C39="",G39=""),"",ROUND(G39*I39,2))</f>
        <v/>
      </c>
      <c r="L39" s="12" t="str">
        <f t="shared" ref="L39:L70" si="7">IF(OR(C39="",G39=""),"",K39-J39)</f>
        <v/>
      </c>
      <c r="M39" s="18"/>
    </row>
    <row r="40" spans="2:13" x14ac:dyDescent="0.2">
      <c r="B40" s="20" t="str">
        <f>IF(C40="","",34)</f>
        <v/>
      </c>
      <c r="C40" s="20" t="str">
        <f>IF(Produse!$B$38="","",Produse!$B$38)</f>
        <v/>
      </c>
      <c r="D40" s="17" t="str">
        <f>IF(C40="","",Produse!$C$38)</f>
        <v/>
      </c>
      <c r="E40" s="20" t="str">
        <f>IF(C40="","",Produse!$D$38)</f>
        <v/>
      </c>
      <c r="F40" s="10" t="str">
        <f>IF(C40="","",N(Produse!$G$38)+SUMIFS('Intrări-ieșiri'!$F$5:$F$504,'Intrări-ieșiri'!$C$5:$C$504,C40,'Intrări-ieșiri'!$E$5:$E$504,"Intrare",'Intrări-ieșiri'!$B$5:$B$504,"&lt;="&amp;DataInv)-SUMIFS('Intrări-ieșiri'!$F$5:$F$504,'Intrări-ieșiri'!$C$5:$C$504,C40,'Intrări-ieșiri'!$E$5:$E$504,"Ieșire",'Intrări-ieșiri'!$B$5:$B$504,"&lt;="&amp;DataInv))</f>
        <v/>
      </c>
      <c r="G40" s="21"/>
      <c r="H40" s="10" t="str">
        <f t="shared" si="4"/>
        <v/>
      </c>
      <c r="I40" s="12" t="str">
        <f>IF(C40="","",N(Produse!$F$38))</f>
        <v/>
      </c>
      <c r="J40" s="12" t="str">
        <f t="shared" si="5"/>
        <v/>
      </c>
      <c r="K40" s="12" t="str">
        <f t="shared" si="6"/>
        <v/>
      </c>
      <c r="L40" s="12" t="str">
        <f t="shared" si="7"/>
        <v/>
      </c>
      <c r="M40" s="18"/>
    </row>
    <row r="41" spans="2:13" x14ac:dyDescent="0.2">
      <c r="B41" s="20" t="str">
        <f>IF(C41="","",35)</f>
        <v/>
      </c>
      <c r="C41" s="20" t="str">
        <f>IF(Produse!$B$39="","",Produse!$B$39)</f>
        <v/>
      </c>
      <c r="D41" s="17" t="str">
        <f>IF(C41="","",Produse!$C$39)</f>
        <v/>
      </c>
      <c r="E41" s="20" t="str">
        <f>IF(C41="","",Produse!$D$39)</f>
        <v/>
      </c>
      <c r="F41" s="10" t="str">
        <f>IF(C41="","",N(Produse!$G$39)+SUMIFS('Intrări-ieșiri'!$F$5:$F$504,'Intrări-ieșiri'!$C$5:$C$504,C41,'Intrări-ieșiri'!$E$5:$E$504,"Intrare",'Intrări-ieșiri'!$B$5:$B$504,"&lt;="&amp;DataInv)-SUMIFS('Intrări-ieșiri'!$F$5:$F$504,'Intrări-ieșiri'!$C$5:$C$504,C41,'Intrări-ieșiri'!$E$5:$E$504,"Ieșire",'Intrări-ieșiri'!$B$5:$B$504,"&lt;="&amp;DataInv))</f>
        <v/>
      </c>
      <c r="G41" s="21"/>
      <c r="H41" s="10" t="str">
        <f t="shared" si="4"/>
        <v/>
      </c>
      <c r="I41" s="12" t="str">
        <f>IF(C41="","",N(Produse!$F$39))</f>
        <v/>
      </c>
      <c r="J41" s="12" t="str">
        <f t="shared" si="5"/>
        <v/>
      </c>
      <c r="K41" s="12" t="str">
        <f t="shared" si="6"/>
        <v/>
      </c>
      <c r="L41" s="12" t="str">
        <f t="shared" si="7"/>
        <v/>
      </c>
      <c r="M41" s="18"/>
    </row>
    <row r="42" spans="2:13" x14ac:dyDescent="0.2">
      <c r="B42" s="20" t="str">
        <f>IF(C42="","",36)</f>
        <v/>
      </c>
      <c r="C42" s="20" t="str">
        <f>IF(Produse!$B$40="","",Produse!$B$40)</f>
        <v/>
      </c>
      <c r="D42" s="17" t="str">
        <f>IF(C42="","",Produse!$C$40)</f>
        <v/>
      </c>
      <c r="E42" s="20" t="str">
        <f>IF(C42="","",Produse!$D$40)</f>
        <v/>
      </c>
      <c r="F42" s="10" t="str">
        <f>IF(C42="","",N(Produse!$G$40)+SUMIFS('Intrări-ieșiri'!$F$5:$F$504,'Intrări-ieșiri'!$C$5:$C$504,C42,'Intrări-ieșiri'!$E$5:$E$504,"Intrare",'Intrări-ieșiri'!$B$5:$B$504,"&lt;="&amp;DataInv)-SUMIFS('Intrări-ieșiri'!$F$5:$F$504,'Intrări-ieșiri'!$C$5:$C$504,C42,'Intrări-ieșiri'!$E$5:$E$504,"Ieșire",'Intrări-ieșiri'!$B$5:$B$504,"&lt;="&amp;DataInv))</f>
        <v/>
      </c>
      <c r="G42" s="21"/>
      <c r="H42" s="10" t="str">
        <f t="shared" si="4"/>
        <v/>
      </c>
      <c r="I42" s="12" t="str">
        <f>IF(C42="","",N(Produse!$F$40))</f>
        <v/>
      </c>
      <c r="J42" s="12" t="str">
        <f t="shared" si="5"/>
        <v/>
      </c>
      <c r="K42" s="12" t="str">
        <f t="shared" si="6"/>
        <v/>
      </c>
      <c r="L42" s="12" t="str">
        <f t="shared" si="7"/>
        <v/>
      </c>
      <c r="M42" s="18"/>
    </row>
    <row r="43" spans="2:13" x14ac:dyDescent="0.2">
      <c r="B43" s="20" t="str">
        <f>IF(C43="","",37)</f>
        <v/>
      </c>
      <c r="C43" s="20" t="str">
        <f>IF(Produse!$B$41="","",Produse!$B$41)</f>
        <v/>
      </c>
      <c r="D43" s="17" t="str">
        <f>IF(C43="","",Produse!$C$41)</f>
        <v/>
      </c>
      <c r="E43" s="20" t="str">
        <f>IF(C43="","",Produse!$D$41)</f>
        <v/>
      </c>
      <c r="F43" s="10" t="str">
        <f>IF(C43="","",N(Produse!$G$41)+SUMIFS('Intrări-ieșiri'!$F$5:$F$504,'Intrări-ieșiri'!$C$5:$C$504,C43,'Intrări-ieșiri'!$E$5:$E$504,"Intrare",'Intrări-ieșiri'!$B$5:$B$504,"&lt;="&amp;DataInv)-SUMIFS('Intrări-ieșiri'!$F$5:$F$504,'Intrări-ieșiri'!$C$5:$C$504,C43,'Intrări-ieșiri'!$E$5:$E$504,"Ieșire",'Intrări-ieșiri'!$B$5:$B$504,"&lt;="&amp;DataInv))</f>
        <v/>
      </c>
      <c r="G43" s="21"/>
      <c r="H43" s="10" t="str">
        <f t="shared" si="4"/>
        <v/>
      </c>
      <c r="I43" s="12" t="str">
        <f>IF(C43="","",N(Produse!$F$41))</f>
        <v/>
      </c>
      <c r="J43" s="12" t="str">
        <f t="shared" si="5"/>
        <v/>
      </c>
      <c r="K43" s="12" t="str">
        <f t="shared" si="6"/>
        <v/>
      </c>
      <c r="L43" s="12" t="str">
        <f t="shared" si="7"/>
        <v/>
      </c>
      <c r="M43" s="18"/>
    </row>
    <row r="44" spans="2:13" x14ac:dyDescent="0.2">
      <c r="B44" s="20" t="str">
        <f>IF(C44="","",38)</f>
        <v/>
      </c>
      <c r="C44" s="20" t="str">
        <f>IF(Produse!$B$42="","",Produse!$B$42)</f>
        <v/>
      </c>
      <c r="D44" s="17" t="str">
        <f>IF(C44="","",Produse!$C$42)</f>
        <v/>
      </c>
      <c r="E44" s="20" t="str">
        <f>IF(C44="","",Produse!$D$42)</f>
        <v/>
      </c>
      <c r="F44" s="10" t="str">
        <f>IF(C44="","",N(Produse!$G$42)+SUMIFS('Intrări-ieșiri'!$F$5:$F$504,'Intrări-ieșiri'!$C$5:$C$504,C44,'Intrări-ieșiri'!$E$5:$E$504,"Intrare",'Intrări-ieșiri'!$B$5:$B$504,"&lt;="&amp;DataInv)-SUMIFS('Intrări-ieșiri'!$F$5:$F$504,'Intrări-ieșiri'!$C$5:$C$504,C44,'Intrări-ieșiri'!$E$5:$E$504,"Ieșire",'Intrări-ieșiri'!$B$5:$B$504,"&lt;="&amp;DataInv))</f>
        <v/>
      </c>
      <c r="G44" s="21"/>
      <c r="H44" s="10" t="str">
        <f t="shared" si="4"/>
        <v/>
      </c>
      <c r="I44" s="12" t="str">
        <f>IF(C44="","",N(Produse!$F$42))</f>
        <v/>
      </c>
      <c r="J44" s="12" t="str">
        <f t="shared" si="5"/>
        <v/>
      </c>
      <c r="K44" s="12" t="str">
        <f t="shared" si="6"/>
        <v/>
      </c>
      <c r="L44" s="12" t="str">
        <f t="shared" si="7"/>
        <v/>
      </c>
      <c r="M44" s="18"/>
    </row>
    <row r="45" spans="2:13" x14ac:dyDescent="0.2">
      <c r="B45" s="20" t="str">
        <f>IF(C45="","",39)</f>
        <v/>
      </c>
      <c r="C45" s="20" t="str">
        <f>IF(Produse!$B$43="","",Produse!$B$43)</f>
        <v/>
      </c>
      <c r="D45" s="17" t="str">
        <f>IF(C45="","",Produse!$C$43)</f>
        <v/>
      </c>
      <c r="E45" s="20" t="str">
        <f>IF(C45="","",Produse!$D$43)</f>
        <v/>
      </c>
      <c r="F45" s="10" t="str">
        <f>IF(C45="","",N(Produse!$G$43)+SUMIFS('Intrări-ieșiri'!$F$5:$F$504,'Intrări-ieșiri'!$C$5:$C$504,C45,'Intrări-ieșiri'!$E$5:$E$504,"Intrare",'Intrări-ieșiri'!$B$5:$B$504,"&lt;="&amp;DataInv)-SUMIFS('Intrări-ieșiri'!$F$5:$F$504,'Intrări-ieșiri'!$C$5:$C$504,C45,'Intrări-ieșiri'!$E$5:$E$504,"Ieșire",'Intrări-ieșiri'!$B$5:$B$504,"&lt;="&amp;DataInv))</f>
        <v/>
      </c>
      <c r="G45" s="21"/>
      <c r="H45" s="10" t="str">
        <f t="shared" si="4"/>
        <v/>
      </c>
      <c r="I45" s="12" t="str">
        <f>IF(C45="","",N(Produse!$F$43))</f>
        <v/>
      </c>
      <c r="J45" s="12" t="str">
        <f t="shared" si="5"/>
        <v/>
      </c>
      <c r="K45" s="12" t="str">
        <f t="shared" si="6"/>
        <v/>
      </c>
      <c r="L45" s="12" t="str">
        <f t="shared" si="7"/>
        <v/>
      </c>
      <c r="M45" s="18"/>
    </row>
    <row r="46" spans="2:13" x14ac:dyDescent="0.2">
      <c r="B46" s="20" t="str">
        <f>IF(C46="","",40)</f>
        <v/>
      </c>
      <c r="C46" s="20" t="str">
        <f>IF(Produse!$B$44="","",Produse!$B$44)</f>
        <v/>
      </c>
      <c r="D46" s="17" t="str">
        <f>IF(C46="","",Produse!$C$44)</f>
        <v/>
      </c>
      <c r="E46" s="20" t="str">
        <f>IF(C46="","",Produse!$D$44)</f>
        <v/>
      </c>
      <c r="F46" s="10" t="str">
        <f>IF(C46="","",N(Produse!$G$44)+SUMIFS('Intrări-ieșiri'!$F$5:$F$504,'Intrări-ieșiri'!$C$5:$C$504,C46,'Intrări-ieșiri'!$E$5:$E$504,"Intrare",'Intrări-ieșiri'!$B$5:$B$504,"&lt;="&amp;DataInv)-SUMIFS('Intrări-ieșiri'!$F$5:$F$504,'Intrări-ieșiri'!$C$5:$C$504,C46,'Intrări-ieșiri'!$E$5:$E$504,"Ieșire",'Intrări-ieșiri'!$B$5:$B$504,"&lt;="&amp;DataInv))</f>
        <v/>
      </c>
      <c r="G46" s="21"/>
      <c r="H46" s="10" t="str">
        <f t="shared" si="4"/>
        <v/>
      </c>
      <c r="I46" s="12" t="str">
        <f>IF(C46="","",N(Produse!$F$44))</f>
        <v/>
      </c>
      <c r="J46" s="12" t="str">
        <f t="shared" si="5"/>
        <v/>
      </c>
      <c r="K46" s="12" t="str">
        <f t="shared" si="6"/>
        <v/>
      </c>
      <c r="L46" s="12" t="str">
        <f t="shared" si="7"/>
        <v/>
      </c>
      <c r="M46" s="18"/>
    </row>
    <row r="47" spans="2:13" x14ac:dyDescent="0.2">
      <c r="B47" s="20" t="str">
        <f>IF(C47="","",41)</f>
        <v/>
      </c>
      <c r="C47" s="20" t="str">
        <f>IF(Produse!$B$45="","",Produse!$B$45)</f>
        <v/>
      </c>
      <c r="D47" s="17" t="str">
        <f>IF(C47="","",Produse!$C$45)</f>
        <v/>
      </c>
      <c r="E47" s="20" t="str">
        <f>IF(C47="","",Produse!$D$45)</f>
        <v/>
      </c>
      <c r="F47" s="10" t="str">
        <f>IF(C47="","",N(Produse!$G$45)+SUMIFS('Intrări-ieșiri'!$F$5:$F$504,'Intrări-ieșiri'!$C$5:$C$504,C47,'Intrări-ieșiri'!$E$5:$E$504,"Intrare",'Intrări-ieșiri'!$B$5:$B$504,"&lt;="&amp;DataInv)-SUMIFS('Intrări-ieșiri'!$F$5:$F$504,'Intrări-ieșiri'!$C$5:$C$504,C47,'Intrări-ieșiri'!$E$5:$E$504,"Ieșire",'Intrări-ieșiri'!$B$5:$B$504,"&lt;="&amp;DataInv))</f>
        <v/>
      </c>
      <c r="G47" s="21"/>
      <c r="H47" s="10" t="str">
        <f t="shared" si="4"/>
        <v/>
      </c>
      <c r="I47" s="12" t="str">
        <f>IF(C47="","",N(Produse!$F$45))</f>
        <v/>
      </c>
      <c r="J47" s="12" t="str">
        <f t="shared" si="5"/>
        <v/>
      </c>
      <c r="K47" s="12" t="str">
        <f t="shared" si="6"/>
        <v/>
      </c>
      <c r="L47" s="12" t="str">
        <f t="shared" si="7"/>
        <v/>
      </c>
      <c r="M47" s="18"/>
    </row>
    <row r="48" spans="2:13" x14ac:dyDescent="0.2">
      <c r="B48" s="20" t="str">
        <f>IF(C48="","",42)</f>
        <v/>
      </c>
      <c r="C48" s="20" t="str">
        <f>IF(Produse!$B$46="","",Produse!$B$46)</f>
        <v/>
      </c>
      <c r="D48" s="17" t="str">
        <f>IF(C48="","",Produse!$C$46)</f>
        <v/>
      </c>
      <c r="E48" s="20" t="str">
        <f>IF(C48="","",Produse!$D$46)</f>
        <v/>
      </c>
      <c r="F48" s="10" t="str">
        <f>IF(C48="","",N(Produse!$G$46)+SUMIFS('Intrări-ieșiri'!$F$5:$F$504,'Intrări-ieșiri'!$C$5:$C$504,C48,'Intrări-ieșiri'!$E$5:$E$504,"Intrare",'Intrări-ieșiri'!$B$5:$B$504,"&lt;="&amp;DataInv)-SUMIFS('Intrări-ieșiri'!$F$5:$F$504,'Intrări-ieșiri'!$C$5:$C$504,C48,'Intrări-ieșiri'!$E$5:$E$504,"Ieșire",'Intrări-ieșiri'!$B$5:$B$504,"&lt;="&amp;DataInv))</f>
        <v/>
      </c>
      <c r="G48" s="21"/>
      <c r="H48" s="10" t="str">
        <f t="shared" si="4"/>
        <v/>
      </c>
      <c r="I48" s="12" t="str">
        <f>IF(C48="","",N(Produse!$F$46))</f>
        <v/>
      </c>
      <c r="J48" s="12" t="str">
        <f t="shared" si="5"/>
        <v/>
      </c>
      <c r="K48" s="12" t="str">
        <f t="shared" si="6"/>
        <v/>
      </c>
      <c r="L48" s="12" t="str">
        <f t="shared" si="7"/>
        <v/>
      </c>
      <c r="M48" s="18"/>
    </row>
    <row r="49" spans="2:13" x14ac:dyDescent="0.2">
      <c r="B49" s="20" t="str">
        <f>IF(C49="","",43)</f>
        <v/>
      </c>
      <c r="C49" s="20" t="str">
        <f>IF(Produse!$B$47="","",Produse!$B$47)</f>
        <v/>
      </c>
      <c r="D49" s="17" t="str">
        <f>IF(C49="","",Produse!$C$47)</f>
        <v/>
      </c>
      <c r="E49" s="20" t="str">
        <f>IF(C49="","",Produse!$D$47)</f>
        <v/>
      </c>
      <c r="F49" s="10" t="str">
        <f>IF(C49="","",N(Produse!$G$47)+SUMIFS('Intrări-ieșiri'!$F$5:$F$504,'Intrări-ieșiri'!$C$5:$C$504,C49,'Intrări-ieșiri'!$E$5:$E$504,"Intrare",'Intrări-ieșiri'!$B$5:$B$504,"&lt;="&amp;DataInv)-SUMIFS('Intrări-ieșiri'!$F$5:$F$504,'Intrări-ieșiri'!$C$5:$C$504,C49,'Intrări-ieșiri'!$E$5:$E$504,"Ieșire",'Intrări-ieșiri'!$B$5:$B$504,"&lt;="&amp;DataInv))</f>
        <v/>
      </c>
      <c r="G49" s="21"/>
      <c r="H49" s="10" t="str">
        <f t="shared" si="4"/>
        <v/>
      </c>
      <c r="I49" s="12" t="str">
        <f>IF(C49="","",N(Produse!$F$47))</f>
        <v/>
      </c>
      <c r="J49" s="12" t="str">
        <f t="shared" si="5"/>
        <v/>
      </c>
      <c r="K49" s="12" t="str">
        <f t="shared" si="6"/>
        <v/>
      </c>
      <c r="L49" s="12" t="str">
        <f t="shared" si="7"/>
        <v/>
      </c>
      <c r="M49" s="18"/>
    </row>
    <row r="50" spans="2:13" x14ac:dyDescent="0.2">
      <c r="B50" s="20" t="str">
        <f>IF(C50="","",44)</f>
        <v/>
      </c>
      <c r="C50" s="20" t="str">
        <f>IF(Produse!$B$48="","",Produse!$B$48)</f>
        <v/>
      </c>
      <c r="D50" s="17" t="str">
        <f>IF(C50="","",Produse!$C$48)</f>
        <v/>
      </c>
      <c r="E50" s="20" t="str">
        <f>IF(C50="","",Produse!$D$48)</f>
        <v/>
      </c>
      <c r="F50" s="10" t="str">
        <f>IF(C50="","",N(Produse!$G$48)+SUMIFS('Intrări-ieșiri'!$F$5:$F$504,'Intrări-ieșiri'!$C$5:$C$504,C50,'Intrări-ieșiri'!$E$5:$E$504,"Intrare",'Intrări-ieșiri'!$B$5:$B$504,"&lt;="&amp;DataInv)-SUMIFS('Intrări-ieșiri'!$F$5:$F$504,'Intrări-ieșiri'!$C$5:$C$504,C50,'Intrări-ieșiri'!$E$5:$E$504,"Ieșire",'Intrări-ieșiri'!$B$5:$B$504,"&lt;="&amp;DataInv))</f>
        <v/>
      </c>
      <c r="G50" s="21"/>
      <c r="H50" s="10" t="str">
        <f t="shared" si="4"/>
        <v/>
      </c>
      <c r="I50" s="12" t="str">
        <f>IF(C50="","",N(Produse!$F$48))</f>
        <v/>
      </c>
      <c r="J50" s="12" t="str">
        <f t="shared" si="5"/>
        <v/>
      </c>
      <c r="K50" s="12" t="str">
        <f t="shared" si="6"/>
        <v/>
      </c>
      <c r="L50" s="12" t="str">
        <f t="shared" si="7"/>
        <v/>
      </c>
      <c r="M50" s="18"/>
    </row>
    <row r="51" spans="2:13" x14ac:dyDescent="0.2">
      <c r="B51" s="20" t="str">
        <f>IF(C51="","",45)</f>
        <v/>
      </c>
      <c r="C51" s="20" t="str">
        <f>IF(Produse!$B$49="","",Produse!$B$49)</f>
        <v/>
      </c>
      <c r="D51" s="17" t="str">
        <f>IF(C51="","",Produse!$C$49)</f>
        <v/>
      </c>
      <c r="E51" s="20" t="str">
        <f>IF(C51="","",Produse!$D$49)</f>
        <v/>
      </c>
      <c r="F51" s="10" t="str">
        <f>IF(C51="","",N(Produse!$G$49)+SUMIFS('Intrări-ieșiri'!$F$5:$F$504,'Intrări-ieșiri'!$C$5:$C$504,C51,'Intrări-ieșiri'!$E$5:$E$504,"Intrare",'Intrări-ieșiri'!$B$5:$B$504,"&lt;="&amp;DataInv)-SUMIFS('Intrări-ieșiri'!$F$5:$F$504,'Intrări-ieșiri'!$C$5:$C$504,C51,'Intrări-ieșiri'!$E$5:$E$504,"Ieșire",'Intrări-ieșiri'!$B$5:$B$504,"&lt;="&amp;DataInv))</f>
        <v/>
      </c>
      <c r="G51" s="21"/>
      <c r="H51" s="10" t="str">
        <f t="shared" si="4"/>
        <v/>
      </c>
      <c r="I51" s="12" t="str">
        <f>IF(C51="","",N(Produse!$F$49))</f>
        <v/>
      </c>
      <c r="J51" s="12" t="str">
        <f t="shared" si="5"/>
        <v/>
      </c>
      <c r="K51" s="12" t="str">
        <f t="shared" si="6"/>
        <v/>
      </c>
      <c r="L51" s="12" t="str">
        <f t="shared" si="7"/>
        <v/>
      </c>
      <c r="M51" s="18"/>
    </row>
    <row r="52" spans="2:13" x14ac:dyDescent="0.2">
      <c r="B52" s="20" t="str">
        <f>IF(C52="","",46)</f>
        <v/>
      </c>
      <c r="C52" s="20" t="str">
        <f>IF(Produse!$B$50="","",Produse!$B$50)</f>
        <v/>
      </c>
      <c r="D52" s="17" t="str">
        <f>IF(C52="","",Produse!$C$50)</f>
        <v/>
      </c>
      <c r="E52" s="20" t="str">
        <f>IF(C52="","",Produse!$D$50)</f>
        <v/>
      </c>
      <c r="F52" s="10" t="str">
        <f>IF(C52="","",N(Produse!$G$50)+SUMIFS('Intrări-ieșiri'!$F$5:$F$504,'Intrări-ieșiri'!$C$5:$C$504,C52,'Intrări-ieșiri'!$E$5:$E$504,"Intrare",'Intrări-ieșiri'!$B$5:$B$504,"&lt;="&amp;DataInv)-SUMIFS('Intrări-ieșiri'!$F$5:$F$504,'Intrări-ieșiri'!$C$5:$C$504,C52,'Intrări-ieșiri'!$E$5:$E$504,"Ieșire",'Intrări-ieșiri'!$B$5:$B$504,"&lt;="&amp;DataInv))</f>
        <v/>
      </c>
      <c r="G52" s="21"/>
      <c r="H52" s="10" t="str">
        <f t="shared" si="4"/>
        <v/>
      </c>
      <c r="I52" s="12" t="str">
        <f>IF(C52="","",N(Produse!$F$50))</f>
        <v/>
      </c>
      <c r="J52" s="12" t="str">
        <f t="shared" si="5"/>
        <v/>
      </c>
      <c r="K52" s="12" t="str">
        <f t="shared" si="6"/>
        <v/>
      </c>
      <c r="L52" s="12" t="str">
        <f t="shared" si="7"/>
        <v/>
      </c>
      <c r="M52" s="18"/>
    </row>
    <row r="53" spans="2:13" x14ac:dyDescent="0.2">
      <c r="B53" s="20" t="str">
        <f>IF(C53="","",47)</f>
        <v/>
      </c>
      <c r="C53" s="20" t="str">
        <f>IF(Produse!$B$51="","",Produse!$B$51)</f>
        <v/>
      </c>
      <c r="D53" s="17" t="str">
        <f>IF(C53="","",Produse!$C$51)</f>
        <v/>
      </c>
      <c r="E53" s="20" t="str">
        <f>IF(C53="","",Produse!$D$51)</f>
        <v/>
      </c>
      <c r="F53" s="10" t="str">
        <f>IF(C53="","",N(Produse!$G$51)+SUMIFS('Intrări-ieșiri'!$F$5:$F$504,'Intrări-ieșiri'!$C$5:$C$504,C53,'Intrări-ieșiri'!$E$5:$E$504,"Intrare",'Intrări-ieșiri'!$B$5:$B$504,"&lt;="&amp;DataInv)-SUMIFS('Intrări-ieșiri'!$F$5:$F$504,'Intrări-ieșiri'!$C$5:$C$504,C53,'Intrări-ieșiri'!$E$5:$E$504,"Ieșire",'Intrări-ieșiri'!$B$5:$B$504,"&lt;="&amp;DataInv))</f>
        <v/>
      </c>
      <c r="G53" s="21"/>
      <c r="H53" s="10" t="str">
        <f t="shared" si="4"/>
        <v/>
      </c>
      <c r="I53" s="12" t="str">
        <f>IF(C53="","",N(Produse!$F$51))</f>
        <v/>
      </c>
      <c r="J53" s="12" t="str">
        <f t="shared" si="5"/>
        <v/>
      </c>
      <c r="K53" s="12" t="str">
        <f t="shared" si="6"/>
        <v/>
      </c>
      <c r="L53" s="12" t="str">
        <f t="shared" si="7"/>
        <v/>
      </c>
      <c r="M53" s="18"/>
    </row>
    <row r="54" spans="2:13" x14ac:dyDescent="0.2">
      <c r="B54" s="20" t="str">
        <f>IF(C54="","",48)</f>
        <v/>
      </c>
      <c r="C54" s="20" t="str">
        <f>IF(Produse!$B$52="","",Produse!$B$52)</f>
        <v/>
      </c>
      <c r="D54" s="17" t="str">
        <f>IF(C54="","",Produse!$C$52)</f>
        <v/>
      </c>
      <c r="E54" s="20" t="str">
        <f>IF(C54="","",Produse!$D$52)</f>
        <v/>
      </c>
      <c r="F54" s="10" t="str">
        <f>IF(C54="","",N(Produse!$G$52)+SUMIFS('Intrări-ieșiri'!$F$5:$F$504,'Intrări-ieșiri'!$C$5:$C$504,C54,'Intrări-ieșiri'!$E$5:$E$504,"Intrare",'Intrări-ieșiri'!$B$5:$B$504,"&lt;="&amp;DataInv)-SUMIFS('Intrări-ieșiri'!$F$5:$F$504,'Intrări-ieșiri'!$C$5:$C$504,C54,'Intrări-ieșiri'!$E$5:$E$504,"Ieșire",'Intrări-ieșiri'!$B$5:$B$504,"&lt;="&amp;DataInv))</f>
        <v/>
      </c>
      <c r="G54" s="21"/>
      <c r="H54" s="10" t="str">
        <f t="shared" si="4"/>
        <v/>
      </c>
      <c r="I54" s="12" t="str">
        <f>IF(C54="","",N(Produse!$F$52))</f>
        <v/>
      </c>
      <c r="J54" s="12" t="str">
        <f t="shared" si="5"/>
        <v/>
      </c>
      <c r="K54" s="12" t="str">
        <f t="shared" si="6"/>
        <v/>
      </c>
      <c r="L54" s="12" t="str">
        <f t="shared" si="7"/>
        <v/>
      </c>
      <c r="M54" s="18"/>
    </row>
    <row r="55" spans="2:13" x14ac:dyDescent="0.2">
      <c r="B55" s="20" t="str">
        <f>IF(C55="","",49)</f>
        <v/>
      </c>
      <c r="C55" s="20" t="str">
        <f>IF(Produse!$B$53="","",Produse!$B$53)</f>
        <v/>
      </c>
      <c r="D55" s="17" t="str">
        <f>IF(C55="","",Produse!$C$53)</f>
        <v/>
      </c>
      <c r="E55" s="20" t="str">
        <f>IF(C55="","",Produse!$D$53)</f>
        <v/>
      </c>
      <c r="F55" s="10" t="str">
        <f>IF(C55="","",N(Produse!$G$53)+SUMIFS('Intrări-ieșiri'!$F$5:$F$504,'Intrări-ieșiri'!$C$5:$C$504,C55,'Intrări-ieșiri'!$E$5:$E$504,"Intrare",'Intrări-ieșiri'!$B$5:$B$504,"&lt;="&amp;DataInv)-SUMIFS('Intrări-ieșiri'!$F$5:$F$504,'Intrări-ieșiri'!$C$5:$C$504,C55,'Intrări-ieșiri'!$E$5:$E$504,"Ieșire",'Intrări-ieșiri'!$B$5:$B$504,"&lt;="&amp;DataInv))</f>
        <v/>
      </c>
      <c r="G55" s="21"/>
      <c r="H55" s="10" t="str">
        <f t="shared" si="4"/>
        <v/>
      </c>
      <c r="I55" s="12" t="str">
        <f>IF(C55="","",N(Produse!$F$53))</f>
        <v/>
      </c>
      <c r="J55" s="12" t="str">
        <f t="shared" si="5"/>
        <v/>
      </c>
      <c r="K55" s="12" t="str">
        <f t="shared" si="6"/>
        <v/>
      </c>
      <c r="L55" s="12" t="str">
        <f t="shared" si="7"/>
        <v/>
      </c>
      <c r="M55" s="18"/>
    </row>
    <row r="56" spans="2:13" x14ac:dyDescent="0.2">
      <c r="B56" s="20" t="str">
        <f>IF(C56="","",50)</f>
        <v/>
      </c>
      <c r="C56" s="20" t="str">
        <f>IF(Produse!$B$54="","",Produse!$B$54)</f>
        <v/>
      </c>
      <c r="D56" s="17" t="str">
        <f>IF(C56="","",Produse!$C$54)</f>
        <v/>
      </c>
      <c r="E56" s="20" t="str">
        <f>IF(C56="","",Produse!$D$54)</f>
        <v/>
      </c>
      <c r="F56" s="10" t="str">
        <f>IF(C56="","",N(Produse!$G$54)+SUMIFS('Intrări-ieșiri'!$F$5:$F$504,'Intrări-ieșiri'!$C$5:$C$504,C56,'Intrări-ieșiri'!$E$5:$E$504,"Intrare",'Intrări-ieșiri'!$B$5:$B$504,"&lt;="&amp;DataInv)-SUMIFS('Intrări-ieșiri'!$F$5:$F$504,'Intrări-ieșiri'!$C$5:$C$504,C56,'Intrări-ieșiri'!$E$5:$E$504,"Ieșire",'Intrări-ieșiri'!$B$5:$B$504,"&lt;="&amp;DataInv))</f>
        <v/>
      </c>
      <c r="G56" s="21"/>
      <c r="H56" s="10" t="str">
        <f t="shared" si="4"/>
        <v/>
      </c>
      <c r="I56" s="12" t="str">
        <f>IF(C56="","",N(Produse!$F$54))</f>
        <v/>
      </c>
      <c r="J56" s="12" t="str">
        <f t="shared" si="5"/>
        <v/>
      </c>
      <c r="K56" s="12" t="str">
        <f t="shared" si="6"/>
        <v/>
      </c>
      <c r="L56" s="12" t="str">
        <f t="shared" si="7"/>
        <v/>
      </c>
      <c r="M56" s="18"/>
    </row>
    <row r="57" spans="2:13" x14ac:dyDescent="0.2">
      <c r="B57" s="20" t="str">
        <f>IF(C57="","",51)</f>
        <v/>
      </c>
      <c r="C57" s="20" t="str">
        <f>IF(Produse!$B$55="","",Produse!$B$55)</f>
        <v/>
      </c>
      <c r="D57" s="17" t="str">
        <f>IF(C57="","",Produse!$C$55)</f>
        <v/>
      </c>
      <c r="E57" s="20" t="str">
        <f>IF(C57="","",Produse!$D$55)</f>
        <v/>
      </c>
      <c r="F57" s="10" t="str">
        <f>IF(C57="","",N(Produse!$G$55)+SUMIFS('Intrări-ieșiri'!$F$5:$F$504,'Intrări-ieșiri'!$C$5:$C$504,C57,'Intrări-ieșiri'!$E$5:$E$504,"Intrare",'Intrări-ieșiri'!$B$5:$B$504,"&lt;="&amp;DataInv)-SUMIFS('Intrări-ieșiri'!$F$5:$F$504,'Intrări-ieșiri'!$C$5:$C$504,C57,'Intrări-ieșiri'!$E$5:$E$504,"Ieșire",'Intrări-ieșiri'!$B$5:$B$504,"&lt;="&amp;DataInv))</f>
        <v/>
      </c>
      <c r="G57" s="21"/>
      <c r="H57" s="10" t="str">
        <f t="shared" si="4"/>
        <v/>
      </c>
      <c r="I57" s="12" t="str">
        <f>IF(C57="","",N(Produse!$F$55))</f>
        <v/>
      </c>
      <c r="J57" s="12" t="str">
        <f t="shared" si="5"/>
        <v/>
      </c>
      <c r="K57" s="12" t="str">
        <f t="shared" si="6"/>
        <v/>
      </c>
      <c r="L57" s="12" t="str">
        <f t="shared" si="7"/>
        <v/>
      </c>
      <c r="M57" s="18"/>
    </row>
    <row r="58" spans="2:13" x14ac:dyDescent="0.2">
      <c r="B58" s="20" t="str">
        <f>IF(C58="","",52)</f>
        <v/>
      </c>
      <c r="C58" s="20" t="str">
        <f>IF(Produse!$B$56="","",Produse!$B$56)</f>
        <v/>
      </c>
      <c r="D58" s="17" t="str">
        <f>IF(C58="","",Produse!$C$56)</f>
        <v/>
      </c>
      <c r="E58" s="20" t="str">
        <f>IF(C58="","",Produse!$D$56)</f>
        <v/>
      </c>
      <c r="F58" s="10" t="str">
        <f>IF(C58="","",N(Produse!$G$56)+SUMIFS('Intrări-ieșiri'!$F$5:$F$504,'Intrări-ieșiri'!$C$5:$C$504,C58,'Intrări-ieșiri'!$E$5:$E$504,"Intrare",'Intrări-ieșiri'!$B$5:$B$504,"&lt;="&amp;DataInv)-SUMIFS('Intrări-ieșiri'!$F$5:$F$504,'Intrări-ieșiri'!$C$5:$C$504,C58,'Intrări-ieșiri'!$E$5:$E$504,"Ieșire",'Intrări-ieșiri'!$B$5:$B$504,"&lt;="&amp;DataInv))</f>
        <v/>
      </c>
      <c r="G58" s="21"/>
      <c r="H58" s="10" t="str">
        <f t="shared" si="4"/>
        <v/>
      </c>
      <c r="I58" s="12" t="str">
        <f>IF(C58="","",N(Produse!$F$56))</f>
        <v/>
      </c>
      <c r="J58" s="12" t="str">
        <f t="shared" si="5"/>
        <v/>
      </c>
      <c r="K58" s="12" t="str">
        <f t="shared" si="6"/>
        <v/>
      </c>
      <c r="L58" s="12" t="str">
        <f t="shared" si="7"/>
        <v/>
      </c>
      <c r="M58" s="18"/>
    </row>
    <row r="59" spans="2:13" x14ac:dyDescent="0.2">
      <c r="B59" s="20" t="str">
        <f>IF(C59="","",53)</f>
        <v/>
      </c>
      <c r="C59" s="20" t="str">
        <f>IF(Produse!$B$57="","",Produse!$B$57)</f>
        <v/>
      </c>
      <c r="D59" s="17" t="str">
        <f>IF(C59="","",Produse!$C$57)</f>
        <v/>
      </c>
      <c r="E59" s="20" t="str">
        <f>IF(C59="","",Produse!$D$57)</f>
        <v/>
      </c>
      <c r="F59" s="10" t="str">
        <f>IF(C59="","",N(Produse!$G$57)+SUMIFS('Intrări-ieșiri'!$F$5:$F$504,'Intrări-ieșiri'!$C$5:$C$504,C59,'Intrări-ieșiri'!$E$5:$E$504,"Intrare",'Intrări-ieșiri'!$B$5:$B$504,"&lt;="&amp;DataInv)-SUMIFS('Intrări-ieșiri'!$F$5:$F$504,'Intrări-ieșiri'!$C$5:$C$504,C59,'Intrări-ieșiri'!$E$5:$E$504,"Ieșire",'Intrări-ieșiri'!$B$5:$B$504,"&lt;="&amp;DataInv))</f>
        <v/>
      </c>
      <c r="G59" s="21"/>
      <c r="H59" s="10" t="str">
        <f t="shared" si="4"/>
        <v/>
      </c>
      <c r="I59" s="12" t="str">
        <f>IF(C59="","",N(Produse!$F$57))</f>
        <v/>
      </c>
      <c r="J59" s="12" t="str">
        <f t="shared" si="5"/>
        <v/>
      </c>
      <c r="K59" s="12" t="str">
        <f t="shared" si="6"/>
        <v/>
      </c>
      <c r="L59" s="12" t="str">
        <f t="shared" si="7"/>
        <v/>
      </c>
      <c r="M59" s="18"/>
    </row>
    <row r="60" spans="2:13" x14ac:dyDescent="0.2">
      <c r="B60" s="20" t="str">
        <f>IF(C60="","",54)</f>
        <v/>
      </c>
      <c r="C60" s="20" t="str">
        <f>IF(Produse!$B$58="","",Produse!$B$58)</f>
        <v/>
      </c>
      <c r="D60" s="17" t="str">
        <f>IF(C60="","",Produse!$C$58)</f>
        <v/>
      </c>
      <c r="E60" s="20" t="str">
        <f>IF(C60="","",Produse!$D$58)</f>
        <v/>
      </c>
      <c r="F60" s="10" t="str">
        <f>IF(C60="","",N(Produse!$G$58)+SUMIFS('Intrări-ieșiri'!$F$5:$F$504,'Intrări-ieșiri'!$C$5:$C$504,C60,'Intrări-ieșiri'!$E$5:$E$504,"Intrare",'Intrări-ieșiri'!$B$5:$B$504,"&lt;="&amp;DataInv)-SUMIFS('Intrări-ieșiri'!$F$5:$F$504,'Intrări-ieșiri'!$C$5:$C$504,C60,'Intrări-ieșiri'!$E$5:$E$504,"Ieșire",'Intrări-ieșiri'!$B$5:$B$504,"&lt;="&amp;DataInv))</f>
        <v/>
      </c>
      <c r="G60" s="21"/>
      <c r="H60" s="10" t="str">
        <f t="shared" si="4"/>
        <v/>
      </c>
      <c r="I60" s="12" t="str">
        <f>IF(C60="","",N(Produse!$F$58))</f>
        <v/>
      </c>
      <c r="J60" s="12" t="str">
        <f t="shared" si="5"/>
        <v/>
      </c>
      <c r="K60" s="12" t="str">
        <f t="shared" si="6"/>
        <v/>
      </c>
      <c r="L60" s="12" t="str">
        <f t="shared" si="7"/>
        <v/>
      </c>
      <c r="M60" s="18"/>
    </row>
    <row r="61" spans="2:13" x14ac:dyDescent="0.2">
      <c r="B61" s="20" t="str">
        <f>IF(C61="","",55)</f>
        <v/>
      </c>
      <c r="C61" s="20" t="str">
        <f>IF(Produse!$B$59="","",Produse!$B$59)</f>
        <v/>
      </c>
      <c r="D61" s="17" t="str">
        <f>IF(C61="","",Produse!$C$59)</f>
        <v/>
      </c>
      <c r="E61" s="20" t="str">
        <f>IF(C61="","",Produse!$D$59)</f>
        <v/>
      </c>
      <c r="F61" s="10" t="str">
        <f>IF(C61="","",N(Produse!$G$59)+SUMIFS('Intrări-ieșiri'!$F$5:$F$504,'Intrări-ieșiri'!$C$5:$C$504,C61,'Intrări-ieșiri'!$E$5:$E$504,"Intrare",'Intrări-ieșiri'!$B$5:$B$504,"&lt;="&amp;DataInv)-SUMIFS('Intrări-ieșiri'!$F$5:$F$504,'Intrări-ieșiri'!$C$5:$C$504,C61,'Intrări-ieșiri'!$E$5:$E$504,"Ieșire",'Intrări-ieșiri'!$B$5:$B$504,"&lt;="&amp;DataInv))</f>
        <v/>
      </c>
      <c r="G61" s="21"/>
      <c r="H61" s="10" t="str">
        <f t="shared" si="4"/>
        <v/>
      </c>
      <c r="I61" s="12" t="str">
        <f>IF(C61="","",N(Produse!$F$59))</f>
        <v/>
      </c>
      <c r="J61" s="12" t="str">
        <f t="shared" si="5"/>
        <v/>
      </c>
      <c r="K61" s="12" t="str">
        <f t="shared" si="6"/>
        <v/>
      </c>
      <c r="L61" s="12" t="str">
        <f t="shared" si="7"/>
        <v/>
      </c>
      <c r="M61" s="18"/>
    </row>
    <row r="62" spans="2:13" x14ac:dyDescent="0.2">
      <c r="B62" s="20" t="str">
        <f>IF(C62="","",56)</f>
        <v/>
      </c>
      <c r="C62" s="20" t="str">
        <f>IF(Produse!$B$60="","",Produse!$B$60)</f>
        <v/>
      </c>
      <c r="D62" s="17" t="str">
        <f>IF(C62="","",Produse!$C$60)</f>
        <v/>
      </c>
      <c r="E62" s="20" t="str">
        <f>IF(C62="","",Produse!$D$60)</f>
        <v/>
      </c>
      <c r="F62" s="10" t="str">
        <f>IF(C62="","",N(Produse!$G$60)+SUMIFS('Intrări-ieșiri'!$F$5:$F$504,'Intrări-ieșiri'!$C$5:$C$504,C62,'Intrări-ieșiri'!$E$5:$E$504,"Intrare",'Intrări-ieșiri'!$B$5:$B$504,"&lt;="&amp;DataInv)-SUMIFS('Intrări-ieșiri'!$F$5:$F$504,'Intrări-ieșiri'!$C$5:$C$504,C62,'Intrări-ieșiri'!$E$5:$E$504,"Ieșire",'Intrări-ieșiri'!$B$5:$B$504,"&lt;="&amp;DataInv))</f>
        <v/>
      </c>
      <c r="G62" s="21"/>
      <c r="H62" s="10" t="str">
        <f t="shared" si="4"/>
        <v/>
      </c>
      <c r="I62" s="12" t="str">
        <f>IF(C62="","",N(Produse!$F$60))</f>
        <v/>
      </c>
      <c r="J62" s="12" t="str">
        <f t="shared" si="5"/>
        <v/>
      </c>
      <c r="K62" s="12" t="str">
        <f t="shared" si="6"/>
        <v/>
      </c>
      <c r="L62" s="12" t="str">
        <f t="shared" si="7"/>
        <v/>
      </c>
      <c r="M62" s="18"/>
    </row>
    <row r="63" spans="2:13" x14ac:dyDescent="0.2">
      <c r="B63" s="20" t="str">
        <f>IF(C63="","",57)</f>
        <v/>
      </c>
      <c r="C63" s="20" t="str">
        <f>IF(Produse!$B$61="","",Produse!$B$61)</f>
        <v/>
      </c>
      <c r="D63" s="17" t="str">
        <f>IF(C63="","",Produse!$C$61)</f>
        <v/>
      </c>
      <c r="E63" s="20" t="str">
        <f>IF(C63="","",Produse!$D$61)</f>
        <v/>
      </c>
      <c r="F63" s="10" t="str">
        <f>IF(C63="","",N(Produse!$G$61)+SUMIFS('Intrări-ieșiri'!$F$5:$F$504,'Intrări-ieșiri'!$C$5:$C$504,C63,'Intrări-ieșiri'!$E$5:$E$504,"Intrare",'Intrări-ieșiri'!$B$5:$B$504,"&lt;="&amp;DataInv)-SUMIFS('Intrări-ieșiri'!$F$5:$F$504,'Intrări-ieșiri'!$C$5:$C$504,C63,'Intrări-ieșiri'!$E$5:$E$504,"Ieșire",'Intrări-ieșiri'!$B$5:$B$504,"&lt;="&amp;DataInv))</f>
        <v/>
      </c>
      <c r="G63" s="21"/>
      <c r="H63" s="10" t="str">
        <f t="shared" si="4"/>
        <v/>
      </c>
      <c r="I63" s="12" t="str">
        <f>IF(C63="","",N(Produse!$F$61))</f>
        <v/>
      </c>
      <c r="J63" s="12" t="str">
        <f t="shared" si="5"/>
        <v/>
      </c>
      <c r="K63" s="12" t="str">
        <f t="shared" si="6"/>
        <v/>
      </c>
      <c r="L63" s="12" t="str">
        <f t="shared" si="7"/>
        <v/>
      </c>
      <c r="M63" s="18"/>
    </row>
    <row r="64" spans="2:13" x14ac:dyDescent="0.2">
      <c r="B64" s="20" t="str">
        <f>IF(C64="","",58)</f>
        <v/>
      </c>
      <c r="C64" s="20" t="str">
        <f>IF(Produse!$B$62="","",Produse!$B$62)</f>
        <v/>
      </c>
      <c r="D64" s="17" t="str">
        <f>IF(C64="","",Produse!$C$62)</f>
        <v/>
      </c>
      <c r="E64" s="20" t="str">
        <f>IF(C64="","",Produse!$D$62)</f>
        <v/>
      </c>
      <c r="F64" s="10" t="str">
        <f>IF(C64="","",N(Produse!$G$62)+SUMIFS('Intrări-ieșiri'!$F$5:$F$504,'Intrări-ieșiri'!$C$5:$C$504,C64,'Intrări-ieșiri'!$E$5:$E$504,"Intrare",'Intrări-ieșiri'!$B$5:$B$504,"&lt;="&amp;DataInv)-SUMIFS('Intrări-ieșiri'!$F$5:$F$504,'Intrări-ieșiri'!$C$5:$C$504,C64,'Intrări-ieșiri'!$E$5:$E$504,"Ieșire",'Intrări-ieșiri'!$B$5:$B$504,"&lt;="&amp;DataInv))</f>
        <v/>
      </c>
      <c r="G64" s="21"/>
      <c r="H64" s="10" t="str">
        <f t="shared" si="4"/>
        <v/>
      </c>
      <c r="I64" s="12" t="str">
        <f>IF(C64="","",N(Produse!$F$62))</f>
        <v/>
      </c>
      <c r="J64" s="12" t="str">
        <f t="shared" si="5"/>
        <v/>
      </c>
      <c r="K64" s="12" t="str">
        <f t="shared" si="6"/>
        <v/>
      </c>
      <c r="L64" s="12" t="str">
        <f t="shared" si="7"/>
        <v/>
      </c>
      <c r="M64" s="18"/>
    </row>
    <row r="65" spans="2:13" x14ac:dyDescent="0.2">
      <c r="B65" s="20" t="str">
        <f>IF(C65="","",59)</f>
        <v/>
      </c>
      <c r="C65" s="20" t="str">
        <f>IF(Produse!$B$63="","",Produse!$B$63)</f>
        <v/>
      </c>
      <c r="D65" s="17" t="str">
        <f>IF(C65="","",Produse!$C$63)</f>
        <v/>
      </c>
      <c r="E65" s="20" t="str">
        <f>IF(C65="","",Produse!$D$63)</f>
        <v/>
      </c>
      <c r="F65" s="10" t="str">
        <f>IF(C65="","",N(Produse!$G$63)+SUMIFS('Intrări-ieșiri'!$F$5:$F$504,'Intrări-ieșiri'!$C$5:$C$504,C65,'Intrări-ieșiri'!$E$5:$E$504,"Intrare",'Intrări-ieșiri'!$B$5:$B$504,"&lt;="&amp;DataInv)-SUMIFS('Intrări-ieșiri'!$F$5:$F$504,'Intrări-ieșiri'!$C$5:$C$504,C65,'Intrări-ieșiri'!$E$5:$E$504,"Ieșire",'Intrări-ieșiri'!$B$5:$B$504,"&lt;="&amp;DataInv))</f>
        <v/>
      </c>
      <c r="G65" s="21"/>
      <c r="H65" s="10" t="str">
        <f t="shared" si="4"/>
        <v/>
      </c>
      <c r="I65" s="12" t="str">
        <f>IF(C65="","",N(Produse!$F$63))</f>
        <v/>
      </c>
      <c r="J65" s="12" t="str">
        <f t="shared" si="5"/>
        <v/>
      </c>
      <c r="K65" s="12" t="str">
        <f t="shared" si="6"/>
        <v/>
      </c>
      <c r="L65" s="12" t="str">
        <f t="shared" si="7"/>
        <v/>
      </c>
      <c r="M65" s="18"/>
    </row>
    <row r="66" spans="2:13" x14ac:dyDescent="0.2">
      <c r="B66" s="20" t="str">
        <f>IF(C66="","",60)</f>
        <v/>
      </c>
      <c r="C66" s="20" t="str">
        <f>IF(Produse!$B$64="","",Produse!$B$64)</f>
        <v/>
      </c>
      <c r="D66" s="17" t="str">
        <f>IF(C66="","",Produse!$C$64)</f>
        <v/>
      </c>
      <c r="E66" s="20" t="str">
        <f>IF(C66="","",Produse!$D$64)</f>
        <v/>
      </c>
      <c r="F66" s="10" t="str">
        <f>IF(C66="","",N(Produse!$G$64)+SUMIFS('Intrări-ieșiri'!$F$5:$F$504,'Intrări-ieșiri'!$C$5:$C$504,C66,'Intrări-ieșiri'!$E$5:$E$504,"Intrare",'Intrări-ieșiri'!$B$5:$B$504,"&lt;="&amp;DataInv)-SUMIFS('Intrări-ieșiri'!$F$5:$F$504,'Intrări-ieșiri'!$C$5:$C$504,C66,'Intrări-ieșiri'!$E$5:$E$504,"Ieșire",'Intrări-ieșiri'!$B$5:$B$504,"&lt;="&amp;DataInv))</f>
        <v/>
      </c>
      <c r="G66" s="21"/>
      <c r="H66" s="10" t="str">
        <f t="shared" si="4"/>
        <v/>
      </c>
      <c r="I66" s="12" t="str">
        <f>IF(C66="","",N(Produse!$F$64))</f>
        <v/>
      </c>
      <c r="J66" s="12" t="str">
        <f t="shared" si="5"/>
        <v/>
      </c>
      <c r="K66" s="12" t="str">
        <f t="shared" si="6"/>
        <v/>
      </c>
      <c r="L66" s="12" t="str">
        <f t="shared" si="7"/>
        <v/>
      </c>
      <c r="M66" s="18"/>
    </row>
    <row r="67" spans="2:13" x14ac:dyDescent="0.2">
      <c r="B67" s="20" t="str">
        <f>IF(C67="","",61)</f>
        <v/>
      </c>
      <c r="C67" s="20" t="str">
        <f>IF(Produse!$B$65="","",Produse!$B$65)</f>
        <v/>
      </c>
      <c r="D67" s="17" t="str">
        <f>IF(C67="","",Produse!$C$65)</f>
        <v/>
      </c>
      <c r="E67" s="20" t="str">
        <f>IF(C67="","",Produse!$D$65)</f>
        <v/>
      </c>
      <c r="F67" s="10" t="str">
        <f>IF(C67="","",N(Produse!$G$65)+SUMIFS('Intrări-ieșiri'!$F$5:$F$504,'Intrări-ieșiri'!$C$5:$C$504,C67,'Intrări-ieșiri'!$E$5:$E$504,"Intrare",'Intrări-ieșiri'!$B$5:$B$504,"&lt;="&amp;DataInv)-SUMIFS('Intrări-ieșiri'!$F$5:$F$504,'Intrări-ieșiri'!$C$5:$C$504,C67,'Intrări-ieșiri'!$E$5:$E$504,"Ieșire",'Intrări-ieșiri'!$B$5:$B$504,"&lt;="&amp;DataInv))</f>
        <v/>
      </c>
      <c r="G67" s="21"/>
      <c r="H67" s="10" t="str">
        <f t="shared" si="4"/>
        <v/>
      </c>
      <c r="I67" s="12" t="str">
        <f>IF(C67="","",N(Produse!$F$65))</f>
        <v/>
      </c>
      <c r="J67" s="12" t="str">
        <f t="shared" si="5"/>
        <v/>
      </c>
      <c r="K67" s="12" t="str">
        <f t="shared" si="6"/>
        <v/>
      </c>
      <c r="L67" s="12" t="str">
        <f t="shared" si="7"/>
        <v/>
      </c>
      <c r="M67" s="18"/>
    </row>
    <row r="68" spans="2:13" x14ac:dyDescent="0.2">
      <c r="B68" s="20" t="str">
        <f>IF(C68="","",62)</f>
        <v/>
      </c>
      <c r="C68" s="20" t="str">
        <f>IF(Produse!$B$66="","",Produse!$B$66)</f>
        <v/>
      </c>
      <c r="D68" s="17" t="str">
        <f>IF(C68="","",Produse!$C$66)</f>
        <v/>
      </c>
      <c r="E68" s="20" t="str">
        <f>IF(C68="","",Produse!$D$66)</f>
        <v/>
      </c>
      <c r="F68" s="10" t="str">
        <f>IF(C68="","",N(Produse!$G$66)+SUMIFS('Intrări-ieșiri'!$F$5:$F$504,'Intrări-ieșiri'!$C$5:$C$504,C68,'Intrări-ieșiri'!$E$5:$E$504,"Intrare",'Intrări-ieșiri'!$B$5:$B$504,"&lt;="&amp;DataInv)-SUMIFS('Intrări-ieșiri'!$F$5:$F$504,'Intrări-ieșiri'!$C$5:$C$504,C68,'Intrări-ieșiri'!$E$5:$E$504,"Ieșire",'Intrări-ieșiri'!$B$5:$B$504,"&lt;="&amp;DataInv))</f>
        <v/>
      </c>
      <c r="G68" s="21"/>
      <c r="H68" s="10" t="str">
        <f t="shared" si="4"/>
        <v/>
      </c>
      <c r="I68" s="12" t="str">
        <f>IF(C68="","",N(Produse!$F$66))</f>
        <v/>
      </c>
      <c r="J68" s="12" t="str">
        <f t="shared" si="5"/>
        <v/>
      </c>
      <c r="K68" s="12" t="str">
        <f t="shared" si="6"/>
        <v/>
      </c>
      <c r="L68" s="12" t="str">
        <f t="shared" si="7"/>
        <v/>
      </c>
      <c r="M68" s="18"/>
    </row>
    <row r="69" spans="2:13" x14ac:dyDescent="0.2">
      <c r="B69" s="20" t="str">
        <f>IF(C69="","",63)</f>
        <v/>
      </c>
      <c r="C69" s="20" t="str">
        <f>IF(Produse!$B$67="","",Produse!$B$67)</f>
        <v/>
      </c>
      <c r="D69" s="17" t="str">
        <f>IF(C69="","",Produse!$C$67)</f>
        <v/>
      </c>
      <c r="E69" s="20" t="str">
        <f>IF(C69="","",Produse!$D$67)</f>
        <v/>
      </c>
      <c r="F69" s="10" t="str">
        <f>IF(C69="","",N(Produse!$G$67)+SUMIFS('Intrări-ieșiri'!$F$5:$F$504,'Intrări-ieșiri'!$C$5:$C$504,C69,'Intrări-ieșiri'!$E$5:$E$504,"Intrare",'Intrări-ieșiri'!$B$5:$B$504,"&lt;="&amp;DataInv)-SUMIFS('Intrări-ieșiri'!$F$5:$F$504,'Intrări-ieșiri'!$C$5:$C$504,C69,'Intrări-ieșiri'!$E$5:$E$504,"Ieșire",'Intrări-ieșiri'!$B$5:$B$504,"&lt;="&amp;DataInv))</f>
        <v/>
      </c>
      <c r="G69" s="21"/>
      <c r="H69" s="10" t="str">
        <f t="shared" si="4"/>
        <v/>
      </c>
      <c r="I69" s="12" t="str">
        <f>IF(C69="","",N(Produse!$F$67))</f>
        <v/>
      </c>
      <c r="J69" s="12" t="str">
        <f t="shared" si="5"/>
        <v/>
      </c>
      <c r="K69" s="12" t="str">
        <f t="shared" si="6"/>
        <v/>
      </c>
      <c r="L69" s="12" t="str">
        <f t="shared" si="7"/>
        <v/>
      </c>
      <c r="M69" s="18"/>
    </row>
    <row r="70" spans="2:13" x14ac:dyDescent="0.2">
      <c r="B70" s="20" t="str">
        <f>IF(C70="","",64)</f>
        <v/>
      </c>
      <c r="C70" s="20" t="str">
        <f>IF(Produse!$B$68="","",Produse!$B$68)</f>
        <v/>
      </c>
      <c r="D70" s="17" t="str">
        <f>IF(C70="","",Produse!$C$68)</f>
        <v/>
      </c>
      <c r="E70" s="20" t="str">
        <f>IF(C70="","",Produse!$D$68)</f>
        <v/>
      </c>
      <c r="F70" s="10" t="str">
        <f>IF(C70="","",N(Produse!$G$68)+SUMIFS('Intrări-ieșiri'!$F$5:$F$504,'Intrări-ieșiri'!$C$5:$C$504,C70,'Intrări-ieșiri'!$E$5:$E$504,"Intrare",'Intrări-ieșiri'!$B$5:$B$504,"&lt;="&amp;DataInv)-SUMIFS('Intrări-ieșiri'!$F$5:$F$504,'Intrări-ieșiri'!$C$5:$C$504,C70,'Intrări-ieșiri'!$E$5:$E$504,"Ieșire",'Intrări-ieșiri'!$B$5:$B$504,"&lt;="&amp;DataInv))</f>
        <v/>
      </c>
      <c r="G70" s="21"/>
      <c r="H70" s="10" t="str">
        <f t="shared" si="4"/>
        <v/>
      </c>
      <c r="I70" s="12" t="str">
        <f>IF(C70="","",N(Produse!$F$68))</f>
        <v/>
      </c>
      <c r="J70" s="12" t="str">
        <f t="shared" si="5"/>
        <v/>
      </c>
      <c r="K70" s="12" t="str">
        <f t="shared" si="6"/>
        <v/>
      </c>
      <c r="L70" s="12" t="str">
        <f t="shared" si="7"/>
        <v/>
      </c>
      <c r="M70" s="18"/>
    </row>
    <row r="71" spans="2:13" x14ac:dyDescent="0.2">
      <c r="B71" s="20" t="str">
        <f>IF(C71="","",65)</f>
        <v/>
      </c>
      <c r="C71" s="20" t="str">
        <f>IF(Produse!$B$69="","",Produse!$B$69)</f>
        <v/>
      </c>
      <c r="D71" s="17" t="str">
        <f>IF(C71="","",Produse!$C$69)</f>
        <v/>
      </c>
      <c r="E71" s="20" t="str">
        <f>IF(C71="","",Produse!$D$69)</f>
        <v/>
      </c>
      <c r="F71" s="10" t="str">
        <f>IF(C71="","",N(Produse!$G$69)+SUMIFS('Intrări-ieșiri'!$F$5:$F$504,'Intrări-ieșiri'!$C$5:$C$504,C71,'Intrări-ieșiri'!$E$5:$E$504,"Intrare",'Intrări-ieșiri'!$B$5:$B$504,"&lt;="&amp;DataInv)-SUMIFS('Intrări-ieșiri'!$F$5:$F$504,'Intrări-ieșiri'!$C$5:$C$504,C71,'Intrări-ieșiri'!$E$5:$E$504,"Ieșire",'Intrări-ieșiri'!$B$5:$B$504,"&lt;="&amp;DataInv))</f>
        <v/>
      </c>
      <c r="G71" s="21"/>
      <c r="H71" s="10" t="str">
        <f t="shared" ref="H71:H102" si="8">IF(OR(C71="",G71=""),"",G71-F71)</f>
        <v/>
      </c>
      <c r="I71" s="12" t="str">
        <f>IF(C71="","",N(Produse!$F$69))</f>
        <v/>
      </c>
      <c r="J71" s="12" t="str">
        <f t="shared" ref="J71:J102" si="9">IF(C71="","",ROUND(F71*I71,2))</f>
        <v/>
      </c>
      <c r="K71" s="12" t="str">
        <f t="shared" ref="K71:K106" si="10">IF(OR(C71="",G71=""),"",ROUND(G71*I71,2))</f>
        <v/>
      </c>
      <c r="L71" s="12" t="str">
        <f t="shared" ref="L71:L102" si="11">IF(OR(C71="",G71=""),"",K71-J71)</f>
        <v/>
      </c>
      <c r="M71" s="18"/>
    </row>
    <row r="72" spans="2:13" x14ac:dyDescent="0.2">
      <c r="B72" s="20" t="str">
        <f>IF(C72="","",66)</f>
        <v/>
      </c>
      <c r="C72" s="20" t="str">
        <f>IF(Produse!$B$70="","",Produse!$B$70)</f>
        <v/>
      </c>
      <c r="D72" s="17" t="str">
        <f>IF(C72="","",Produse!$C$70)</f>
        <v/>
      </c>
      <c r="E72" s="20" t="str">
        <f>IF(C72="","",Produse!$D$70)</f>
        <v/>
      </c>
      <c r="F72" s="10" t="str">
        <f>IF(C72="","",N(Produse!$G$70)+SUMIFS('Intrări-ieșiri'!$F$5:$F$504,'Intrări-ieșiri'!$C$5:$C$504,C72,'Intrări-ieșiri'!$E$5:$E$504,"Intrare",'Intrări-ieșiri'!$B$5:$B$504,"&lt;="&amp;DataInv)-SUMIFS('Intrări-ieșiri'!$F$5:$F$504,'Intrări-ieșiri'!$C$5:$C$504,C72,'Intrări-ieșiri'!$E$5:$E$504,"Ieșire",'Intrări-ieșiri'!$B$5:$B$504,"&lt;="&amp;DataInv))</f>
        <v/>
      </c>
      <c r="G72" s="21"/>
      <c r="H72" s="10" t="str">
        <f t="shared" si="8"/>
        <v/>
      </c>
      <c r="I72" s="12" t="str">
        <f>IF(C72="","",N(Produse!$F$70))</f>
        <v/>
      </c>
      <c r="J72" s="12" t="str">
        <f t="shared" si="9"/>
        <v/>
      </c>
      <c r="K72" s="12" t="str">
        <f t="shared" si="10"/>
        <v/>
      </c>
      <c r="L72" s="12" t="str">
        <f t="shared" si="11"/>
        <v/>
      </c>
      <c r="M72" s="18"/>
    </row>
    <row r="73" spans="2:13" x14ac:dyDescent="0.2">
      <c r="B73" s="20" t="str">
        <f>IF(C73="","",67)</f>
        <v/>
      </c>
      <c r="C73" s="20" t="str">
        <f>IF(Produse!$B$71="","",Produse!$B$71)</f>
        <v/>
      </c>
      <c r="D73" s="17" t="str">
        <f>IF(C73="","",Produse!$C$71)</f>
        <v/>
      </c>
      <c r="E73" s="20" t="str">
        <f>IF(C73="","",Produse!$D$71)</f>
        <v/>
      </c>
      <c r="F73" s="10" t="str">
        <f>IF(C73="","",N(Produse!$G$71)+SUMIFS('Intrări-ieșiri'!$F$5:$F$504,'Intrări-ieșiri'!$C$5:$C$504,C73,'Intrări-ieșiri'!$E$5:$E$504,"Intrare",'Intrări-ieșiri'!$B$5:$B$504,"&lt;="&amp;DataInv)-SUMIFS('Intrări-ieșiri'!$F$5:$F$504,'Intrări-ieșiri'!$C$5:$C$504,C73,'Intrări-ieșiri'!$E$5:$E$504,"Ieșire",'Intrări-ieșiri'!$B$5:$B$504,"&lt;="&amp;DataInv))</f>
        <v/>
      </c>
      <c r="G73" s="21"/>
      <c r="H73" s="10" t="str">
        <f t="shared" si="8"/>
        <v/>
      </c>
      <c r="I73" s="12" t="str">
        <f>IF(C73="","",N(Produse!$F$71))</f>
        <v/>
      </c>
      <c r="J73" s="12" t="str">
        <f t="shared" si="9"/>
        <v/>
      </c>
      <c r="K73" s="12" t="str">
        <f t="shared" si="10"/>
        <v/>
      </c>
      <c r="L73" s="12" t="str">
        <f t="shared" si="11"/>
        <v/>
      </c>
      <c r="M73" s="18"/>
    </row>
    <row r="74" spans="2:13" x14ac:dyDescent="0.2">
      <c r="B74" s="20" t="str">
        <f>IF(C74="","",68)</f>
        <v/>
      </c>
      <c r="C74" s="20" t="str">
        <f>IF(Produse!$B$72="","",Produse!$B$72)</f>
        <v/>
      </c>
      <c r="D74" s="17" t="str">
        <f>IF(C74="","",Produse!$C$72)</f>
        <v/>
      </c>
      <c r="E74" s="20" t="str">
        <f>IF(C74="","",Produse!$D$72)</f>
        <v/>
      </c>
      <c r="F74" s="10" t="str">
        <f>IF(C74="","",N(Produse!$G$72)+SUMIFS('Intrări-ieșiri'!$F$5:$F$504,'Intrări-ieșiri'!$C$5:$C$504,C74,'Intrări-ieșiri'!$E$5:$E$504,"Intrare",'Intrări-ieșiri'!$B$5:$B$504,"&lt;="&amp;DataInv)-SUMIFS('Intrări-ieșiri'!$F$5:$F$504,'Intrări-ieșiri'!$C$5:$C$504,C74,'Intrări-ieșiri'!$E$5:$E$504,"Ieșire",'Intrări-ieșiri'!$B$5:$B$504,"&lt;="&amp;DataInv))</f>
        <v/>
      </c>
      <c r="G74" s="21"/>
      <c r="H74" s="10" t="str">
        <f t="shared" si="8"/>
        <v/>
      </c>
      <c r="I74" s="12" t="str">
        <f>IF(C74="","",N(Produse!$F$72))</f>
        <v/>
      </c>
      <c r="J74" s="12" t="str">
        <f t="shared" si="9"/>
        <v/>
      </c>
      <c r="K74" s="12" t="str">
        <f t="shared" si="10"/>
        <v/>
      </c>
      <c r="L74" s="12" t="str">
        <f t="shared" si="11"/>
        <v/>
      </c>
      <c r="M74" s="18"/>
    </row>
    <row r="75" spans="2:13" x14ac:dyDescent="0.2">
      <c r="B75" s="20" t="str">
        <f>IF(C75="","",69)</f>
        <v/>
      </c>
      <c r="C75" s="20" t="str">
        <f>IF(Produse!$B$73="","",Produse!$B$73)</f>
        <v/>
      </c>
      <c r="D75" s="17" t="str">
        <f>IF(C75="","",Produse!$C$73)</f>
        <v/>
      </c>
      <c r="E75" s="20" t="str">
        <f>IF(C75="","",Produse!$D$73)</f>
        <v/>
      </c>
      <c r="F75" s="10" t="str">
        <f>IF(C75="","",N(Produse!$G$73)+SUMIFS('Intrări-ieșiri'!$F$5:$F$504,'Intrări-ieșiri'!$C$5:$C$504,C75,'Intrări-ieșiri'!$E$5:$E$504,"Intrare",'Intrări-ieșiri'!$B$5:$B$504,"&lt;="&amp;DataInv)-SUMIFS('Intrări-ieșiri'!$F$5:$F$504,'Intrări-ieșiri'!$C$5:$C$504,C75,'Intrări-ieșiri'!$E$5:$E$504,"Ieșire",'Intrări-ieșiri'!$B$5:$B$504,"&lt;="&amp;DataInv))</f>
        <v/>
      </c>
      <c r="G75" s="21"/>
      <c r="H75" s="10" t="str">
        <f t="shared" si="8"/>
        <v/>
      </c>
      <c r="I75" s="12" t="str">
        <f>IF(C75="","",N(Produse!$F$73))</f>
        <v/>
      </c>
      <c r="J75" s="12" t="str">
        <f t="shared" si="9"/>
        <v/>
      </c>
      <c r="K75" s="12" t="str">
        <f t="shared" si="10"/>
        <v/>
      </c>
      <c r="L75" s="12" t="str">
        <f t="shared" si="11"/>
        <v/>
      </c>
      <c r="M75" s="18"/>
    </row>
    <row r="76" spans="2:13" x14ac:dyDescent="0.2">
      <c r="B76" s="20" t="str">
        <f>IF(C76="","",70)</f>
        <v/>
      </c>
      <c r="C76" s="20" t="str">
        <f>IF(Produse!$B$74="","",Produse!$B$74)</f>
        <v/>
      </c>
      <c r="D76" s="17" t="str">
        <f>IF(C76="","",Produse!$C$74)</f>
        <v/>
      </c>
      <c r="E76" s="20" t="str">
        <f>IF(C76="","",Produse!$D$74)</f>
        <v/>
      </c>
      <c r="F76" s="10" t="str">
        <f>IF(C76="","",N(Produse!$G$74)+SUMIFS('Intrări-ieșiri'!$F$5:$F$504,'Intrări-ieșiri'!$C$5:$C$504,C76,'Intrări-ieșiri'!$E$5:$E$504,"Intrare",'Intrări-ieșiri'!$B$5:$B$504,"&lt;="&amp;DataInv)-SUMIFS('Intrări-ieșiri'!$F$5:$F$504,'Intrări-ieșiri'!$C$5:$C$504,C76,'Intrări-ieșiri'!$E$5:$E$504,"Ieșire",'Intrări-ieșiri'!$B$5:$B$504,"&lt;="&amp;DataInv))</f>
        <v/>
      </c>
      <c r="G76" s="21"/>
      <c r="H76" s="10" t="str">
        <f t="shared" si="8"/>
        <v/>
      </c>
      <c r="I76" s="12" t="str">
        <f>IF(C76="","",N(Produse!$F$74))</f>
        <v/>
      </c>
      <c r="J76" s="12" t="str">
        <f t="shared" si="9"/>
        <v/>
      </c>
      <c r="K76" s="12" t="str">
        <f t="shared" si="10"/>
        <v/>
      </c>
      <c r="L76" s="12" t="str">
        <f t="shared" si="11"/>
        <v/>
      </c>
      <c r="M76" s="18"/>
    </row>
    <row r="77" spans="2:13" x14ac:dyDescent="0.2">
      <c r="B77" s="20" t="str">
        <f>IF(C77="","",71)</f>
        <v/>
      </c>
      <c r="C77" s="20" t="str">
        <f>IF(Produse!$B$75="","",Produse!$B$75)</f>
        <v/>
      </c>
      <c r="D77" s="17" t="str">
        <f>IF(C77="","",Produse!$C$75)</f>
        <v/>
      </c>
      <c r="E77" s="20" t="str">
        <f>IF(C77="","",Produse!$D$75)</f>
        <v/>
      </c>
      <c r="F77" s="10" t="str">
        <f>IF(C77="","",N(Produse!$G$75)+SUMIFS('Intrări-ieșiri'!$F$5:$F$504,'Intrări-ieșiri'!$C$5:$C$504,C77,'Intrări-ieșiri'!$E$5:$E$504,"Intrare",'Intrări-ieșiri'!$B$5:$B$504,"&lt;="&amp;DataInv)-SUMIFS('Intrări-ieșiri'!$F$5:$F$504,'Intrări-ieșiri'!$C$5:$C$504,C77,'Intrări-ieșiri'!$E$5:$E$504,"Ieșire",'Intrări-ieșiri'!$B$5:$B$504,"&lt;="&amp;DataInv))</f>
        <v/>
      </c>
      <c r="G77" s="21"/>
      <c r="H77" s="10" t="str">
        <f t="shared" si="8"/>
        <v/>
      </c>
      <c r="I77" s="12" t="str">
        <f>IF(C77="","",N(Produse!$F$75))</f>
        <v/>
      </c>
      <c r="J77" s="12" t="str">
        <f t="shared" si="9"/>
        <v/>
      </c>
      <c r="K77" s="12" t="str">
        <f t="shared" si="10"/>
        <v/>
      </c>
      <c r="L77" s="12" t="str">
        <f t="shared" si="11"/>
        <v/>
      </c>
      <c r="M77" s="18"/>
    </row>
    <row r="78" spans="2:13" x14ac:dyDescent="0.2">
      <c r="B78" s="20" t="str">
        <f>IF(C78="","",72)</f>
        <v/>
      </c>
      <c r="C78" s="20" t="str">
        <f>IF(Produse!$B$76="","",Produse!$B$76)</f>
        <v/>
      </c>
      <c r="D78" s="17" t="str">
        <f>IF(C78="","",Produse!$C$76)</f>
        <v/>
      </c>
      <c r="E78" s="20" t="str">
        <f>IF(C78="","",Produse!$D$76)</f>
        <v/>
      </c>
      <c r="F78" s="10" t="str">
        <f>IF(C78="","",N(Produse!$G$76)+SUMIFS('Intrări-ieșiri'!$F$5:$F$504,'Intrări-ieșiri'!$C$5:$C$504,C78,'Intrări-ieșiri'!$E$5:$E$504,"Intrare",'Intrări-ieșiri'!$B$5:$B$504,"&lt;="&amp;DataInv)-SUMIFS('Intrări-ieșiri'!$F$5:$F$504,'Intrări-ieșiri'!$C$5:$C$504,C78,'Intrări-ieșiri'!$E$5:$E$504,"Ieșire",'Intrări-ieșiri'!$B$5:$B$504,"&lt;="&amp;DataInv))</f>
        <v/>
      </c>
      <c r="G78" s="21"/>
      <c r="H78" s="10" t="str">
        <f t="shared" si="8"/>
        <v/>
      </c>
      <c r="I78" s="12" t="str">
        <f>IF(C78="","",N(Produse!$F$76))</f>
        <v/>
      </c>
      <c r="J78" s="12" t="str">
        <f t="shared" si="9"/>
        <v/>
      </c>
      <c r="K78" s="12" t="str">
        <f t="shared" si="10"/>
        <v/>
      </c>
      <c r="L78" s="12" t="str">
        <f t="shared" si="11"/>
        <v/>
      </c>
      <c r="M78" s="18"/>
    </row>
    <row r="79" spans="2:13" x14ac:dyDescent="0.2">
      <c r="B79" s="20" t="str">
        <f>IF(C79="","",73)</f>
        <v/>
      </c>
      <c r="C79" s="20" t="str">
        <f>IF(Produse!$B$77="","",Produse!$B$77)</f>
        <v/>
      </c>
      <c r="D79" s="17" t="str">
        <f>IF(C79="","",Produse!$C$77)</f>
        <v/>
      </c>
      <c r="E79" s="20" t="str">
        <f>IF(C79="","",Produse!$D$77)</f>
        <v/>
      </c>
      <c r="F79" s="10" t="str">
        <f>IF(C79="","",N(Produse!$G$77)+SUMIFS('Intrări-ieșiri'!$F$5:$F$504,'Intrări-ieșiri'!$C$5:$C$504,C79,'Intrări-ieșiri'!$E$5:$E$504,"Intrare",'Intrări-ieșiri'!$B$5:$B$504,"&lt;="&amp;DataInv)-SUMIFS('Intrări-ieșiri'!$F$5:$F$504,'Intrări-ieșiri'!$C$5:$C$504,C79,'Intrări-ieșiri'!$E$5:$E$504,"Ieșire",'Intrări-ieșiri'!$B$5:$B$504,"&lt;="&amp;DataInv))</f>
        <v/>
      </c>
      <c r="G79" s="21"/>
      <c r="H79" s="10" t="str">
        <f t="shared" si="8"/>
        <v/>
      </c>
      <c r="I79" s="12" t="str">
        <f>IF(C79="","",N(Produse!$F$77))</f>
        <v/>
      </c>
      <c r="J79" s="12" t="str">
        <f t="shared" si="9"/>
        <v/>
      </c>
      <c r="K79" s="12" t="str">
        <f t="shared" si="10"/>
        <v/>
      </c>
      <c r="L79" s="12" t="str">
        <f t="shared" si="11"/>
        <v/>
      </c>
      <c r="M79" s="18"/>
    </row>
    <row r="80" spans="2:13" x14ac:dyDescent="0.2">
      <c r="B80" s="20" t="str">
        <f>IF(C80="","",74)</f>
        <v/>
      </c>
      <c r="C80" s="20" t="str">
        <f>IF(Produse!$B$78="","",Produse!$B$78)</f>
        <v/>
      </c>
      <c r="D80" s="17" t="str">
        <f>IF(C80="","",Produse!$C$78)</f>
        <v/>
      </c>
      <c r="E80" s="20" t="str">
        <f>IF(C80="","",Produse!$D$78)</f>
        <v/>
      </c>
      <c r="F80" s="10" t="str">
        <f>IF(C80="","",N(Produse!$G$78)+SUMIFS('Intrări-ieșiri'!$F$5:$F$504,'Intrări-ieșiri'!$C$5:$C$504,C80,'Intrări-ieșiri'!$E$5:$E$504,"Intrare",'Intrări-ieșiri'!$B$5:$B$504,"&lt;="&amp;DataInv)-SUMIFS('Intrări-ieșiri'!$F$5:$F$504,'Intrări-ieșiri'!$C$5:$C$504,C80,'Intrări-ieșiri'!$E$5:$E$504,"Ieșire",'Intrări-ieșiri'!$B$5:$B$504,"&lt;="&amp;DataInv))</f>
        <v/>
      </c>
      <c r="G80" s="21"/>
      <c r="H80" s="10" t="str">
        <f t="shared" si="8"/>
        <v/>
      </c>
      <c r="I80" s="12" t="str">
        <f>IF(C80="","",N(Produse!$F$78))</f>
        <v/>
      </c>
      <c r="J80" s="12" t="str">
        <f t="shared" si="9"/>
        <v/>
      </c>
      <c r="K80" s="12" t="str">
        <f t="shared" si="10"/>
        <v/>
      </c>
      <c r="L80" s="12" t="str">
        <f t="shared" si="11"/>
        <v/>
      </c>
      <c r="M80" s="18"/>
    </row>
    <row r="81" spans="2:13" x14ac:dyDescent="0.2">
      <c r="B81" s="20" t="str">
        <f>IF(C81="","",75)</f>
        <v/>
      </c>
      <c r="C81" s="20" t="str">
        <f>IF(Produse!$B$79="","",Produse!$B$79)</f>
        <v/>
      </c>
      <c r="D81" s="17" t="str">
        <f>IF(C81="","",Produse!$C$79)</f>
        <v/>
      </c>
      <c r="E81" s="20" t="str">
        <f>IF(C81="","",Produse!$D$79)</f>
        <v/>
      </c>
      <c r="F81" s="10" t="str">
        <f>IF(C81="","",N(Produse!$G$79)+SUMIFS('Intrări-ieșiri'!$F$5:$F$504,'Intrări-ieșiri'!$C$5:$C$504,C81,'Intrări-ieșiri'!$E$5:$E$504,"Intrare",'Intrări-ieșiri'!$B$5:$B$504,"&lt;="&amp;DataInv)-SUMIFS('Intrări-ieșiri'!$F$5:$F$504,'Intrări-ieșiri'!$C$5:$C$504,C81,'Intrări-ieșiri'!$E$5:$E$504,"Ieșire",'Intrări-ieșiri'!$B$5:$B$504,"&lt;="&amp;DataInv))</f>
        <v/>
      </c>
      <c r="G81" s="21"/>
      <c r="H81" s="10" t="str">
        <f t="shared" si="8"/>
        <v/>
      </c>
      <c r="I81" s="12" t="str">
        <f>IF(C81="","",N(Produse!$F$79))</f>
        <v/>
      </c>
      <c r="J81" s="12" t="str">
        <f t="shared" si="9"/>
        <v/>
      </c>
      <c r="K81" s="12" t="str">
        <f t="shared" si="10"/>
        <v/>
      </c>
      <c r="L81" s="12" t="str">
        <f t="shared" si="11"/>
        <v/>
      </c>
      <c r="M81" s="18"/>
    </row>
    <row r="82" spans="2:13" x14ac:dyDescent="0.2">
      <c r="B82" s="20" t="str">
        <f>IF(C82="","",76)</f>
        <v/>
      </c>
      <c r="C82" s="20" t="str">
        <f>IF(Produse!$B$80="","",Produse!$B$80)</f>
        <v/>
      </c>
      <c r="D82" s="17" t="str">
        <f>IF(C82="","",Produse!$C$80)</f>
        <v/>
      </c>
      <c r="E82" s="20" t="str">
        <f>IF(C82="","",Produse!$D$80)</f>
        <v/>
      </c>
      <c r="F82" s="10" t="str">
        <f>IF(C82="","",N(Produse!$G$80)+SUMIFS('Intrări-ieșiri'!$F$5:$F$504,'Intrări-ieșiri'!$C$5:$C$504,C82,'Intrări-ieșiri'!$E$5:$E$504,"Intrare",'Intrări-ieșiri'!$B$5:$B$504,"&lt;="&amp;DataInv)-SUMIFS('Intrări-ieșiri'!$F$5:$F$504,'Intrări-ieșiri'!$C$5:$C$504,C82,'Intrări-ieșiri'!$E$5:$E$504,"Ieșire",'Intrări-ieșiri'!$B$5:$B$504,"&lt;="&amp;DataInv))</f>
        <v/>
      </c>
      <c r="G82" s="21"/>
      <c r="H82" s="10" t="str">
        <f t="shared" si="8"/>
        <v/>
      </c>
      <c r="I82" s="12" t="str">
        <f>IF(C82="","",N(Produse!$F$80))</f>
        <v/>
      </c>
      <c r="J82" s="12" t="str">
        <f t="shared" si="9"/>
        <v/>
      </c>
      <c r="K82" s="12" t="str">
        <f t="shared" si="10"/>
        <v/>
      </c>
      <c r="L82" s="12" t="str">
        <f t="shared" si="11"/>
        <v/>
      </c>
      <c r="M82" s="18"/>
    </row>
    <row r="83" spans="2:13" x14ac:dyDescent="0.2">
      <c r="B83" s="20" t="str">
        <f>IF(C83="","",77)</f>
        <v/>
      </c>
      <c r="C83" s="20" t="str">
        <f>IF(Produse!$B$81="","",Produse!$B$81)</f>
        <v/>
      </c>
      <c r="D83" s="17" t="str">
        <f>IF(C83="","",Produse!$C$81)</f>
        <v/>
      </c>
      <c r="E83" s="20" t="str">
        <f>IF(C83="","",Produse!$D$81)</f>
        <v/>
      </c>
      <c r="F83" s="10" t="str">
        <f>IF(C83="","",N(Produse!$G$81)+SUMIFS('Intrări-ieșiri'!$F$5:$F$504,'Intrări-ieșiri'!$C$5:$C$504,C83,'Intrări-ieșiri'!$E$5:$E$504,"Intrare",'Intrări-ieșiri'!$B$5:$B$504,"&lt;="&amp;DataInv)-SUMIFS('Intrări-ieșiri'!$F$5:$F$504,'Intrări-ieșiri'!$C$5:$C$504,C83,'Intrări-ieșiri'!$E$5:$E$504,"Ieșire",'Intrări-ieșiri'!$B$5:$B$504,"&lt;="&amp;DataInv))</f>
        <v/>
      </c>
      <c r="G83" s="21"/>
      <c r="H83" s="10" t="str">
        <f t="shared" si="8"/>
        <v/>
      </c>
      <c r="I83" s="12" t="str">
        <f>IF(C83="","",N(Produse!$F$81))</f>
        <v/>
      </c>
      <c r="J83" s="12" t="str">
        <f t="shared" si="9"/>
        <v/>
      </c>
      <c r="K83" s="12" t="str">
        <f t="shared" si="10"/>
        <v/>
      </c>
      <c r="L83" s="12" t="str">
        <f t="shared" si="11"/>
        <v/>
      </c>
      <c r="M83" s="18"/>
    </row>
    <row r="84" spans="2:13" x14ac:dyDescent="0.2">
      <c r="B84" s="20" t="str">
        <f>IF(C84="","",78)</f>
        <v/>
      </c>
      <c r="C84" s="20" t="str">
        <f>IF(Produse!$B$82="","",Produse!$B$82)</f>
        <v/>
      </c>
      <c r="D84" s="17" t="str">
        <f>IF(C84="","",Produse!$C$82)</f>
        <v/>
      </c>
      <c r="E84" s="20" t="str">
        <f>IF(C84="","",Produse!$D$82)</f>
        <v/>
      </c>
      <c r="F84" s="10" t="str">
        <f>IF(C84="","",N(Produse!$G$82)+SUMIFS('Intrări-ieșiri'!$F$5:$F$504,'Intrări-ieșiri'!$C$5:$C$504,C84,'Intrări-ieșiri'!$E$5:$E$504,"Intrare",'Intrări-ieșiri'!$B$5:$B$504,"&lt;="&amp;DataInv)-SUMIFS('Intrări-ieșiri'!$F$5:$F$504,'Intrări-ieșiri'!$C$5:$C$504,C84,'Intrări-ieșiri'!$E$5:$E$504,"Ieșire",'Intrări-ieșiri'!$B$5:$B$504,"&lt;="&amp;DataInv))</f>
        <v/>
      </c>
      <c r="G84" s="21"/>
      <c r="H84" s="10" t="str">
        <f t="shared" si="8"/>
        <v/>
      </c>
      <c r="I84" s="12" t="str">
        <f>IF(C84="","",N(Produse!$F$82))</f>
        <v/>
      </c>
      <c r="J84" s="12" t="str">
        <f t="shared" si="9"/>
        <v/>
      </c>
      <c r="K84" s="12" t="str">
        <f t="shared" si="10"/>
        <v/>
      </c>
      <c r="L84" s="12" t="str">
        <f t="shared" si="11"/>
        <v/>
      </c>
      <c r="M84" s="18"/>
    </row>
    <row r="85" spans="2:13" x14ac:dyDescent="0.2">
      <c r="B85" s="20" t="str">
        <f>IF(C85="","",79)</f>
        <v/>
      </c>
      <c r="C85" s="20" t="str">
        <f>IF(Produse!$B$83="","",Produse!$B$83)</f>
        <v/>
      </c>
      <c r="D85" s="17" t="str">
        <f>IF(C85="","",Produse!$C$83)</f>
        <v/>
      </c>
      <c r="E85" s="20" t="str">
        <f>IF(C85="","",Produse!$D$83)</f>
        <v/>
      </c>
      <c r="F85" s="10" t="str">
        <f>IF(C85="","",N(Produse!$G$83)+SUMIFS('Intrări-ieșiri'!$F$5:$F$504,'Intrări-ieșiri'!$C$5:$C$504,C85,'Intrări-ieșiri'!$E$5:$E$504,"Intrare",'Intrări-ieșiri'!$B$5:$B$504,"&lt;="&amp;DataInv)-SUMIFS('Intrări-ieșiri'!$F$5:$F$504,'Intrări-ieșiri'!$C$5:$C$504,C85,'Intrări-ieșiri'!$E$5:$E$504,"Ieșire",'Intrări-ieșiri'!$B$5:$B$504,"&lt;="&amp;DataInv))</f>
        <v/>
      </c>
      <c r="G85" s="21"/>
      <c r="H85" s="10" t="str">
        <f t="shared" si="8"/>
        <v/>
      </c>
      <c r="I85" s="12" t="str">
        <f>IF(C85="","",N(Produse!$F$83))</f>
        <v/>
      </c>
      <c r="J85" s="12" t="str">
        <f t="shared" si="9"/>
        <v/>
      </c>
      <c r="K85" s="12" t="str">
        <f t="shared" si="10"/>
        <v/>
      </c>
      <c r="L85" s="12" t="str">
        <f t="shared" si="11"/>
        <v/>
      </c>
      <c r="M85" s="18"/>
    </row>
    <row r="86" spans="2:13" x14ac:dyDescent="0.2">
      <c r="B86" s="20" t="str">
        <f>IF(C86="","",80)</f>
        <v/>
      </c>
      <c r="C86" s="20" t="str">
        <f>IF(Produse!$B$84="","",Produse!$B$84)</f>
        <v/>
      </c>
      <c r="D86" s="17" t="str">
        <f>IF(C86="","",Produse!$C$84)</f>
        <v/>
      </c>
      <c r="E86" s="20" t="str">
        <f>IF(C86="","",Produse!$D$84)</f>
        <v/>
      </c>
      <c r="F86" s="10" t="str">
        <f>IF(C86="","",N(Produse!$G$84)+SUMIFS('Intrări-ieșiri'!$F$5:$F$504,'Intrări-ieșiri'!$C$5:$C$504,C86,'Intrări-ieșiri'!$E$5:$E$504,"Intrare",'Intrări-ieșiri'!$B$5:$B$504,"&lt;="&amp;DataInv)-SUMIFS('Intrări-ieșiri'!$F$5:$F$504,'Intrări-ieșiri'!$C$5:$C$504,C86,'Intrări-ieșiri'!$E$5:$E$504,"Ieșire",'Intrări-ieșiri'!$B$5:$B$504,"&lt;="&amp;DataInv))</f>
        <v/>
      </c>
      <c r="G86" s="21"/>
      <c r="H86" s="10" t="str">
        <f t="shared" si="8"/>
        <v/>
      </c>
      <c r="I86" s="12" t="str">
        <f>IF(C86="","",N(Produse!$F$84))</f>
        <v/>
      </c>
      <c r="J86" s="12" t="str">
        <f t="shared" si="9"/>
        <v/>
      </c>
      <c r="K86" s="12" t="str">
        <f t="shared" si="10"/>
        <v/>
      </c>
      <c r="L86" s="12" t="str">
        <f t="shared" si="11"/>
        <v/>
      </c>
      <c r="M86" s="18"/>
    </row>
    <row r="87" spans="2:13" x14ac:dyDescent="0.2">
      <c r="B87" s="20" t="str">
        <f>IF(C87="","",81)</f>
        <v/>
      </c>
      <c r="C87" s="20" t="str">
        <f>IF(Produse!$B$85="","",Produse!$B$85)</f>
        <v/>
      </c>
      <c r="D87" s="17" t="str">
        <f>IF(C87="","",Produse!$C$85)</f>
        <v/>
      </c>
      <c r="E87" s="20" t="str">
        <f>IF(C87="","",Produse!$D$85)</f>
        <v/>
      </c>
      <c r="F87" s="10" t="str">
        <f>IF(C87="","",N(Produse!$G$85)+SUMIFS('Intrări-ieșiri'!$F$5:$F$504,'Intrări-ieșiri'!$C$5:$C$504,C87,'Intrări-ieșiri'!$E$5:$E$504,"Intrare",'Intrări-ieșiri'!$B$5:$B$504,"&lt;="&amp;DataInv)-SUMIFS('Intrări-ieșiri'!$F$5:$F$504,'Intrări-ieșiri'!$C$5:$C$504,C87,'Intrări-ieșiri'!$E$5:$E$504,"Ieșire",'Intrări-ieșiri'!$B$5:$B$504,"&lt;="&amp;DataInv))</f>
        <v/>
      </c>
      <c r="G87" s="21"/>
      <c r="H87" s="10" t="str">
        <f t="shared" si="8"/>
        <v/>
      </c>
      <c r="I87" s="12" t="str">
        <f>IF(C87="","",N(Produse!$F$85))</f>
        <v/>
      </c>
      <c r="J87" s="12" t="str">
        <f t="shared" si="9"/>
        <v/>
      </c>
      <c r="K87" s="12" t="str">
        <f t="shared" si="10"/>
        <v/>
      </c>
      <c r="L87" s="12" t="str">
        <f t="shared" si="11"/>
        <v/>
      </c>
      <c r="M87" s="18"/>
    </row>
    <row r="88" spans="2:13" x14ac:dyDescent="0.2">
      <c r="B88" s="20" t="str">
        <f>IF(C88="","",82)</f>
        <v/>
      </c>
      <c r="C88" s="20" t="str">
        <f>IF(Produse!$B$86="","",Produse!$B$86)</f>
        <v/>
      </c>
      <c r="D88" s="17" t="str">
        <f>IF(C88="","",Produse!$C$86)</f>
        <v/>
      </c>
      <c r="E88" s="20" t="str">
        <f>IF(C88="","",Produse!$D$86)</f>
        <v/>
      </c>
      <c r="F88" s="10" t="str">
        <f>IF(C88="","",N(Produse!$G$86)+SUMIFS('Intrări-ieșiri'!$F$5:$F$504,'Intrări-ieșiri'!$C$5:$C$504,C88,'Intrări-ieșiri'!$E$5:$E$504,"Intrare",'Intrări-ieșiri'!$B$5:$B$504,"&lt;="&amp;DataInv)-SUMIFS('Intrări-ieșiri'!$F$5:$F$504,'Intrări-ieșiri'!$C$5:$C$504,C88,'Intrări-ieșiri'!$E$5:$E$504,"Ieșire",'Intrări-ieșiri'!$B$5:$B$504,"&lt;="&amp;DataInv))</f>
        <v/>
      </c>
      <c r="G88" s="21"/>
      <c r="H88" s="10" t="str">
        <f t="shared" si="8"/>
        <v/>
      </c>
      <c r="I88" s="12" t="str">
        <f>IF(C88="","",N(Produse!$F$86))</f>
        <v/>
      </c>
      <c r="J88" s="12" t="str">
        <f t="shared" si="9"/>
        <v/>
      </c>
      <c r="K88" s="12" t="str">
        <f t="shared" si="10"/>
        <v/>
      </c>
      <c r="L88" s="12" t="str">
        <f t="shared" si="11"/>
        <v/>
      </c>
      <c r="M88" s="18"/>
    </row>
    <row r="89" spans="2:13" x14ac:dyDescent="0.2">
      <c r="B89" s="20" t="str">
        <f>IF(C89="","",83)</f>
        <v/>
      </c>
      <c r="C89" s="20" t="str">
        <f>IF(Produse!$B$87="","",Produse!$B$87)</f>
        <v/>
      </c>
      <c r="D89" s="17" t="str">
        <f>IF(C89="","",Produse!$C$87)</f>
        <v/>
      </c>
      <c r="E89" s="20" t="str">
        <f>IF(C89="","",Produse!$D$87)</f>
        <v/>
      </c>
      <c r="F89" s="10" t="str">
        <f>IF(C89="","",N(Produse!$G$87)+SUMIFS('Intrări-ieșiri'!$F$5:$F$504,'Intrări-ieșiri'!$C$5:$C$504,C89,'Intrări-ieșiri'!$E$5:$E$504,"Intrare",'Intrări-ieșiri'!$B$5:$B$504,"&lt;="&amp;DataInv)-SUMIFS('Intrări-ieșiri'!$F$5:$F$504,'Intrări-ieșiri'!$C$5:$C$504,C89,'Intrări-ieșiri'!$E$5:$E$504,"Ieșire",'Intrări-ieșiri'!$B$5:$B$504,"&lt;="&amp;DataInv))</f>
        <v/>
      </c>
      <c r="G89" s="21"/>
      <c r="H89" s="10" t="str">
        <f t="shared" si="8"/>
        <v/>
      </c>
      <c r="I89" s="12" t="str">
        <f>IF(C89="","",N(Produse!$F$87))</f>
        <v/>
      </c>
      <c r="J89" s="12" t="str">
        <f t="shared" si="9"/>
        <v/>
      </c>
      <c r="K89" s="12" t="str">
        <f t="shared" si="10"/>
        <v/>
      </c>
      <c r="L89" s="12" t="str">
        <f t="shared" si="11"/>
        <v/>
      </c>
      <c r="M89" s="18"/>
    </row>
    <row r="90" spans="2:13" x14ac:dyDescent="0.2">
      <c r="B90" s="20" t="str">
        <f>IF(C90="","",84)</f>
        <v/>
      </c>
      <c r="C90" s="20" t="str">
        <f>IF(Produse!$B$88="","",Produse!$B$88)</f>
        <v/>
      </c>
      <c r="D90" s="17" t="str">
        <f>IF(C90="","",Produse!$C$88)</f>
        <v/>
      </c>
      <c r="E90" s="20" t="str">
        <f>IF(C90="","",Produse!$D$88)</f>
        <v/>
      </c>
      <c r="F90" s="10" t="str">
        <f>IF(C90="","",N(Produse!$G$88)+SUMIFS('Intrări-ieșiri'!$F$5:$F$504,'Intrări-ieșiri'!$C$5:$C$504,C90,'Intrări-ieșiri'!$E$5:$E$504,"Intrare",'Intrări-ieșiri'!$B$5:$B$504,"&lt;="&amp;DataInv)-SUMIFS('Intrări-ieșiri'!$F$5:$F$504,'Intrări-ieșiri'!$C$5:$C$504,C90,'Intrări-ieșiri'!$E$5:$E$504,"Ieșire",'Intrări-ieșiri'!$B$5:$B$504,"&lt;="&amp;DataInv))</f>
        <v/>
      </c>
      <c r="G90" s="21"/>
      <c r="H90" s="10" t="str">
        <f t="shared" si="8"/>
        <v/>
      </c>
      <c r="I90" s="12" t="str">
        <f>IF(C90="","",N(Produse!$F$88))</f>
        <v/>
      </c>
      <c r="J90" s="12" t="str">
        <f t="shared" si="9"/>
        <v/>
      </c>
      <c r="K90" s="12" t="str">
        <f t="shared" si="10"/>
        <v/>
      </c>
      <c r="L90" s="12" t="str">
        <f t="shared" si="11"/>
        <v/>
      </c>
      <c r="M90" s="18"/>
    </row>
    <row r="91" spans="2:13" x14ac:dyDescent="0.2">
      <c r="B91" s="20" t="str">
        <f>IF(C91="","",85)</f>
        <v/>
      </c>
      <c r="C91" s="20" t="str">
        <f>IF(Produse!$B$89="","",Produse!$B$89)</f>
        <v/>
      </c>
      <c r="D91" s="17" t="str">
        <f>IF(C91="","",Produse!$C$89)</f>
        <v/>
      </c>
      <c r="E91" s="20" t="str">
        <f>IF(C91="","",Produse!$D$89)</f>
        <v/>
      </c>
      <c r="F91" s="10" t="str">
        <f>IF(C91="","",N(Produse!$G$89)+SUMIFS('Intrări-ieșiri'!$F$5:$F$504,'Intrări-ieșiri'!$C$5:$C$504,C91,'Intrări-ieșiri'!$E$5:$E$504,"Intrare",'Intrări-ieșiri'!$B$5:$B$504,"&lt;="&amp;DataInv)-SUMIFS('Intrări-ieșiri'!$F$5:$F$504,'Intrări-ieșiri'!$C$5:$C$504,C91,'Intrări-ieșiri'!$E$5:$E$504,"Ieșire",'Intrări-ieșiri'!$B$5:$B$504,"&lt;="&amp;DataInv))</f>
        <v/>
      </c>
      <c r="G91" s="21"/>
      <c r="H91" s="10" t="str">
        <f t="shared" si="8"/>
        <v/>
      </c>
      <c r="I91" s="12" t="str">
        <f>IF(C91="","",N(Produse!$F$89))</f>
        <v/>
      </c>
      <c r="J91" s="12" t="str">
        <f t="shared" si="9"/>
        <v/>
      </c>
      <c r="K91" s="12" t="str">
        <f t="shared" si="10"/>
        <v/>
      </c>
      <c r="L91" s="12" t="str">
        <f t="shared" si="11"/>
        <v/>
      </c>
      <c r="M91" s="18"/>
    </row>
    <row r="92" spans="2:13" x14ac:dyDescent="0.2">
      <c r="B92" s="20" t="str">
        <f>IF(C92="","",86)</f>
        <v/>
      </c>
      <c r="C92" s="20" t="str">
        <f>IF(Produse!$B$90="","",Produse!$B$90)</f>
        <v/>
      </c>
      <c r="D92" s="17" t="str">
        <f>IF(C92="","",Produse!$C$90)</f>
        <v/>
      </c>
      <c r="E92" s="20" t="str">
        <f>IF(C92="","",Produse!$D$90)</f>
        <v/>
      </c>
      <c r="F92" s="10" t="str">
        <f>IF(C92="","",N(Produse!$G$90)+SUMIFS('Intrări-ieșiri'!$F$5:$F$504,'Intrări-ieșiri'!$C$5:$C$504,C92,'Intrări-ieșiri'!$E$5:$E$504,"Intrare",'Intrări-ieșiri'!$B$5:$B$504,"&lt;="&amp;DataInv)-SUMIFS('Intrări-ieșiri'!$F$5:$F$504,'Intrări-ieșiri'!$C$5:$C$504,C92,'Intrări-ieșiri'!$E$5:$E$504,"Ieșire",'Intrări-ieșiri'!$B$5:$B$504,"&lt;="&amp;DataInv))</f>
        <v/>
      </c>
      <c r="G92" s="21"/>
      <c r="H92" s="10" t="str">
        <f t="shared" si="8"/>
        <v/>
      </c>
      <c r="I92" s="12" t="str">
        <f>IF(C92="","",N(Produse!$F$90))</f>
        <v/>
      </c>
      <c r="J92" s="12" t="str">
        <f t="shared" si="9"/>
        <v/>
      </c>
      <c r="K92" s="12" t="str">
        <f t="shared" si="10"/>
        <v/>
      </c>
      <c r="L92" s="12" t="str">
        <f t="shared" si="11"/>
        <v/>
      </c>
      <c r="M92" s="18"/>
    </row>
    <row r="93" spans="2:13" x14ac:dyDescent="0.2">
      <c r="B93" s="20" t="str">
        <f>IF(C93="","",87)</f>
        <v/>
      </c>
      <c r="C93" s="20" t="str">
        <f>IF(Produse!$B$91="","",Produse!$B$91)</f>
        <v/>
      </c>
      <c r="D93" s="17" t="str">
        <f>IF(C93="","",Produse!$C$91)</f>
        <v/>
      </c>
      <c r="E93" s="20" t="str">
        <f>IF(C93="","",Produse!$D$91)</f>
        <v/>
      </c>
      <c r="F93" s="10" t="str">
        <f>IF(C93="","",N(Produse!$G$91)+SUMIFS('Intrări-ieșiri'!$F$5:$F$504,'Intrări-ieșiri'!$C$5:$C$504,C93,'Intrări-ieșiri'!$E$5:$E$504,"Intrare",'Intrări-ieșiri'!$B$5:$B$504,"&lt;="&amp;DataInv)-SUMIFS('Intrări-ieșiri'!$F$5:$F$504,'Intrări-ieșiri'!$C$5:$C$504,C93,'Intrări-ieșiri'!$E$5:$E$504,"Ieșire",'Intrări-ieșiri'!$B$5:$B$504,"&lt;="&amp;DataInv))</f>
        <v/>
      </c>
      <c r="G93" s="21"/>
      <c r="H93" s="10" t="str">
        <f t="shared" si="8"/>
        <v/>
      </c>
      <c r="I93" s="12" t="str">
        <f>IF(C93="","",N(Produse!$F$91))</f>
        <v/>
      </c>
      <c r="J93" s="12" t="str">
        <f t="shared" si="9"/>
        <v/>
      </c>
      <c r="K93" s="12" t="str">
        <f t="shared" si="10"/>
        <v/>
      </c>
      <c r="L93" s="12" t="str">
        <f t="shared" si="11"/>
        <v/>
      </c>
      <c r="M93" s="18"/>
    </row>
    <row r="94" spans="2:13" x14ac:dyDescent="0.2">
      <c r="B94" s="20" t="str">
        <f>IF(C94="","",88)</f>
        <v/>
      </c>
      <c r="C94" s="20" t="str">
        <f>IF(Produse!$B$92="","",Produse!$B$92)</f>
        <v/>
      </c>
      <c r="D94" s="17" t="str">
        <f>IF(C94="","",Produse!$C$92)</f>
        <v/>
      </c>
      <c r="E94" s="20" t="str">
        <f>IF(C94="","",Produse!$D$92)</f>
        <v/>
      </c>
      <c r="F94" s="10" t="str">
        <f>IF(C94="","",N(Produse!$G$92)+SUMIFS('Intrări-ieșiri'!$F$5:$F$504,'Intrări-ieșiri'!$C$5:$C$504,C94,'Intrări-ieșiri'!$E$5:$E$504,"Intrare",'Intrări-ieșiri'!$B$5:$B$504,"&lt;="&amp;DataInv)-SUMIFS('Intrări-ieșiri'!$F$5:$F$504,'Intrări-ieșiri'!$C$5:$C$504,C94,'Intrări-ieșiri'!$E$5:$E$504,"Ieșire",'Intrări-ieșiri'!$B$5:$B$504,"&lt;="&amp;DataInv))</f>
        <v/>
      </c>
      <c r="G94" s="21"/>
      <c r="H94" s="10" t="str">
        <f t="shared" si="8"/>
        <v/>
      </c>
      <c r="I94" s="12" t="str">
        <f>IF(C94="","",N(Produse!$F$92))</f>
        <v/>
      </c>
      <c r="J94" s="12" t="str">
        <f t="shared" si="9"/>
        <v/>
      </c>
      <c r="K94" s="12" t="str">
        <f t="shared" si="10"/>
        <v/>
      </c>
      <c r="L94" s="12" t="str">
        <f t="shared" si="11"/>
        <v/>
      </c>
      <c r="M94" s="18"/>
    </row>
    <row r="95" spans="2:13" x14ac:dyDescent="0.2">
      <c r="B95" s="20" t="str">
        <f>IF(C95="","",89)</f>
        <v/>
      </c>
      <c r="C95" s="20" t="str">
        <f>IF(Produse!$B$93="","",Produse!$B$93)</f>
        <v/>
      </c>
      <c r="D95" s="17" t="str">
        <f>IF(C95="","",Produse!$C$93)</f>
        <v/>
      </c>
      <c r="E95" s="20" t="str">
        <f>IF(C95="","",Produse!$D$93)</f>
        <v/>
      </c>
      <c r="F95" s="10" t="str">
        <f>IF(C95="","",N(Produse!$G$93)+SUMIFS('Intrări-ieșiri'!$F$5:$F$504,'Intrări-ieșiri'!$C$5:$C$504,C95,'Intrări-ieșiri'!$E$5:$E$504,"Intrare",'Intrări-ieșiri'!$B$5:$B$504,"&lt;="&amp;DataInv)-SUMIFS('Intrări-ieșiri'!$F$5:$F$504,'Intrări-ieșiri'!$C$5:$C$504,C95,'Intrări-ieșiri'!$E$5:$E$504,"Ieșire",'Intrări-ieșiri'!$B$5:$B$504,"&lt;="&amp;DataInv))</f>
        <v/>
      </c>
      <c r="G95" s="21"/>
      <c r="H95" s="10" t="str">
        <f t="shared" si="8"/>
        <v/>
      </c>
      <c r="I95" s="12" t="str">
        <f>IF(C95="","",N(Produse!$F$93))</f>
        <v/>
      </c>
      <c r="J95" s="12" t="str">
        <f t="shared" si="9"/>
        <v/>
      </c>
      <c r="K95" s="12" t="str">
        <f t="shared" si="10"/>
        <v/>
      </c>
      <c r="L95" s="12" t="str">
        <f t="shared" si="11"/>
        <v/>
      </c>
      <c r="M95" s="18"/>
    </row>
    <row r="96" spans="2:13" x14ac:dyDescent="0.2">
      <c r="B96" s="20" t="str">
        <f>IF(C96="","",90)</f>
        <v/>
      </c>
      <c r="C96" s="20" t="str">
        <f>IF(Produse!$B$94="","",Produse!$B$94)</f>
        <v/>
      </c>
      <c r="D96" s="17" t="str">
        <f>IF(C96="","",Produse!$C$94)</f>
        <v/>
      </c>
      <c r="E96" s="20" t="str">
        <f>IF(C96="","",Produse!$D$94)</f>
        <v/>
      </c>
      <c r="F96" s="10" t="str">
        <f>IF(C96="","",N(Produse!$G$94)+SUMIFS('Intrări-ieșiri'!$F$5:$F$504,'Intrări-ieșiri'!$C$5:$C$504,C96,'Intrări-ieșiri'!$E$5:$E$504,"Intrare",'Intrări-ieșiri'!$B$5:$B$504,"&lt;="&amp;DataInv)-SUMIFS('Intrări-ieșiri'!$F$5:$F$504,'Intrări-ieșiri'!$C$5:$C$504,C96,'Intrări-ieșiri'!$E$5:$E$504,"Ieșire",'Intrări-ieșiri'!$B$5:$B$504,"&lt;="&amp;DataInv))</f>
        <v/>
      </c>
      <c r="G96" s="21"/>
      <c r="H96" s="10" t="str">
        <f t="shared" si="8"/>
        <v/>
      </c>
      <c r="I96" s="12" t="str">
        <f>IF(C96="","",N(Produse!$F$94))</f>
        <v/>
      </c>
      <c r="J96" s="12" t="str">
        <f t="shared" si="9"/>
        <v/>
      </c>
      <c r="K96" s="12" t="str">
        <f t="shared" si="10"/>
        <v/>
      </c>
      <c r="L96" s="12" t="str">
        <f t="shared" si="11"/>
        <v/>
      </c>
      <c r="M96" s="18"/>
    </row>
    <row r="97" spans="2:13" x14ac:dyDescent="0.2">
      <c r="B97" s="20" t="str">
        <f>IF(C97="","",91)</f>
        <v/>
      </c>
      <c r="C97" s="20" t="str">
        <f>IF(Produse!$B$95="","",Produse!$B$95)</f>
        <v/>
      </c>
      <c r="D97" s="17" t="str">
        <f>IF(C97="","",Produse!$C$95)</f>
        <v/>
      </c>
      <c r="E97" s="20" t="str">
        <f>IF(C97="","",Produse!$D$95)</f>
        <v/>
      </c>
      <c r="F97" s="10" t="str">
        <f>IF(C97="","",N(Produse!$G$95)+SUMIFS('Intrări-ieșiri'!$F$5:$F$504,'Intrări-ieșiri'!$C$5:$C$504,C97,'Intrări-ieșiri'!$E$5:$E$504,"Intrare",'Intrări-ieșiri'!$B$5:$B$504,"&lt;="&amp;DataInv)-SUMIFS('Intrări-ieșiri'!$F$5:$F$504,'Intrări-ieșiri'!$C$5:$C$504,C97,'Intrări-ieșiri'!$E$5:$E$504,"Ieșire",'Intrări-ieșiri'!$B$5:$B$504,"&lt;="&amp;DataInv))</f>
        <v/>
      </c>
      <c r="G97" s="21"/>
      <c r="H97" s="10" t="str">
        <f t="shared" si="8"/>
        <v/>
      </c>
      <c r="I97" s="12" t="str">
        <f>IF(C97="","",N(Produse!$F$95))</f>
        <v/>
      </c>
      <c r="J97" s="12" t="str">
        <f t="shared" si="9"/>
        <v/>
      </c>
      <c r="K97" s="12" t="str">
        <f t="shared" si="10"/>
        <v/>
      </c>
      <c r="L97" s="12" t="str">
        <f t="shared" si="11"/>
        <v/>
      </c>
      <c r="M97" s="18"/>
    </row>
    <row r="98" spans="2:13" x14ac:dyDescent="0.2">
      <c r="B98" s="20" t="str">
        <f>IF(C98="","",92)</f>
        <v/>
      </c>
      <c r="C98" s="20" t="str">
        <f>IF(Produse!$B$96="","",Produse!$B$96)</f>
        <v/>
      </c>
      <c r="D98" s="17" t="str">
        <f>IF(C98="","",Produse!$C$96)</f>
        <v/>
      </c>
      <c r="E98" s="20" t="str">
        <f>IF(C98="","",Produse!$D$96)</f>
        <v/>
      </c>
      <c r="F98" s="10" t="str">
        <f>IF(C98="","",N(Produse!$G$96)+SUMIFS('Intrări-ieșiri'!$F$5:$F$504,'Intrări-ieșiri'!$C$5:$C$504,C98,'Intrări-ieșiri'!$E$5:$E$504,"Intrare",'Intrări-ieșiri'!$B$5:$B$504,"&lt;="&amp;DataInv)-SUMIFS('Intrări-ieșiri'!$F$5:$F$504,'Intrări-ieșiri'!$C$5:$C$504,C98,'Intrări-ieșiri'!$E$5:$E$504,"Ieșire",'Intrări-ieșiri'!$B$5:$B$504,"&lt;="&amp;DataInv))</f>
        <v/>
      </c>
      <c r="G98" s="21"/>
      <c r="H98" s="10" t="str">
        <f t="shared" si="8"/>
        <v/>
      </c>
      <c r="I98" s="12" t="str">
        <f>IF(C98="","",N(Produse!$F$96))</f>
        <v/>
      </c>
      <c r="J98" s="12" t="str">
        <f t="shared" si="9"/>
        <v/>
      </c>
      <c r="K98" s="12" t="str">
        <f t="shared" si="10"/>
        <v/>
      </c>
      <c r="L98" s="12" t="str">
        <f t="shared" si="11"/>
        <v/>
      </c>
      <c r="M98" s="18"/>
    </row>
    <row r="99" spans="2:13" x14ac:dyDescent="0.2">
      <c r="B99" s="20" t="str">
        <f>IF(C99="","",93)</f>
        <v/>
      </c>
      <c r="C99" s="20" t="str">
        <f>IF(Produse!$B$97="","",Produse!$B$97)</f>
        <v/>
      </c>
      <c r="D99" s="17" t="str">
        <f>IF(C99="","",Produse!$C$97)</f>
        <v/>
      </c>
      <c r="E99" s="20" t="str">
        <f>IF(C99="","",Produse!$D$97)</f>
        <v/>
      </c>
      <c r="F99" s="10" t="str">
        <f>IF(C99="","",N(Produse!$G$97)+SUMIFS('Intrări-ieșiri'!$F$5:$F$504,'Intrări-ieșiri'!$C$5:$C$504,C99,'Intrări-ieșiri'!$E$5:$E$504,"Intrare",'Intrări-ieșiri'!$B$5:$B$504,"&lt;="&amp;DataInv)-SUMIFS('Intrări-ieșiri'!$F$5:$F$504,'Intrări-ieșiri'!$C$5:$C$504,C99,'Intrări-ieșiri'!$E$5:$E$504,"Ieșire",'Intrări-ieșiri'!$B$5:$B$504,"&lt;="&amp;DataInv))</f>
        <v/>
      </c>
      <c r="G99" s="21"/>
      <c r="H99" s="10" t="str">
        <f t="shared" si="8"/>
        <v/>
      </c>
      <c r="I99" s="12" t="str">
        <f>IF(C99="","",N(Produse!$F$97))</f>
        <v/>
      </c>
      <c r="J99" s="12" t="str">
        <f t="shared" si="9"/>
        <v/>
      </c>
      <c r="K99" s="12" t="str">
        <f t="shared" si="10"/>
        <v/>
      </c>
      <c r="L99" s="12" t="str">
        <f t="shared" si="11"/>
        <v/>
      </c>
      <c r="M99" s="18"/>
    </row>
    <row r="100" spans="2:13" x14ac:dyDescent="0.2">
      <c r="B100" s="20" t="str">
        <f>IF(C100="","",94)</f>
        <v/>
      </c>
      <c r="C100" s="20" t="str">
        <f>IF(Produse!$B$98="","",Produse!$B$98)</f>
        <v/>
      </c>
      <c r="D100" s="17" t="str">
        <f>IF(C100="","",Produse!$C$98)</f>
        <v/>
      </c>
      <c r="E100" s="20" t="str">
        <f>IF(C100="","",Produse!$D$98)</f>
        <v/>
      </c>
      <c r="F100" s="10" t="str">
        <f>IF(C100="","",N(Produse!$G$98)+SUMIFS('Intrări-ieșiri'!$F$5:$F$504,'Intrări-ieșiri'!$C$5:$C$504,C100,'Intrări-ieșiri'!$E$5:$E$504,"Intrare",'Intrări-ieșiri'!$B$5:$B$504,"&lt;="&amp;DataInv)-SUMIFS('Intrări-ieșiri'!$F$5:$F$504,'Intrări-ieșiri'!$C$5:$C$504,C100,'Intrări-ieșiri'!$E$5:$E$504,"Ieșire",'Intrări-ieșiri'!$B$5:$B$504,"&lt;="&amp;DataInv))</f>
        <v/>
      </c>
      <c r="G100" s="21"/>
      <c r="H100" s="10" t="str">
        <f t="shared" si="8"/>
        <v/>
      </c>
      <c r="I100" s="12" t="str">
        <f>IF(C100="","",N(Produse!$F$98))</f>
        <v/>
      </c>
      <c r="J100" s="12" t="str">
        <f t="shared" si="9"/>
        <v/>
      </c>
      <c r="K100" s="12" t="str">
        <f t="shared" si="10"/>
        <v/>
      </c>
      <c r="L100" s="12" t="str">
        <f t="shared" si="11"/>
        <v/>
      </c>
      <c r="M100" s="18"/>
    </row>
    <row r="101" spans="2:13" x14ac:dyDescent="0.2">
      <c r="B101" s="20" t="str">
        <f>IF(C101="","",95)</f>
        <v/>
      </c>
      <c r="C101" s="20" t="str">
        <f>IF(Produse!$B$99="","",Produse!$B$99)</f>
        <v/>
      </c>
      <c r="D101" s="17" t="str">
        <f>IF(C101="","",Produse!$C$99)</f>
        <v/>
      </c>
      <c r="E101" s="20" t="str">
        <f>IF(C101="","",Produse!$D$99)</f>
        <v/>
      </c>
      <c r="F101" s="10" t="str">
        <f>IF(C101="","",N(Produse!$G$99)+SUMIFS('Intrări-ieșiri'!$F$5:$F$504,'Intrări-ieșiri'!$C$5:$C$504,C101,'Intrări-ieșiri'!$E$5:$E$504,"Intrare",'Intrări-ieșiri'!$B$5:$B$504,"&lt;="&amp;DataInv)-SUMIFS('Intrări-ieșiri'!$F$5:$F$504,'Intrări-ieșiri'!$C$5:$C$504,C101,'Intrări-ieșiri'!$E$5:$E$504,"Ieșire",'Intrări-ieșiri'!$B$5:$B$504,"&lt;="&amp;DataInv))</f>
        <v/>
      </c>
      <c r="G101" s="21"/>
      <c r="H101" s="10" t="str">
        <f t="shared" si="8"/>
        <v/>
      </c>
      <c r="I101" s="12" t="str">
        <f>IF(C101="","",N(Produse!$F$99))</f>
        <v/>
      </c>
      <c r="J101" s="12" t="str">
        <f t="shared" si="9"/>
        <v/>
      </c>
      <c r="K101" s="12" t="str">
        <f t="shared" si="10"/>
        <v/>
      </c>
      <c r="L101" s="12" t="str">
        <f t="shared" si="11"/>
        <v/>
      </c>
      <c r="M101" s="18"/>
    </row>
    <row r="102" spans="2:13" x14ac:dyDescent="0.2">
      <c r="B102" s="20" t="str">
        <f>IF(C102="","",96)</f>
        <v/>
      </c>
      <c r="C102" s="20" t="str">
        <f>IF(Produse!$B$100="","",Produse!$B$100)</f>
        <v/>
      </c>
      <c r="D102" s="17" t="str">
        <f>IF(C102="","",Produse!$C$100)</f>
        <v/>
      </c>
      <c r="E102" s="20" t="str">
        <f>IF(C102="","",Produse!$D$100)</f>
        <v/>
      </c>
      <c r="F102" s="10" t="str">
        <f>IF(C102="","",N(Produse!$G$100)+SUMIFS('Intrări-ieșiri'!$F$5:$F$504,'Intrări-ieșiri'!$C$5:$C$504,C102,'Intrări-ieșiri'!$E$5:$E$504,"Intrare",'Intrări-ieșiri'!$B$5:$B$504,"&lt;="&amp;DataInv)-SUMIFS('Intrări-ieșiri'!$F$5:$F$504,'Intrări-ieșiri'!$C$5:$C$504,C102,'Intrări-ieșiri'!$E$5:$E$504,"Ieșire",'Intrări-ieșiri'!$B$5:$B$504,"&lt;="&amp;DataInv))</f>
        <v/>
      </c>
      <c r="G102" s="21"/>
      <c r="H102" s="10" t="str">
        <f t="shared" si="8"/>
        <v/>
      </c>
      <c r="I102" s="12" t="str">
        <f>IF(C102="","",N(Produse!$F$100))</f>
        <v/>
      </c>
      <c r="J102" s="12" t="str">
        <f t="shared" si="9"/>
        <v/>
      </c>
      <c r="K102" s="12" t="str">
        <f t="shared" si="10"/>
        <v/>
      </c>
      <c r="L102" s="12" t="str">
        <f t="shared" si="11"/>
        <v/>
      </c>
      <c r="M102" s="18"/>
    </row>
    <row r="103" spans="2:13" x14ac:dyDescent="0.2">
      <c r="B103" s="20" t="str">
        <f>IF(C103="","",97)</f>
        <v/>
      </c>
      <c r="C103" s="20" t="str">
        <f>IF(Produse!$B$101="","",Produse!$B$101)</f>
        <v/>
      </c>
      <c r="D103" s="17" t="str">
        <f>IF(C103="","",Produse!$C$101)</f>
        <v/>
      </c>
      <c r="E103" s="20" t="str">
        <f>IF(C103="","",Produse!$D$101)</f>
        <v/>
      </c>
      <c r="F103" s="10" t="str">
        <f>IF(C103="","",N(Produse!$G$101)+SUMIFS('Intrări-ieșiri'!$F$5:$F$504,'Intrări-ieșiri'!$C$5:$C$504,C103,'Intrări-ieșiri'!$E$5:$E$504,"Intrare",'Intrări-ieșiri'!$B$5:$B$504,"&lt;="&amp;DataInv)-SUMIFS('Intrări-ieșiri'!$F$5:$F$504,'Intrări-ieșiri'!$C$5:$C$504,C103,'Intrări-ieșiri'!$E$5:$E$504,"Ieșire",'Intrări-ieșiri'!$B$5:$B$504,"&lt;="&amp;DataInv))</f>
        <v/>
      </c>
      <c r="G103" s="21"/>
      <c r="H103" s="10" t="str">
        <f t="shared" ref="H103:H134" si="12">IF(OR(C103="",G103=""),"",G103-F103)</f>
        <v/>
      </c>
      <c r="I103" s="12" t="str">
        <f>IF(C103="","",N(Produse!$F$101))</f>
        <v/>
      </c>
      <c r="J103" s="12" t="str">
        <f t="shared" ref="J103:J134" si="13">IF(C103="","",ROUND(F103*I103,2))</f>
        <v/>
      </c>
      <c r="K103" s="12" t="str">
        <f t="shared" si="10"/>
        <v/>
      </c>
      <c r="L103" s="12" t="str">
        <f t="shared" ref="L103:L134" si="14">IF(OR(C103="",G103=""),"",K103-J103)</f>
        <v/>
      </c>
      <c r="M103" s="18"/>
    </row>
    <row r="104" spans="2:13" x14ac:dyDescent="0.2">
      <c r="B104" s="20" t="str">
        <f>IF(C104="","",98)</f>
        <v/>
      </c>
      <c r="C104" s="20" t="str">
        <f>IF(Produse!$B$102="","",Produse!$B$102)</f>
        <v/>
      </c>
      <c r="D104" s="17" t="str">
        <f>IF(C104="","",Produse!$C$102)</f>
        <v/>
      </c>
      <c r="E104" s="20" t="str">
        <f>IF(C104="","",Produse!$D$102)</f>
        <v/>
      </c>
      <c r="F104" s="10" t="str">
        <f>IF(C104="","",N(Produse!$G$102)+SUMIFS('Intrări-ieșiri'!$F$5:$F$504,'Intrări-ieșiri'!$C$5:$C$504,C104,'Intrări-ieșiri'!$E$5:$E$504,"Intrare",'Intrări-ieșiri'!$B$5:$B$504,"&lt;="&amp;DataInv)-SUMIFS('Intrări-ieșiri'!$F$5:$F$504,'Intrări-ieșiri'!$C$5:$C$504,C104,'Intrări-ieșiri'!$E$5:$E$504,"Ieșire",'Intrări-ieșiri'!$B$5:$B$504,"&lt;="&amp;DataInv))</f>
        <v/>
      </c>
      <c r="G104" s="21"/>
      <c r="H104" s="10" t="str">
        <f t="shared" si="12"/>
        <v/>
      </c>
      <c r="I104" s="12" t="str">
        <f>IF(C104="","",N(Produse!$F$102))</f>
        <v/>
      </c>
      <c r="J104" s="12" t="str">
        <f t="shared" si="13"/>
        <v/>
      </c>
      <c r="K104" s="12" t="str">
        <f t="shared" si="10"/>
        <v/>
      </c>
      <c r="L104" s="12" t="str">
        <f t="shared" si="14"/>
        <v/>
      </c>
      <c r="M104" s="18"/>
    </row>
    <row r="105" spans="2:13" x14ac:dyDescent="0.2">
      <c r="B105" s="20" t="str">
        <f>IF(C105="","",99)</f>
        <v/>
      </c>
      <c r="C105" s="20" t="str">
        <f>IF(Produse!$B$103="","",Produse!$B$103)</f>
        <v/>
      </c>
      <c r="D105" s="17" t="str">
        <f>IF(C105="","",Produse!$C$103)</f>
        <v/>
      </c>
      <c r="E105" s="20" t="str">
        <f>IF(C105="","",Produse!$D$103)</f>
        <v/>
      </c>
      <c r="F105" s="10" t="str">
        <f>IF(C105="","",N(Produse!$G$103)+SUMIFS('Intrări-ieșiri'!$F$5:$F$504,'Intrări-ieșiri'!$C$5:$C$504,C105,'Intrări-ieșiri'!$E$5:$E$504,"Intrare",'Intrări-ieșiri'!$B$5:$B$504,"&lt;="&amp;DataInv)-SUMIFS('Intrări-ieșiri'!$F$5:$F$504,'Intrări-ieșiri'!$C$5:$C$504,C105,'Intrări-ieșiri'!$E$5:$E$504,"Ieșire",'Intrări-ieșiri'!$B$5:$B$504,"&lt;="&amp;DataInv))</f>
        <v/>
      </c>
      <c r="G105" s="21"/>
      <c r="H105" s="10" t="str">
        <f t="shared" si="12"/>
        <v/>
      </c>
      <c r="I105" s="12" t="str">
        <f>IF(C105="","",N(Produse!$F$103))</f>
        <v/>
      </c>
      <c r="J105" s="12" t="str">
        <f t="shared" si="13"/>
        <v/>
      </c>
      <c r="K105" s="12" t="str">
        <f t="shared" si="10"/>
        <v/>
      </c>
      <c r="L105" s="12" t="str">
        <f t="shared" si="14"/>
        <v/>
      </c>
      <c r="M105" s="18"/>
    </row>
    <row r="106" spans="2:13" x14ac:dyDescent="0.2">
      <c r="B106" s="20" t="str">
        <f>IF(C106="","",100)</f>
        <v/>
      </c>
      <c r="C106" s="20" t="str">
        <f>IF(Produse!$B$104="","",Produse!$B$104)</f>
        <v/>
      </c>
      <c r="D106" s="17" t="str">
        <f>IF(C106="","",Produse!$C$104)</f>
        <v/>
      </c>
      <c r="E106" s="20" t="str">
        <f>IF(C106="","",Produse!$D$104)</f>
        <v/>
      </c>
      <c r="F106" s="10" t="str">
        <f>IF(C106="","",N(Produse!$G$104)+SUMIFS('Intrări-ieșiri'!$F$5:$F$504,'Intrări-ieșiri'!$C$5:$C$504,C106,'Intrări-ieșiri'!$E$5:$E$504,"Intrare",'Intrări-ieșiri'!$B$5:$B$504,"&lt;="&amp;DataInv)-SUMIFS('Intrări-ieșiri'!$F$5:$F$504,'Intrări-ieșiri'!$C$5:$C$504,C106,'Intrări-ieșiri'!$E$5:$E$504,"Ieșire",'Intrări-ieșiri'!$B$5:$B$504,"&lt;="&amp;DataInv))</f>
        <v/>
      </c>
      <c r="G106" s="21"/>
      <c r="H106" s="10" t="str">
        <f t="shared" si="12"/>
        <v/>
      </c>
      <c r="I106" s="12" t="str">
        <f>IF(C106="","",N(Produse!$F$104))</f>
        <v/>
      </c>
      <c r="J106" s="12" t="str">
        <f t="shared" si="13"/>
        <v/>
      </c>
      <c r="K106" s="12" t="str">
        <f t="shared" si="10"/>
        <v/>
      </c>
      <c r="L106" s="12" t="str">
        <f t="shared" si="14"/>
        <v/>
      </c>
      <c r="M106" s="18"/>
    </row>
    <row r="107" spans="2:13" x14ac:dyDescent="0.2">
      <c r="B107" s="19"/>
      <c r="C107" s="19"/>
      <c r="D107" s="19" t="s">
        <v>42</v>
      </c>
      <c r="E107" s="19"/>
      <c r="F107" s="19"/>
      <c r="G107" s="19"/>
      <c r="H107" s="19"/>
      <c r="I107" s="19"/>
      <c r="J107" s="22">
        <f>SUM(J7:J106)</f>
        <v>6923.9</v>
      </c>
      <c r="K107" s="22">
        <f>SUM(K7:K106)</f>
        <v>6841.9</v>
      </c>
      <c r="L107" s="22">
        <f>SUM(L7:L106)</f>
        <v>-82</v>
      </c>
      <c r="M107" s="19"/>
    </row>
    <row r="109" spans="2:13" x14ac:dyDescent="0.2">
      <c r="D109" s="4" t="s">
        <v>87</v>
      </c>
      <c r="F109" s="24">
        <f>SUMIF(L7:L106,"&gt;0")</f>
        <v>18.5</v>
      </c>
    </row>
    <row r="110" spans="2:13" x14ac:dyDescent="0.2">
      <c r="D110" s="4" t="s">
        <v>88</v>
      </c>
      <c r="F110" s="25">
        <f>-SUMIF(L7:L106,"&lt;0")</f>
        <v>100.5</v>
      </c>
    </row>
    <row r="111" spans="2:13" x14ac:dyDescent="0.2">
      <c r="D111" s="4" t="s">
        <v>89</v>
      </c>
      <c r="F111" s="23">
        <f>SUMPRODUCT((C7:C106&lt;&gt;"")*(G7:G106&lt;&gt;"")*(H7:H106&lt;&gt;0))</f>
        <v>3</v>
      </c>
    </row>
    <row r="112" spans="2:13" x14ac:dyDescent="0.2">
      <c r="D112" s="4" t="s">
        <v>90</v>
      </c>
      <c r="F112" s="23">
        <f>COUNT(G7:G106)</f>
        <v>10</v>
      </c>
    </row>
    <row r="114" spans="2:9" x14ac:dyDescent="0.2">
      <c r="B114" s="4" t="s">
        <v>91</v>
      </c>
      <c r="C114" s="4"/>
      <c r="D114" s="4"/>
      <c r="E114" s="4"/>
      <c r="F114" s="4"/>
      <c r="G114" s="4"/>
      <c r="H114" s="4"/>
      <c r="I114" s="4" t="s">
        <v>92</v>
      </c>
    </row>
    <row r="115" spans="2:9" x14ac:dyDescent="0.2">
      <c r="B115" s="1" t="s">
        <v>93</v>
      </c>
      <c r="I115" s="1" t="s">
        <v>96</v>
      </c>
    </row>
    <row r="116" spans="2:9" x14ac:dyDescent="0.2">
      <c r="B116" s="1" t="s">
        <v>94</v>
      </c>
    </row>
    <row r="117" spans="2:9" x14ac:dyDescent="0.2">
      <c r="B117" s="1" t="s">
        <v>95</v>
      </c>
    </row>
    <row r="1000" spans="702:702" ht="15" x14ac:dyDescent="0.25">
      <c r="ZZ1000"/>
    </row>
  </sheetData>
  <mergeCells count="6">
    <mergeCell ref="B1:C1"/>
    <mergeCell ref="B3:C3"/>
    <mergeCell ref="D1:F1"/>
    <mergeCell ref="D3:F3"/>
    <mergeCell ref="J1:K1"/>
    <mergeCell ref="J3:K3"/>
  </mergeCells>
  <conditionalFormatting sqref="H7:H106">
    <cfRule type="expression" dxfId="7" priority="1" stopIfTrue="1">
      <formula>AND(ISNUMBER(H7),H7&lt;0)</formula>
    </cfRule>
    <cfRule type="expression" dxfId="6" priority="2" stopIfTrue="1">
      <formula>AND(ISNUMBER(H7),H7&gt;0)</formula>
    </cfRule>
  </conditionalFormatting>
  <conditionalFormatting sqref="L7:L106">
    <cfRule type="expression" dxfId="5" priority="3" stopIfTrue="1">
      <formula>AND(ISNUMBER(L7),L7&lt;0)</formula>
    </cfRule>
    <cfRule type="expression" dxfId="4" priority="4" stopIfTrue="1">
      <formula>AND(ISNUMBER(L7),L7&gt;0)</formula>
    </cfRule>
  </conditionalFormatting>
  <pageMargins left="0.7" right="0.7" top="0.75" bottom="0.75" header="0.3" footer="0.3"/>
  <pageSetup scale="73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3341-937B-4EC8-B21F-DF0EF3385F37}">
  <sheetPr>
    <pageSetUpPr fitToPage="1"/>
  </sheetPr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6.7109375" style="1" customWidth="1"/>
    <col min="4" max="4" width="7.7109375" style="1" customWidth="1"/>
    <col min="5" max="5" width="18.7109375" style="1" customWidth="1"/>
    <col min="6" max="12" width="11.28515625" style="1" customWidth="1"/>
    <col min="13" max="16384" width="11.42578125" style="1"/>
  </cols>
  <sheetData>
    <row r="1" spans="2:12" ht="21" x14ac:dyDescent="0.35">
      <c r="B1" s="2" t="s">
        <v>0</v>
      </c>
    </row>
    <row r="2" spans="2:12" x14ac:dyDescent="0.2">
      <c r="B2" s="3" t="s">
        <v>1</v>
      </c>
    </row>
    <row r="4" spans="2:12" ht="30" customHeight="1" x14ac:dyDescent="0.2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</row>
    <row r="5" spans="2:12" x14ac:dyDescent="0.2">
      <c r="B5" s="6" t="s">
        <v>13</v>
      </c>
      <c r="C5" s="7" t="s">
        <v>14</v>
      </c>
      <c r="D5" s="6" t="s">
        <v>15</v>
      </c>
      <c r="E5" s="7" t="s">
        <v>16</v>
      </c>
      <c r="F5" s="8">
        <v>21.5</v>
      </c>
      <c r="G5" s="9">
        <v>120</v>
      </c>
      <c r="H5" s="9">
        <v>40</v>
      </c>
      <c r="I5" s="10">
        <f>IF($B5="","",SUMIFS('Intrări-ieșiri'!$F$5:$F$504,'Intrări-ieșiri'!$C$5:$C$504,$B5,'Intrări-ieșiri'!$E$5:$E$504,"Intrare"))</f>
        <v>60</v>
      </c>
      <c r="J5" s="10">
        <f>IF($B5="","",SUMIFS('Intrări-ieșiri'!$F$5:$F$504,'Intrări-ieșiri'!$C$5:$C$504,$B5,'Intrări-ieșiri'!$E$5:$E$504,"Ieșire"))</f>
        <v>115</v>
      </c>
      <c r="K5" s="11">
        <f t="shared" ref="K5:K36" si="0">IF($B5="","",N(G5)+I5-J5)</f>
        <v>65</v>
      </c>
      <c r="L5" s="12">
        <f t="shared" ref="L5:L36" si="1">IF($B5="","",ROUND(K5*N(F5),2))</f>
        <v>1397.5</v>
      </c>
    </row>
    <row r="6" spans="2:12" x14ac:dyDescent="0.2">
      <c r="B6" s="6" t="s">
        <v>17</v>
      </c>
      <c r="C6" s="7" t="s">
        <v>18</v>
      </c>
      <c r="D6" s="6" t="s">
        <v>19</v>
      </c>
      <c r="E6" s="7" t="s">
        <v>16</v>
      </c>
      <c r="F6" s="8">
        <v>289</v>
      </c>
      <c r="G6" s="9">
        <v>8</v>
      </c>
      <c r="H6" s="9">
        <v>3</v>
      </c>
      <c r="I6" s="10">
        <f>IF($B6="","",SUMIFS('Intrări-ieșiri'!$F$5:$F$504,'Intrări-ieșiri'!$C$5:$C$504,$B6,'Intrări-ieșiri'!$E$5:$E$504,"Intrare"))</f>
        <v>4</v>
      </c>
      <c r="J6" s="10">
        <f>IF($B6="","",SUMIFS('Intrări-ieșiri'!$F$5:$F$504,'Intrări-ieșiri'!$C$5:$C$504,$B6,'Intrări-ieșiri'!$E$5:$E$504,"Ieșire"))</f>
        <v>5</v>
      </c>
      <c r="K6" s="11">
        <f t="shared" si="0"/>
        <v>7</v>
      </c>
      <c r="L6" s="12">
        <f t="shared" si="1"/>
        <v>2023</v>
      </c>
    </row>
    <row r="7" spans="2:12" x14ac:dyDescent="0.2">
      <c r="B7" s="6" t="s">
        <v>20</v>
      </c>
      <c r="C7" s="7" t="s">
        <v>21</v>
      </c>
      <c r="D7" s="6" t="s">
        <v>19</v>
      </c>
      <c r="E7" s="7" t="s">
        <v>16</v>
      </c>
      <c r="F7" s="8">
        <v>11.9</v>
      </c>
      <c r="G7" s="9">
        <v>60</v>
      </c>
      <c r="H7" s="9">
        <v>20</v>
      </c>
      <c r="I7" s="10">
        <f>IF($B7="","",SUMIFS('Intrări-ieșiri'!$F$5:$F$504,'Intrări-ieșiri'!$C$5:$C$504,$B7,'Intrări-ieșiri'!$E$5:$E$504,"Intrare"))</f>
        <v>0</v>
      </c>
      <c r="J7" s="10">
        <f>IF($B7="","",SUMIFS('Intrări-ieșiri'!$F$5:$F$504,'Intrări-ieșiri'!$C$5:$C$504,$B7,'Intrări-ieșiri'!$E$5:$E$504,"Ieșire"))</f>
        <v>12</v>
      </c>
      <c r="K7" s="11">
        <f t="shared" si="0"/>
        <v>48</v>
      </c>
      <c r="L7" s="12">
        <f t="shared" si="1"/>
        <v>571.20000000000005</v>
      </c>
    </row>
    <row r="8" spans="2:12" x14ac:dyDescent="0.2">
      <c r="B8" s="6" t="s">
        <v>22</v>
      </c>
      <c r="C8" s="7" t="s">
        <v>23</v>
      </c>
      <c r="D8" s="6" t="s">
        <v>24</v>
      </c>
      <c r="E8" s="7" t="s">
        <v>16</v>
      </c>
      <c r="F8" s="8">
        <v>42</v>
      </c>
      <c r="G8" s="9">
        <v>15</v>
      </c>
      <c r="H8" s="9">
        <v>5</v>
      </c>
      <c r="I8" s="10">
        <f>IF($B8="","",SUMIFS('Intrări-ieșiri'!$F$5:$F$504,'Intrări-ieșiri'!$C$5:$C$504,$B8,'Intrări-ieșiri'!$E$5:$E$504,"Intrare"))</f>
        <v>0</v>
      </c>
      <c r="J8" s="10">
        <f>IF($B8="","",SUMIFS('Intrări-ieșiri'!$F$5:$F$504,'Intrări-ieșiri'!$C$5:$C$504,$B8,'Intrări-ieșiri'!$E$5:$E$504,"Ieșire"))</f>
        <v>4</v>
      </c>
      <c r="K8" s="11">
        <f t="shared" si="0"/>
        <v>11</v>
      </c>
      <c r="L8" s="12">
        <f t="shared" si="1"/>
        <v>462</v>
      </c>
    </row>
    <row r="9" spans="2:12" x14ac:dyDescent="0.2">
      <c r="B9" s="6" t="s">
        <v>25</v>
      </c>
      <c r="C9" s="7" t="s">
        <v>26</v>
      </c>
      <c r="D9" s="6" t="s">
        <v>24</v>
      </c>
      <c r="E9" s="7" t="s">
        <v>16</v>
      </c>
      <c r="F9" s="8">
        <v>96</v>
      </c>
      <c r="G9" s="9">
        <v>6</v>
      </c>
      <c r="H9" s="9">
        <v>2</v>
      </c>
      <c r="I9" s="10">
        <f>IF($B9="","",SUMIFS('Intrări-ieșiri'!$F$5:$F$504,'Intrări-ieșiri'!$C$5:$C$504,$B9,'Intrări-ieșiri'!$E$5:$E$504,"Intrare"))</f>
        <v>0</v>
      </c>
      <c r="J9" s="10">
        <f>IF($B9="","",SUMIFS('Intrări-ieșiri'!$F$5:$F$504,'Intrări-ieșiri'!$C$5:$C$504,$B9,'Intrări-ieșiri'!$E$5:$E$504,"Ieșire"))</f>
        <v>2</v>
      </c>
      <c r="K9" s="11">
        <f t="shared" si="0"/>
        <v>4</v>
      </c>
      <c r="L9" s="12">
        <f t="shared" si="1"/>
        <v>384</v>
      </c>
    </row>
    <row r="10" spans="2:12" x14ac:dyDescent="0.2">
      <c r="B10" s="6" t="s">
        <v>27</v>
      </c>
      <c r="C10" s="7" t="s">
        <v>28</v>
      </c>
      <c r="D10" s="6" t="s">
        <v>19</v>
      </c>
      <c r="E10" s="7" t="s">
        <v>29</v>
      </c>
      <c r="F10" s="8">
        <v>34.9</v>
      </c>
      <c r="G10" s="9">
        <v>25</v>
      </c>
      <c r="H10" s="9">
        <v>10</v>
      </c>
      <c r="I10" s="10">
        <f>IF($B10="","",SUMIFS('Intrări-ieșiri'!$F$5:$F$504,'Intrări-ieșiri'!$C$5:$C$504,$B10,'Intrări-ieșiri'!$E$5:$E$504,"Intrare"))</f>
        <v>0</v>
      </c>
      <c r="J10" s="10">
        <f>IF($B10="","",SUMIFS('Intrări-ieșiri'!$F$5:$F$504,'Intrări-ieșiri'!$C$5:$C$504,$B10,'Intrări-ieșiri'!$E$5:$E$504,"Ieșire"))</f>
        <v>9</v>
      </c>
      <c r="K10" s="11">
        <f t="shared" si="0"/>
        <v>16</v>
      </c>
      <c r="L10" s="12">
        <f t="shared" si="1"/>
        <v>558.4</v>
      </c>
    </row>
    <row r="11" spans="2:12" x14ac:dyDescent="0.2">
      <c r="B11" s="6" t="s">
        <v>30</v>
      </c>
      <c r="C11" s="7" t="s">
        <v>31</v>
      </c>
      <c r="D11" s="6" t="s">
        <v>32</v>
      </c>
      <c r="E11" s="7" t="s">
        <v>29</v>
      </c>
      <c r="F11" s="8">
        <v>18.5</v>
      </c>
      <c r="G11" s="9">
        <v>40</v>
      </c>
      <c r="H11" s="9">
        <v>15</v>
      </c>
      <c r="I11" s="10">
        <f>IF($B11="","",SUMIFS('Intrări-ieșiri'!$F$5:$F$504,'Intrări-ieșiri'!$C$5:$C$504,$B11,'Intrări-ieșiri'!$E$5:$E$504,"Intrare"))</f>
        <v>0</v>
      </c>
      <c r="J11" s="10">
        <f>IF($B11="","",SUMIFS('Intrări-ieșiri'!$F$5:$F$504,'Intrări-ieșiri'!$C$5:$C$504,$B11,'Intrări-ieșiri'!$E$5:$E$504,"Ieșire"))</f>
        <v>18</v>
      </c>
      <c r="K11" s="11">
        <f t="shared" si="0"/>
        <v>22</v>
      </c>
      <c r="L11" s="12">
        <f t="shared" si="1"/>
        <v>407</v>
      </c>
    </row>
    <row r="12" spans="2:12" x14ac:dyDescent="0.2">
      <c r="B12" s="6" t="s">
        <v>33</v>
      </c>
      <c r="C12" s="7" t="s">
        <v>34</v>
      </c>
      <c r="D12" s="6" t="s">
        <v>35</v>
      </c>
      <c r="E12" s="7" t="s">
        <v>29</v>
      </c>
      <c r="F12" s="8">
        <v>58</v>
      </c>
      <c r="G12" s="9">
        <v>18</v>
      </c>
      <c r="H12" s="9">
        <v>8</v>
      </c>
      <c r="I12" s="10">
        <f>IF($B12="","",SUMIFS('Intrări-ieșiri'!$F$5:$F$504,'Intrări-ieșiri'!$C$5:$C$504,$B12,'Intrări-ieșiri'!$E$5:$E$504,"Intrare"))</f>
        <v>0</v>
      </c>
      <c r="J12" s="10">
        <f>IF($B12="","",SUMIFS('Intrări-ieșiri'!$F$5:$F$504,'Intrări-ieșiri'!$C$5:$C$504,$B12,'Intrări-ieșiri'!$E$5:$E$504,"Ieșire"))</f>
        <v>12</v>
      </c>
      <c r="K12" s="11">
        <f t="shared" si="0"/>
        <v>6</v>
      </c>
      <c r="L12" s="12">
        <f t="shared" si="1"/>
        <v>348</v>
      </c>
    </row>
    <row r="13" spans="2:12" x14ac:dyDescent="0.2">
      <c r="B13" s="6" t="s">
        <v>36</v>
      </c>
      <c r="C13" s="7" t="s">
        <v>37</v>
      </c>
      <c r="D13" s="6" t="s">
        <v>38</v>
      </c>
      <c r="E13" s="7" t="s">
        <v>39</v>
      </c>
      <c r="F13" s="8">
        <v>79</v>
      </c>
      <c r="G13" s="9">
        <v>12</v>
      </c>
      <c r="H13" s="9">
        <v>5</v>
      </c>
      <c r="I13" s="10">
        <f>IF($B13="","",SUMIFS('Intrări-ieșiri'!$F$5:$F$504,'Intrări-ieșiri'!$C$5:$C$504,$B13,'Intrări-ieșiri'!$E$5:$E$504,"Intrare"))</f>
        <v>10</v>
      </c>
      <c r="J13" s="10">
        <f>IF($B13="","",SUMIFS('Intrări-ieșiri'!$F$5:$F$504,'Intrări-ieșiri'!$C$5:$C$504,$B13,'Intrări-ieșiri'!$E$5:$E$504,"Ieșire"))</f>
        <v>14</v>
      </c>
      <c r="K13" s="11">
        <f t="shared" si="0"/>
        <v>8</v>
      </c>
      <c r="L13" s="12">
        <f t="shared" si="1"/>
        <v>632</v>
      </c>
    </row>
    <row r="14" spans="2:12" x14ac:dyDescent="0.2">
      <c r="B14" s="6" t="s">
        <v>40</v>
      </c>
      <c r="C14" s="7" t="s">
        <v>41</v>
      </c>
      <c r="D14" s="6" t="s">
        <v>35</v>
      </c>
      <c r="E14" s="7" t="s">
        <v>39</v>
      </c>
      <c r="F14" s="8">
        <v>17.600000000000001</v>
      </c>
      <c r="G14" s="9">
        <v>30</v>
      </c>
      <c r="H14" s="9">
        <v>10</v>
      </c>
      <c r="I14" s="10">
        <f>IF($B14="","",SUMIFS('Intrări-ieșiri'!$F$5:$F$504,'Intrări-ieșiri'!$C$5:$C$504,$B14,'Intrări-ieșiri'!$E$5:$E$504,"Intrare"))</f>
        <v>0</v>
      </c>
      <c r="J14" s="10">
        <f>IF($B14="","",SUMIFS('Intrări-ieșiri'!$F$5:$F$504,'Intrări-ieșiri'!$C$5:$C$504,$B14,'Intrări-ieșiri'!$E$5:$E$504,"Ieșire"))</f>
        <v>22</v>
      </c>
      <c r="K14" s="11">
        <f t="shared" si="0"/>
        <v>8</v>
      </c>
      <c r="L14" s="12">
        <f t="shared" si="1"/>
        <v>140.80000000000001</v>
      </c>
    </row>
    <row r="15" spans="2:12" x14ac:dyDescent="0.2">
      <c r="B15" s="6"/>
      <c r="C15" s="7"/>
      <c r="D15" s="6"/>
      <c r="E15" s="7"/>
      <c r="F15" s="8"/>
      <c r="G15" s="9"/>
      <c r="H15" s="9"/>
      <c r="I15" s="10" t="str">
        <f>IF($B15="","",SUMIFS('Intrări-ieșiri'!$F$5:$F$504,'Intrări-ieșiri'!$C$5:$C$504,$B15,'Intrări-ieșiri'!$E$5:$E$504,"Intrare"))</f>
        <v/>
      </c>
      <c r="J15" s="10" t="str">
        <f>IF($B15="","",SUMIFS('Intrări-ieșiri'!$F$5:$F$504,'Intrări-ieșiri'!$C$5:$C$504,$B15,'Intrări-ieșiri'!$E$5:$E$504,"Ieșire"))</f>
        <v/>
      </c>
      <c r="K15" s="11" t="str">
        <f t="shared" si="0"/>
        <v/>
      </c>
      <c r="L15" s="12" t="str">
        <f t="shared" si="1"/>
        <v/>
      </c>
    </row>
    <row r="16" spans="2:12" x14ac:dyDescent="0.2">
      <c r="B16" s="6"/>
      <c r="C16" s="7"/>
      <c r="D16" s="6"/>
      <c r="E16" s="7"/>
      <c r="F16" s="8"/>
      <c r="G16" s="9"/>
      <c r="H16" s="9"/>
      <c r="I16" s="10" t="str">
        <f>IF($B16="","",SUMIFS('Intrări-ieșiri'!$F$5:$F$504,'Intrări-ieșiri'!$C$5:$C$504,$B16,'Intrări-ieșiri'!$E$5:$E$504,"Intrare"))</f>
        <v/>
      </c>
      <c r="J16" s="10" t="str">
        <f>IF($B16="","",SUMIFS('Intrări-ieșiri'!$F$5:$F$504,'Intrări-ieșiri'!$C$5:$C$504,$B16,'Intrări-ieșiri'!$E$5:$E$504,"Ieșire"))</f>
        <v/>
      </c>
      <c r="K16" s="11" t="str">
        <f t="shared" si="0"/>
        <v/>
      </c>
      <c r="L16" s="12" t="str">
        <f t="shared" si="1"/>
        <v/>
      </c>
    </row>
    <row r="17" spans="2:12" x14ac:dyDescent="0.2">
      <c r="B17" s="6"/>
      <c r="C17" s="7"/>
      <c r="D17" s="6"/>
      <c r="E17" s="7"/>
      <c r="F17" s="8"/>
      <c r="G17" s="9"/>
      <c r="H17" s="9"/>
      <c r="I17" s="10" t="str">
        <f>IF($B17="","",SUMIFS('Intrări-ieșiri'!$F$5:$F$504,'Intrări-ieșiri'!$C$5:$C$504,$B17,'Intrări-ieșiri'!$E$5:$E$504,"Intrare"))</f>
        <v/>
      </c>
      <c r="J17" s="10" t="str">
        <f>IF($B17="","",SUMIFS('Intrări-ieșiri'!$F$5:$F$504,'Intrări-ieșiri'!$C$5:$C$504,$B17,'Intrări-ieșiri'!$E$5:$E$504,"Ieșire"))</f>
        <v/>
      </c>
      <c r="K17" s="11" t="str">
        <f t="shared" si="0"/>
        <v/>
      </c>
      <c r="L17" s="12" t="str">
        <f t="shared" si="1"/>
        <v/>
      </c>
    </row>
    <row r="18" spans="2:12" x14ac:dyDescent="0.2">
      <c r="B18" s="6"/>
      <c r="C18" s="7"/>
      <c r="D18" s="6"/>
      <c r="E18" s="7"/>
      <c r="F18" s="8"/>
      <c r="G18" s="9"/>
      <c r="H18" s="9"/>
      <c r="I18" s="10" t="str">
        <f>IF($B18="","",SUMIFS('Intrări-ieșiri'!$F$5:$F$504,'Intrări-ieșiri'!$C$5:$C$504,$B18,'Intrări-ieșiri'!$E$5:$E$504,"Intrare"))</f>
        <v/>
      </c>
      <c r="J18" s="10" t="str">
        <f>IF($B18="","",SUMIFS('Intrări-ieșiri'!$F$5:$F$504,'Intrări-ieșiri'!$C$5:$C$504,$B18,'Intrări-ieșiri'!$E$5:$E$504,"Ieșire"))</f>
        <v/>
      </c>
      <c r="K18" s="11" t="str">
        <f t="shared" si="0"/>
        <v/>
      </c>
      <c r="L18" s="12" t="str">
        <f t="shared" si="1"/>
        <v/>
      </c>
    </row>
    <row r="19" spans="2:12" x14ac:dyDescent="0.2">
      <c r="B19" s="6"/>
      <c r="C19" s="7"/>
      <c r="D19" s="6"/>
      <c r="E19" s="7"/>
      <c r="F19" s="8"/>
      <c r="G19" s="9"/>
      <c r="H19" s="9"/>
      <c r="I19" s="10" t="str">
        <f>IF($B19="","",SUMIFS('Intrări-ieșiri'!$F$5:$F$504,'Intrări-ieșiri'!$C$5:$C$504,$B19,'Intrări-ieșiri'!$E$5:$E$504,"Intrare"))</f>
        <v/>
      </c>
      <c r="J19" s="10" t="str">
        <f>IF($B19="","",SUMIFS('Intrări-ieșiri'!$F$5:$F$504,'Intrări-ieșiri'!$C$5:$C$504,$B19,'Intrări-ieșiri'!$E$5:$E$504,"Ieșire"))</f>
        <v/>
      </c>
      <c r="K19" s="11" t="str">
        <f t="shared" si="0"/>
        <v/>
      </c>
      <c r="L19" s="12" t="str">
        <f t="shared" si="1"/>
        <v/>
      </c>
    </row>
    <row r="20" spans="2:12" x14ac:dyDescent="0.2">
      <c r="B20" s="6"/>
      <c r="C20" s="7"/>
      <c r="D20" s="6"/>
      <c r="E20" s="7"/>
      <c r="F20" s="8"/>
      <c r="G20" s="9"/>
      <c r="H20" s="9"/>
      <c r="I20" s="10" t="str">
        <f>IF($B20="","",SUMIFS('Intrări-ieșiri'!$F$5:$F$504,'Intrări-ieșiri'!$C$5:$C$504,$B20,'Intrări-ieșiri'!$E$5:$E$504,"Intrare"))</f>
        <v/>
      </c>
      <c r="J20" s="10" t="str">
        <f>IF($B20="","",SUMIFS('Intrări-ieșiri'!$F$5:$F$504,'Intrări-ieșiri'!$C$5:$C$504,$B20,'Intrări-ieșiri'!$E$5:$E$504,"Ieșire"))</f>
        <v/>
      </c>
      <c r="K20" s="11" t="str">
        <f t="shared" si="0"/>
        <v/>
      </c>
      <c r="L20" s="12" t="str">
        <f t="shared" si="1"/>
        <v/>
      </c>
    </row>
    <row r="21" spans="2:12" x14ac:dyDescent="0.2">
      <c r="B21" s="6"/>
      <c r="C21" s="7"/>
      <c r="D21" s="6"/>
      <c r="E21" s="7"/>
      <c r="F21" s="8"/>
      <c r="G21" s="9"/>
      <c r="H21" s="9"/>
      <c r="I21" s="10" t="str">
        <f>IF($B21="","",SUMIFS('Intrări-ieșiri'!$F$5:$F$504,'Intrări-ieșiri'!$C$5:$C$504,$B21,'Intrări-ieșiri'!$E$5:$E$504,"Intrare"))</f>
        <v/>
      </c>
      <c r="J21" s="10" t="str">
        <f>IF($B21="","",SUMIFS('Intrări-ieșiri'!$F$5:$F$504,'Intrări-ieșiri'!$C$5:$C$504,$B21,'Intrări-ieșiri'!$E$5:$E$504,"Ieșire"))</f>
        <v/>
      </c>
      <c r="K21" s="11" t="str">
        <f t="shared" si="0"/>
        <v/>
      </c>
      <c r="L21" s="12" t="str">
        <f t="shared" si="1"/>
        <v/>
      </c>
    </row>
    <row r="22" spans="2:12" x14ac:dyDescent="0.2">
      <c r="B22" s="6"/>
      <c r="C22" s="7"/>
      <c r="D22" s="6"/>
      <c r="E22" s="7"/>
      <c r="F22" s="8"/>
      <c r="G22" s="9"/>
      <c r="H22" s="9"/>
      <c r="I22" s="10" t="str">
        <f>IF($B22="","",SUMIFS('Intrări-ieșiri'!$F$5:$F$504,'Intrări-ieșiri'!$C$5:$C$504,$B22,'Intrări-ieșiri'!$E$5:$E$504,"Intrare"))</f>
        <v/>
      </c>
      <c r="J22" s="10" t="str">
        <f>IF($B22="","",SUMIFS('Intrări-ieșiri'!$F$5:$F$504,'Intrări-ieșiri'!$C$5:$C$504,$B22,'Intrări-ieșiri'!$E$5:$E$504,"Ieșire"))</f>
        <v/>
      </c>
      <c r="K22" s="11" t="str">
        <f t="shared" si="0"/>
        <v/>
      </c>
      <c r="L22" s="12" t="str">
        <f t="shared" si="1"/>
        <v/>
      </c>
    </row>
    <row r="23" spans="2:12" x14ac:dyDescent="0.2">
      <c r="B23" s="6"/>
      <c r="C23" s="7"/>
      <c r="D23" s="6"/>
      <c r="E23" s="7"/>
      <c r="F23" s="8"/>
      <c r="G23" s="9"/>
      <c r="H23" s="9"/>
      <c r="I23" s="10" t="str">
        <f>IF($B23="","",SUMIFS('Intrări-ieșiri'!$F$5:$F$504,'Intrări-ieșiri'!$C$5:$C$504,$B23,'Intrări-ieșiri'!$E$5:$E$504,"Intrare"))</f>
        <v/>
      </c>
      <c r="J23" s="10" t="str">
        <f>IF($B23="","",SUMIFS('Intrări-ieșiri'!$F$5:$F$504,'Intrări-ieșiri'!$C$5:$C$504,$B23,'Intrări-ieșiri'!$E$5:$E$504,"Ieșire"))</f>
        <v/>
      </c>
      <c r="K23" s="11" t="str">
        <f t="shared" si="0"/>
        <v/>
      </c>
      <c r="L23" s="12" t="str">
        <f t="shared" si="1"/>
        <v/>
      </c>
    </row>
    <row r="24" spans="2:12" x14ac:dyDescent="0.2">
      <c r="B24" s="6"/>
      <c r="C24" s="7"/>
      <c r="D24" s="6"/>
      <c r="E24" s="7"/>
      <c r="F24" s="8"/>
      <c r="G24" s="9"/>
      <c r="H24" s="9"/>
      <c r="I24" s="10" t="str">
        <f>IF($B24="","",SUMIFS('Intrări-ieșiri'!$F$5:$F$504,'Intrări-ieșiri'!$C$5:$C$504,$B24,'Intrări-ieșiri'!$E$5:$E$504,"Intrare"))</f>
        <v/>
      </c>
      <c r="J24" s="10" t="str">
        <f>IF($B24="","",SUMIFS('Intrări-ieșiri'!$F$5:$F$504,'Intrări-ieșiri'!$C$5:$C$504,$B24,'Intrări-ieșiri'!$E$5:$E$504,"Ieșire"))</f>
        <v/>
      </c>
      <c r="K24" s="11" t="str">
        <f t="shared" si="0"/>
        <v/>
      </c>
      <c r="L24" s="12" t="str">
        <f t="shared" si="1"/>
        <v/>
      </c>
    </row>
    <row r="25" spans="2:12" x14ac:dyDescent="0.2">
      <c r="B25" s="6"/>
      <c r="C25" s="7"/>
      <c r="D25" s="6"/>
      <c r="E25" s="7"/>
      <c r="F25" s="8"/>
      <c r="G25" s="9"/>
      <c r="H25" s="9"/>
      <c r="I25" s="10" t="str">
        <f>IF($B25="","",SUMIFS('Intrări-ieșiri'!$F$5:$F$504,'Intrări-ieșiri'!$C$5:$C$504,$B25,'Intrări-ieșiri'!$E$5:$E$504,"Intrare"))</f>
        <v/>
      </c>
      <c r="J25" s="10" t="str">
        <f>IF($B25="","",SUMIFS('Intrări-ieșiri'!$F$5:$F$504,'Intrări-ieșiri'!$C$5:$C$504,$B25,'Intrări-ieșiri'!$E$5:$E$504,"Ieșire"))</f>
        <v/>
      </c>
      <c r="K25" s="11" t="str">
        <f t="shared" si="0"/>
        <v/>
      </c>
      <c r="L25" s="12" t="str">
        <f t="shared" si="1"/>
        <v/>
      </c>
    </row>
    <row r="26" spans="2:12" x14ac:dyDescent="0.2">
      <c r="B26" s="6"/>
      <c r="C26" s="7"/>
      <c r="D26" s="6"/>
      <c r="E26" s="7"/>
      <c r="F26" s="8"/>
      <c r="G26" s="9"/>
      <c r="H26" s="9"/>
      <c r="I26" s="10" t="str">
        <f>IF($B26="","",SUMIFS('Intrări-ieșiri'!$F$5:$F$504,'Intrări-ieșiri'!$C$5:$C$504,$B26,'Intrări-ieșiri'!$E$5:$E$504,"Intrare"))</f>
        <v/>
      </c>
      <c r="J26" s="10" t="str">
        <f>IF($B26="","",SUMIFS('Intrări-ieșiri'!$F$5:$F$504,'Intrări-ieșiri'!$C$5:$C$504,$B26,'Intrări-ieșiri'!$E$5:$E$504,"Ieșire"))</f>
        <v/>
      </c>
      <c r="K26" s="11" t="str">
        <f t="shared" si="0"/>
        <v/>
      </c>
      <c r="L26" s="12" t="str">
        <f t="shared" si="1"/>
        <v/>
      </c>
    </row>
    <row r="27" spans="2:12" x14ac:dyDescent="0.2">
      <c r="B27" s="6"/>
      <c r="C27" s="7"/>
      <c r="D27" s="6"/>
      <c r="E27" s="7"/>
      <c r="F27" s="8"/>
      <c r="G27" s="9"/>
      <c r="H27" s="9"/>
      <c r="I27" s="10" t="str">
        <f>IF($B27="","",SUMIFS('Intrări-ieșiri'!$F$5:$F$504,'Intrări-ieșiri'!$C$5:$C$504,$B27,'Intrări-ieșiri'!$E$5:$E$504,"Intrare"))</f>
        <v/>
      </c>
      <c r="J27" s="10" t="str">
        <f>IF($B27="","",SUMIFS('Intrări-ieșiri'!$F$5:$F$504,'Intrări-ieșiri'!$C$5:$C$504,$B27,'Intrări-ieșiri'!$E$5:$E$504,"Ieșire"))</f>
        <v/>
      </c>
      <c r="K27" s="11" t="str">
        <f t="shared" si="0"/>
        <v/>
      </c>
      <c r="L27" s="12" t="str">
        <f t="shared" si="1"/>
        <v/>
      </c>
    </row>
    <row r="28" spans="2:12" x14ac:dyDescent="0.2">
      <c r="B28" s="6"/>
      <c r="C28" s="7"/>
      <c r="D28" s="6"/>
      <c r="E28" s="7"/>
      <c r="F28" s="8"/>
      <c r="G28" s="9"/>
      <c r="H28" s="9"/>
      <c r="I28" s="10" t="str">
        <f>IF($B28="","",SUMIFS('Intrări-ieșiri'!$F$5:$F$504,'Intrări-ieșiri'!$C$5:$C$504,$B28,'Intrări-ieșiri'!$E$5:$E$504,"Intrare"))</f>
        <v/>
      </c>
      <c r="J28" s="10" t="str">
        <f>IF($B28="","",SUMIFS('Intrări-ieșiri'!$F$5:$F$504,'Intrări-ieșiri'!$C$5:$C$504,$B28,'Intrări-ieșiri'!$E$5:$E$504,"Ieșire"))</f>
        <v/>
      </c>
      <c r="K28" s="11" t="str">
        <f t="shared" si="0"/>
        <v/>
      </c>
      <c r="L28" s="12" t="str">
        <f t="shared" si="1"/>
        <v/>
      </c>
    </row>
    <row r="29" spans="2:12" x14ac:dyDescent="0.2">
      <c r="B29" s="6"/>
      <c r="C29" s="7"/>
      <c r="D29" s="6"/>
      <c r="E29" s="7"/>
      <c r="F29" s="8"/>
      <c r="G29" s="9"/>
      <c r="H29" s="9"/>
      <c r="I29" s="10" t="str">
        <f>IF($B29="","",SUMIFS('Intrări-ieșiri'!$F$5:$F$504,'Intrări-ieșiri'!$C$5:$C$504,$B29,'Intrări-ieșiri'!$E$5:$E$504,"Intrare"))</f>
        <v/>
      </c>
      <c r="J29" s="10" t="str">
        <f>IF($B29="","",SUMIFS('Intrări-ieșiri'!$F$5:$F$504,'Intrări-ieșiri'!$C$5:$C$504,$B29,'Intrări-ieșiri'!$E$5:$E$504,"Ieșire"))</f>
        <v/>
      </c>
      <c r="K29" s="11" t="str">
        <f t="shared" si="0"/>
        <v/>
      </c>
      <c r="L29" s="12" t="str">
        <f t="shared" si="1"/>
        <v/>
      </c>
    </row>
    <row r="30" spans="2:12" x14ac:dyDescent="0.2">
      <c r="B30" s="6"/>
      <c r="C30" s="7"/>
      <c r="D30" s="6"/>
      <c r="E30" s="7"/>
      <c r="F30" s="8"/>
      <c r="G30" s="9"/>
      <c r="H30" s="9"/>
      <c r="I30" s="10" t="str">
        <f>IF($B30="","",SUMIFS('Intrări-ieșiri'!$F$5:$F$504,'Intrări-ieșiri'!$C$5:$C$504,$B30,'Intrări-ieșiri'!$E$5:$E$504,"Intrare"))</f>
        <v/>
      </c>
      <c r="J30" s="10" t="str">
        <f>IF($B30="","",SUMIFS('Intrări-ieșiri'!$F$5:$F$504,'Intrări-ieșiri'!$C$5:$C$504,$B30,'Intrări-ieșiri'!$E$5:$E$504,"Ieșire"))</f>
        <v/>
      </c>
      <c r="K30" s="11" t="str">
        <f t="shared" si="0"/>
        <v/>
      </c>
      <c r="L30" s="12" t="str">
        <f t="shared" si="1"/>
        <v/>
      </c>
    </row>
    <row r="31" spans="2:12" x14ac:dyDescent="0.2">
      <c r="B31" s="6"/>
      <c r="C31" s="7"/>
      <c r="D31" s="6"/>
      <c r="E31" s="7"/>
      <c r="F31" s="8"/>
      <c r="G31" s="9"/>
      <c r="H31" s="9"/>
      <c r="I31" s="10" t="str">
        <f>IF($B31="","",SUMIFS('Intrări-ieșiri'!$F$5:$F$504,'Intrări-ieșiri'!$C$5:$C$504,$B31,'Intrări-ieșiri'!$E$5:$E$504,"Intrare"))</f>
        <v/>
      </c>
      <c r="J31" s="10" t="str">
        <f>IF($B31="","",SUMIFS('Intrări-ieșiri'!$F$5:$F$504,'Intrări-ieșiri'!$C$5:$C$504,$B31,'Intrări-ieșiri'!$E$5:$E$504,"Ieșire"))</f>
        <v/>
      </c>
      <c r="K31" s="11" t="str">
        <f t="shared" si="0"/>
        <v/>
      </c>
      <c r="L31" s="12" t="str">
        <f t="shared" si="1"/>
        <v/>
      </c>
    </row>
    <row r="32" spans="2:12" x14ac:dyDescent="0.2">
      <c r="B32" s="6"/>
      <c r="C32" s="7"/>
      <c r="D32" s="6"/>
      <c r="E32" s="7"/>
      <c r="F32" s="8"/>
      <c r="G32" s="9"/>
      <c r="H32" s="9"/>
      <c r="I32" s="10" t="str">
        <f>IF($B32="","",SUMIFS('Intrări-ieșiri'!$F$5:$F$504,'Intrări-ieșiri'!$C$5:$C$504,$B32,'Intrări-ieșiri'!$E$5:$E$504,"Intrare"))</f>
        <v/>
      </c>
      <c r="J32" s="10" t="str">
        <f>IF($B32="","",SUMIFS('Intrări-ieșiri'!$F$5:$F$504,'Intrări-ieșiri'!$C$5:$C$504,$B32,'Intrări-ieșiri'!$E$5:$E$504,"Ieșire"))</f>
        <v/>
      </c>
      <c r="K32" s="11" t="str">
        <f t="shared" si="0"/>
        <v/>
      </c>
      <c r="L32" s="12" t="str">
        <f t="shared" si="1"/>
        <v/>
      </c>
    </row>
    <row r="33" spans="2:12" x14ac:dyDescent="0.2">
      <c r="B33" s="6"/>
      <c r="C33" s="7"/>
      <c r="D33" s="6"/>
      <c r="E33" s="7"/>
      <c r="F33" s="8"/>
      <c r="G33" s="9"/>
      <c r="H33" s="9"/>
      <c r="I33" s="10" t="str">
        <f>IF($B33="","",SUMIFS('Intrări-ieșiri'!$F$5:$F$504,'Intrări-ieșiri'!$C$5:$C$504,$B33,'Intrări-ieșiri'!$E$5:$E$504,"Intrare"))</f>
        <v/>
      </c>
      <c r="J33" s="10" t="str">
        <f>IF($B33="","",SUMIFS('Intrări-ieșiri'!$F$5:$F$504,'Intrări-ieșiri'!$C$5:$C$504,$B33,'Intrări-ieșiri'!$E$5:$E$504,"Ieșire"))</f>
        <v/>
      </c>
      <c r="K33" s="11" t="str">
        <f t="shared" si="0"/>
        <v/>
      </c>
      <c r="L33" s="12" t="str">
        <f t="shared" si="1"/>
        <v/>
      </c>
    </row>
    <row r="34" spans="2:12" x14ac:dyDescent="0.2">
      <c r="B34" s="6"/>
      <c r="C34" s="7"/>
      <c r="D34" s="6"/>
      <c r="E34" s="7"/>
      <c r="F34" s="8"/>
      <c r="G34" s="9"/>
      <c r="H34" s="9"/>
      <c r="I34" s="10" t="str">
        <f>IF($B34="","",SUMIFS('Intrări-ieșiri'!$F$5:$F$504,'Intrări-ieșiri'!$C$5:$C$504,$B34,'Intrări-ieșiri'!$E$5:$E$504,"Intrare"))</f>
        <v/>
      </c>
      <c r="J34" s="10" t="str">
        <f>IF($B34="","",SUMIFS('Intrări-ieșiri'!$F$5:$F$504,'Intrări-ieșiri'!$C$5:$C$504,$B34,'Intrări-ieșiri'!$E$5:$E$504,"Ieșire"))</f>
        <v/>
      </c>
      <c r="K34" s="11" t="str">
        <f t="shared" si="0"/>
        <v/>
      </c>
      <c r="L34" s="12" t="str">
        <f t="shared" si="1"/>
        <v/>
      </c>
    </row>
    <row r="35" spans="2:12" x14ac:dyDescent="0.2">
      <c r="B35" s="6"/>
      <c r="C35" s="7"/>
      <c r="D35" s="6"/>
      <c r="E35" s="7"/>
      <c r="F35" s="8"/>
      <c r="G35" s="9"/>
      <c r="H35" s="9"/>
      <c r="I35" s="10" t="str">
        <f>IF($B35="","",SUMIFS('Intrări-ieșiri'!$F$5:$F$504,'Intrări-ieșiri'!$C$5:$C$504,$B35,'Intrări-ieșiri'!$E$5:$E$504,"Intrare"))</f>
        <v/>
      </c>
      <c r="J35" s="10" t="str">
        <f>IF($B35="","",SUMIFS('Intrări-ieșiri'!$F$5:$F$504,'Intrări-ieșiri'!$C$5:$C$504,$B35,'Intrări-ieșiri'!$E$5:$E$504,"Ieșire"))</f>
        <v/>
      </c>
      <c r="K35" s="11" t="str">
        <f t="shared" si="0"/>
        <v/>
      </c>
      <c r="L35" s="12" t="str">
        <f t="shared" si="1"/>
        <v/>
      </c>
    </row>
    <row r="36" spans="2:12" x14ac:dyDescent="0.2">
      <c r="B36" s="6"/>
      <c r="C36" s="7"/>
      <c r="D36" s="6"/>
      <c r="E36" s="7"/>
      <c r="F36" s="8"/>
      <c r="G36" s="9"/>
      <c r="H36" s="9"/>
      <c r="I36" s="10" t="str">
        <f>IF($B36="","",SUMIFS('Intrări-ieșiri'!$F$5:$F$504,'Intrări-ieșiri'!$C$5:$C$504,$B36,'Intrări-ieșiri'!$E$5:$E$504,"Intrare"))</f>
        <v/>
      </c>
      <c r="J36" s="10" t="str">
        <f>IF($B36="","",SUMIFS('Intrări-ieșiri'!$F$5:$F$504,'Intrări-ieșiri'!$C$5:$C$504,$B36,'Intrări-ieșiri'!$E$5:$E$504,"Ieșire"))</f>
        <v/>
      </c>
      <c r="K36" s="11" t="str">
        <f t="shared" si="0"/>
        <v/>
      </c>
      <c r="L36" s="12" t="str">
        <f t="shared" si="1"/>
        <v/>
      </c>
    </row>
    <row r="37" spans="2:12" x14ac:dyDescent="0.2">
      <c r="B37" s="6"/>
      <c r="C37" s="7"/>
      <c r="D37" s="6"/>
      <c r="E37" s="7"/>
      <c r="F37" s="8"/>
      <c r="G37" s="9"/>
      <c r="H37" s="9"/>
      <c r="I37" s="10" t="str">
        <f>IF($B37="","",SUMIFS('Intrări-ieșiri'!$F$5:$F$504,'Intrări-ieșiri'!$C$5:$C$504,$B37,'Intrări-ieșiri'!$E$5:$E$504,"Intrare"))</f>
        <v/>
      </c>
      <c r="J37" s="10" t="str">
        <f>IF($B37="","",SUMIFS('Intrări-ieșiri'!$F$5:$F$504,'Intrări-ieșiri'!$C$5:$C$504,$B37,'Intrări-ieșiri'!$E$5:$E$504,"Ieșire"))</f>
        <v/>
      </c>
      <c r="K37" s="11" t="str">
        <f t="shared" ref="K37:K68" si="2">IF($B37="","",N(G37)+I37-J37)</f>
        <v/>
      </c>
      <c r="L37" s="12" t="str">
        <f t="shared" ref="L37:L68" si="3">IF($B37="","",ROUND(K37*N(F37),2))</f>
        <v/>
      </c>
    </row>
    <row r="38" spans="2:12" x14ac:dyDescent="0.2">
      <c r="B38" s="6"/>
      <c r="C38" s="7"/>
      <c r="D38" s="6"/>
      <c r="E38" s="7"/>
      <c r="F38" s="8"/>
      <c r="G38" s="9"/>
      <c r="H38" s="9"/>
      <c r="I38" s="10" t="str">
        <f>IF($B38="","",SUMIFS('Intrări-ieșiri'!$F$5:$F$504,'Intrări-ieșiri'!$C$5:$C$504,$B38,'Intrări-ieșiri'!$E$5:$E$504,"Intrare"))</f>
        <v/>
      </c>
      <c r="J38" s="10" t="str">
        <f>IF($B38="","",SUMIFS('Intrări-ieșiri'!$F$5:$F$504,'Intrări-ieșiri'!$C$5:$C$504,$B38,'Intrări-ieșiri'!$E$5:$E$504,"Ieșire"))</f>
        <v/>
      </c>
      <c r="K38" s="11" t="str">
        <f t="shared" si="2"/>
        <v/>
      </c>
      <c r="L38" s="12" t="str">
        <f t="shared" si="3"/>
        <v/>
      </c>
    </row>
    <row r="39" spans="2:12" x14ac:dyDescent="0.2">
      <c r="B39" s="6"/>
      <c r="C39" s="7"/>
      <c r="D39" s="6"/>
      <c r="E39" s="7"/>
      <c r="F39" s="8"/>
      <c r="G39" s="9"/>
      <c r="H39" s="9"/>
      <c r="I39" s="10" t="str">
        <f>IF($B39="","",SUMIFS('Intrări-ieșiri'!$F$5:$F$504,'Intrări-ieșiri'!$C$5:$C$504,$B39,'Intrări-ieșiri'!$E$5:$E$504,"Intrare"))</f>
        <v/>
      </c>
      <c r="J39" s="10" t="str">
        <f>IF($B39="","",SUMIFS('Intrări-ieșiri'!$F$5:$F$504,'Intrări-ieșiri'!$C$5:$C$504,$B39,'Intrări-ieșiri'!$E$5:$E$504,"Ieșire"))</f>
        <v/>
      </c>
      <c r="K39" s="11" t="str">
        <f t="shared" si="2"/>
        <v/>
      </c>
      <c r="L39" s="12" t="str">
        <f t="shared" si="3"/>
        <v/>
      </c>
    </row>
    <row r="40" spans="2:12" x14ac:dyDescent="0.2">
      <c r="B40" s="6"/>
      <c r="C40" s="7"/>
      <c r="D40" s="6"/>
      <c r="E40" s="7"/>
      <c r="F40" s="8"/>
      <c r="G40" s="9"/>
      <c r="H40" s="9"/>
      <c r="I40" s="10" t="str">
        <f>IF($B40="","",SUMIFS('Intrări-ieșiri'!$F$5:$F$504,'Intrări-ieșiri'!$C$5:$C$504,$B40,'Intrări-ieșiri'!$E$5:$E$504,"Intrare"))</f>
        <v/>
      </c>
      <c r="J40" s="10" t="str">
        <f>IF($B40="","",SUMIFS('Intrări-ieșiri'!$F$5:$F$504,'Intrări-ieșiri'!$C$5:$C$504,$B40,'Intrări-ieșiri'!$E$5:$E$504,"Ieșire"))</f>
        <v/>
      </c>
      <c r="K40" s="11" t="str">
        <f t="shared" si="2"/>
        <v/>
      </c>
      <c r="L40" s="12" t="str">
        <f t="shared" si="3"/>
        <v/>
      </c>
    </row>
    <row r="41" spans="2:12" x14ac:dyDescent="0.2">
      <c r="B41" s="6"/>
      <c r="C41" s="7"/>
      <c r="D41" s="6"/>
      <c r="E41" s="7"/>
      <c r="F41" s="8"/>
      <c r="G41" s="9"/>
      <c r="H41" s="9"/>
      <c r="I41" s="10" t="str">
        <f>IF($B41="","",SUMIFS('Intrări-ieșiri'!$F$5:$F$504,'Intrări-ieșiri'!$C$5:$C$504,$B41,'Intrări-ieșiri'!$E$5:$E$504,"Intrare"))</f>
        <v/>
      </c>
      <c r="J41" s="10" t="str">
        <f>IF($B41="","",SUMIFS('Intrări-ieșiri'!$F$5:$F$504,'Intrări-ieșiri'!$C$5:$C$504,$B41,'Intrări-ieșiri'!$E$5:$E$504,"Ieșire"))</f>
        <v/>
      </c>
      <c r="K41" s="11" t="str">
        <f t="shared" si="2"/>
        <v/>
      </c>
      <c r="L41" s="12" t="str">
        <f t="shared" si="3"/>
        <v/>
      </c>
    </row>
    <row r="42" spans="2:12" x14ac:dyDescent="0.2">
      <c r="B42" s="6"/>
      <c r="C42" s="7"/>
      <c r="D42" s="6"/>
      <c r="E42" s="7"/>
      <c r="F42" s="8"/>
      <c r="G42" s="9"/>
      <c r="H42" s="9"/>
      <c r="I42" s="10" t="str">
        <f>IF($B42="","",SUMIFS('Intrări-ieșiri'!$F$5:$F$504,'Intrări-ieșiri'!$C$5:$C$504,$B42,'Intrări-ieșiri'!$E$5:$E$504,"Intrare"))</f>
        <v/>
      </c>
      <c r="J42" s="10" t="str">
        <f>IF($B42="","",SUMIFS('Intrări-ieșiri'!$F$5:$F$504,'Intrări-ieșiri'!$C$5:$C$504,$B42,'Intrări-ieșiri'!$E$5:$E$504,"Ieșire"))</f>
        <v/>
      </c>
      <c r="K42" s="11" t="str">
        <f t="shared" si="2"/>
        <v/>
      </c>
      <c r="L42" s="12" t="str">
        <f t="shared" si="3"/>
        <v/>
      </c>
    </row>
    <row r="43" spans="2:12" x14ac:dyDescent="0.2">
      <c r="B43" s="6"/>
      <c r="C43" s="7"/>
      <c r="D43" s="6"/>
      <c r="E43" s="7"/>
      <c r="F43" s="8"/>
      <c r="G43" s="9"/>
      <c r="H43" s="9"/>
      <c r="I43" s="10" t="str">
        <f>IF($B43="","",SUMIFS('Intrări-ieșiri'!$F$5:$F$504,'Intrări-ieșiri'!$C$5:$C$504,$B43,'Intrări-ieșiri'!$E$5:$E$504,"Intrare"))</f>
        <v/>
      </c>
      <c r="J43" s="10" t="str">
        <f>IF($B43="","",SUMIFS('Intrări-ieșiri'!$F$5:$F$504,'Intrări-ieșiri'!$C$5:$C$504,$B43,'Intrări-ieșiri'!$E$5:$E$504,"Ieșire"))</f>
        <v/>
      </c>
      <c r="K43" s="11" t="str">
        <f t="shared" si="2"/>
        <v/>
      </c>
      <c r="L43" s="12" t="str">
        <f t="shared" si="3"/>
        <v/>
      </c>
    </row>
    <row r="44" spans="2:12" x14ac:dyDescent="0.2">
      <c r="B44" s="6"/>
      <c r="C44" s="7"/>
      <c r="D44" s="6"/>
      <c r="E44" s="7"/>
      <c r="F44" s="8"/>
      <c r="G44" s="9"/>
      <c r="H44" s="9"/>
      <c r="I44" s="10" t="str">
        <f>IF($B44="","",SUMIFS('Intrări-ieșiri'!$F$5:$F$504,'Intrări-ieșiri'!$C$5:$C$504,$B44,'Intrări-ieșiri'!$E$5:$E$504,"Intrare"))</f>
        <v/>
      </c>
      <c r="J44" s="10" t="str">
        <f>IF($B44="","",SUMIFS('Intrări-ieșiri'!$F$5:$F$504,'Intrări-ieșiri'!$C$5:$C$504,$B44,'Intrări-ieșiri'!$E$5:$E$504,"Ieșire"))</f>
        <v/>
      </c>
      <c r="K44" s="11" t="str">
        <f t="shared" si="2"/>
        <v/>
      </c>
      <c r="L44" s="12" t="str">
        <f t="shared" si="3"/>
        <v/>
      </c>
    </row>
    <row r="45" spans="2:12" x14ac:dyDescent="0.2">
      <c r="B45" s="6"/>
      <c r="C45" s="7"/>
      <c r="D45" s="6"/>
      <c r="E45" s="7"/>
      <c r="F45" s="8"/>
      <c r="G45" s="9"/>
      <c r="H45" s="9"/>
      <c r="I45" s="10" t="str">
        <f>IF($B45="","",SUMIFS('Intrări-ieșiri'!$F$5:$F$504,'Intrări-ieșiri'!$C$5:$C$504,$B45,'Intrări-ieșiri'!$E$5:$E$504,"Intrare"))</f>
        <v/>
      </c>
      <c r="J45" s="10" t="str">
        <f>IF($B45="","",SUMIFS('Intrări-ieșiri'!$F$5:$F$504,'Intrări-ieșiri'!$C$5:$C$504,$B45,'Intrări-ieșiri'!$E$5:$E$504,"Ieșire"))</f>
        <v/>
      </c>
      <c r="K45" s="11" t="str">
        <f t="shared" si="2"/>
        <v/>
      </c>
      <c r="L45" s="12" t="str">
        <f t="shared" si="3"/>
        <v/>
      </c>
    </row>
    <row r="46" spans="2:12" x14ac:dyDescent="0.2">
      <c r="B46" s="6"/>
      <c r="C46" s="7"/>
      <c r="D46" s="6"/>
      <c r="E46" s="7"/>
      <c r="F46" s="8"/>
      <c r="G46" s="9"/>
      <c r="H46" s="9"/>
      <c r="I46" s="10" t="str">
        <f>IF($B46="","",SUMIFS('Intrări-ieșiri'!$F$5:$F$504,'Intrări-ieșiri'!$C$5:$C$504,$B46,'Intrări-ieșiri'!$E$5:$E$504,"Intrare"))</f>
        <v/>
      </c>
      <c r="J46" s="10" t="str">
        <f>IF($B46="","",SUMIFS('Intrări-ieșiri'!$F$5:$F$504,'Intrări-ieșiri'!$C$5:$C$504,$B46,'Intrări-ieșiri'!$E$5:$E$504,"Ieșire"))</f>
        <v/>
      </c>
      <c r="K46" s="11" t="str">
        <f t="shared" si="2"/>
        <v/>
      </c>
      <c r="L46" s="12" t="str">
        <f t="shared" si="3"/>
        <v/>
      </c>
    </row>
    <row r="47" spans="2:12" x14ac:dyDescent="0.2">
      <c r="B47" s="6"/>
      <c r="C47" s="7"/>
      <c r="D47" s="6"/>
      <c r="E47" s="7"/>
      <c r="F47" s="8"/>
      <c r="G47" s="9"/>
      <c r="H47" s="9"/>
      <c r="I47" s="10" t="str">
        <f>IF($B47="","",SUMIFS('Intrări-ieșiri'!$F$5:$F$504,'Intrări-ieșiri'!$C$5:$C$504,$B47,'Intrări-ieșiri'!$E$5:$E$504,"Intrare"))</f>
        <v/>
      </c>
      <c r="J47" s="10" t="str">
        <f>IF($B47="","",SUMIFS('Intrări-ieșiri'!$F$5:$F$504,'Intrări-ieșiri'!$C$5:$C$504,$B47,'Intrări-ieșiri'!$E$5:$E$504,"Ieșire"))</f>
        <v/>
      </c>
      <c r="K47" s="11" t="str">
        <f t="shared" si="2"/>
        <v/>
      </c>
      <c r="L47" s="12" t="str">
        <f t="shared" si="3"/>
        <v/>
      </c>
    </row>
    <row r="48" spans="2:12" x14ac:dyDescent="0.2">
      <c r="B48" s="6"/>
      <c r="C48" s="7"/>
      <c r="D48" s="6"/>
      <c r="E48" s="7"/>
      <c r="F48" s="8"/>
      <c r="G48" s="9"/>
      <c r="H48" s="9"/>
      <c r="I48" s="10" t="str">
        <f>IF($B48="","",SUMIFS('Intrări-ieșiri'!$F$5:$F$504,'Intrări-ieșiri'!$C$5:$C$504,$B48,'Intrări-ieșiri'!$E$5:$E$504,"Intrare"))</f>
        <v/>
      </c>
      <c r="J48" s="10" t="str">
        <f>IF($B48="","",SUMIFS('Intrări-ieșiri'!$F$5:$F$504,'Intrări-ieșiri'!$C$5:$C$504,$B48,'Intrări-ieșiri'!$E$5:$E$504,"Ieșire"))</f>
        <v/>
      </c>
      <c r="K48" s="11" t="str">
        <f t="shared" si="2"/>
        <v/>
      </c>
      <c r="L48" s="12" t="str">
        <f t="shared" si="3"/>
        <v/>
      </c>
    </row>
    <row r="49" spans="2:12" x14ac:dyDescent="0.2">
      <c r="B49" s="6"/>
      <c r="C49" s="7"/>
      <c r="D49" s="6"/>
      <c r="E49" s="7"/>
      <c r="F49" s="8"/>
      <c r="G49" s="9"/>
      <c r="H49" s="9"/>
      <c r="I49" s="10" t="str">
        <f>IF($B49="","",SUMIFS('Intrări-ieșiri'!$F$5:$F$504,'Intrări-ieșiri'!$C$5:$C$504,$B49,'Intrări-ieșiri'!$E$5:$E$504,"Intrare"))</f>
        <v/>
      </c>
      <c r="J49" s="10" t="str">
        <f>IF($B49="","",SUMIFS('Intrări-ieșiri'!$F$5:$F$504,'Intrări-ieșiri'!$C$5:$C$504,$B49,'Intrări-ieșiri'!$E$5:$E$504,"Ieșire"))</f>
        <v/>
      </c>
      <c r="K49" s="11" t="str">
        <f t="shared" si="2"/>
        <v/>
      </c>
      <c r="L49" s="12" t="str">
        <f t="shared" si="3"/>
        <v/>
      </c>
    </row>
    <row r="50" spans="2:12" x14ac:dyDescent="0.2">
      <c r="B50" s="6"/>
      <c r="C50" s="7"/>
      <c r="D50" s="6"/>
      <c r="E50" s="7"/>
      <c r="F50" s="8"/>
      <c r="G50" s="9"/>
      <c r="H50" s="9"/>
      <c r="I50" s="10" t="str">
        <f>IF($B50="","",SUMIFS('Intrări-ieșiri'!$F$5:$F$504,'Intrări-ieșiri'!$C$5:$C$504,$B50,'Intrări-ieșiri'!$E$5:$E$504,"Intrare"))</f>
        <v/>
      </c>
      <c r="J50" s="10" t="str">
        <f>IF($B50="","",SUMIFS('Intrări-ieșiri'!$F$5:$F$504,'Intrări-ieșiri'!$C$5:$C$504,$B50,'Intrări-ieșiri'!$E$5:$E$504,"Ieșire"))</f>
        <v/>
      </c>
      <c r="K50" s="11" t="str">
        <f t="shared" si="2"/>
        <v/>
      </c>
      <c r="L50" s="12" t="str">
        <f t="shared" si="3"/>
        <v/>
      </c>
    </row>
    <row r="51" spans="2:12" x14ac:dyDescent="0.2">
      <c r="B51" s="6"/>
      <c r="C51" s="7"/>
      <c r="D51" s="6"/>
      <c r="E51" s="7"/>
      <c r="F51" s="8"/>
      <c r="G51" s="9"/>
      <c r="H51" s="9"/>
      <c r="I51" s="10" t="str">
        <f>IF($B51="","",SUMIFS('Intrări-ieșiri'!$F$5:$F$504,'Intrări-ieșiri'!$C$5:$C$504,$B51,'Intrări-ieșiri'!$E$5:$E$504,"Intrare"))</f>
        <v/>
      </c>
      <c r="J51" s="10" t="str">
        <f>IF($B51="","",SUMIFS('Intrări-ieșiri'!$F$5:$F$504,'Intrări-ieșiri'!$C$5:$C$504,$B51,'Intrări-ieșiri'!$E$5:$E$504,"Ieșire"))</f>
        <v/>
      </c>
      <c r="K51" s="11" t="str">
        <f t="shared" si="2"/>
        <v/>
      </c>
      <c r="L51" s="12" t="str">
        <f t="shared" si="3"/>
        <v/>
      </c>
    </row>
    <row r="52" spans="2:12" x14ac:dyDescent="0.2">
      <c r="B52" s="6"/>
      <c r="C52" s="7"/>
      <c r="D52" s="6"/>
      <c r="E52" s="7"/>
      <c r="F52" s="8"/>
      <c r="G52" s="9"/>
      <c r="H52" s="9"/>
      <c r="I52" s="10" t="str">
        <f>IF($B52="","",SUMIFS('Intrări-ieșiri'!$F$5:$F$504,'Intrări-ieșiri'!$C$5:$C$504,$B52,'Intrări-ieșiri'!$E$5:$E$504,"Intrare"))</f>
        <v/>
      </c>
      <c r="J52" s="10" t="str">
        <f>IF($B52="","",SUMIFS('Intrări-ieșiri'!$F$5:$F$504,'Intrări-ieșiri'!$C$5:$C$504,$B52,'Intrări-ieșiri'!$E$5:$E$504,"Ieșire"))</f>
        <v/>
      </c>
      <c r="K52" s="11" t="str">
        <f t="shared" si="2"/>
        <v/>
      </c>
      <c r="L52" s="12" t="str">
        <f t="shared" si="3"/>
        <v/>
      </c>
    </row>
    <row r="53" spans="2:12" x14ac:dyDescent="0.2">
      <c r="B53" s="6"/>
      <c r="C53" s="7"/>
      <c r="D53" s="6"/>
      <c r="E53" s="7"/>
      <c r="F53" s="8"/>
      <c r="G53" s="9"/>
      <c r="H53" s="9"/>
      <c r="I53" s="10" t="str">
        <f>IF($B53="","",SUMIFS('Intrări-ieșiri'!$F$5:$F$504,'Intrări-ieșiri'!$C$5:$C$504,$B53,'Intrări-ieșiri'!$E$5:$E$504,"Intrare"))</f>
        <v/>
      </c>
      <c r="J53" s="10" t="str">
        <f>IF($B53="","",SUMIFS('Intrări-ieșiri'!$F$5:$F$504,'Intrări-ieșiri'!$C$5:$C$504,$B53,'Intrări-ieșiri'!$E$5:$E$504,"Ieșire"))</f>
        <v/>
      </c>
      <c r="K53" s="11" t="str">
        <f t="shared" si="2"/>
        <v/>
      </c>
      <c r="L53" s="12" t="str">
        <f t="shared" si="3"/>
        <v/>
      </c>
    </row>
    <row r="54" spans="2:12" x14ac:dyDescent="0.2">
      <c r="B54" s="6"/>
      <c r="C54" s="7"/>
      <c r="D54" s="6"/>
      <c r="E54" s="7"/>
      <c r="F54" s="8"/>
      <c r="G54" s="9"/>
      <c r="H54" s="9"/>
      <c r="I54" s="10" t="str">
        <f>IF($B54="","",SUMIFS('Intrări-ieșiri'!$F$5:$F$504,'Intrări-ieșiri'!$C$5:$C$504,$B54,'Intrări-ieșiri'!$E$5:$E$504,"Intrare"))</f>
        <v/>
      </c>
      <c r="J54" s="10" t="str">
        <f>IF($B54="","",SUMIFS('Intrări-ieșiri'!$F$5:$F$504,'Intrări-ieșiri'!$C$5:$C$504,$B54,'Intrări-ieșiri'!$E$5:$E$504,"Ieșire"))</f>
        <v/>
      </c>
      <c r="K54" s="11" t="str">
        <f t="shared" si="2"/>
        <v/>
      </c>
      <c r="L54" s="12" t="str">
        <f t="shared" si="3"/>
        <v/>
      </c>
    </row>
    <row r="55" spans="2:12" x14ac:dyDescent="0.2">
      <c r="B55" s="6"/>
      <c r="C55" s="7"/>
      <c r="D55" s="6"/>
      <c r="E55" s="7"/>
      <c r="F55" s="8"/>
      <c r="G55" s="9"/>
      <c r="H55" s="9"/>
      <c r="I55" s="10" t="str">
        <f>IF($B55="","",SUMIFS('Intrări-ieșiri'!$F$5:$F$504,'Intrări-ieșiri'!$C$5:$C$504,$B55,'Intrări-ieșiri'!$E$5:$E$504,"Intrare"))</f>
        <v/>
      </c>
      <c r="J55" s="10" t="str">
        <f>IF($B55="","",SUMIFS('Intrări-ieșiri'!$F$5:$F$504,'Intrări-ieșiri'!$C$5:$C$504,$B55,'Intrări-ieșiri'!$E$5:$E$504,"Ieșire"))</f>
        <v/>
      </c>
      <c r="K55" s="11" t="str">
        <f t="shared" si="2"/>
        <v/>
      </c>
      <c r="L55" s="12" t="str">
        <f t="shared" si="3"/>
        <v/>
      </c>
    </row>
    <row r="56" spans="2:12" x14ac:dyDescent="0.2">
      <c r="B56" s="6"/>
      <c r="C56" s="7"/>
      <c r="D56" s="6"/>
      <c r="E56" s="7"/>
      <c r="F56" s="8"/>
      <c r="G56" s="9"/>
      <c r="H56" s="9"/>
      <c r="I56" s="10" t="str">
        <f>IF($B56="","",SUMIFS('Intrări-ieșiri'!$F$5:$F$504,'Intrări-ieșiri'!$C$5:$C$504,$B56,'Intrări-ieșiri'!$E$5:$E$504,"Intrare"))</f>
        <v/>
      </c>
      <c r="J56" s="10" t="str">
        <f>IF($B56="","",SUMIFS('Intrări-ieșiri'!$F$5:$F$504,'Intrări-ieșiri'!$C$5:$C$504,$B56,'Intrări-ieșiri'!$E$5:$E$504,"Ieșire"))</f>
        <v/>
      </c>
      <c r="K56" s="11" t="str">
        <f t="shared" si="2"/>
        <v/>
      </c>
      <c r="L56" s="12" t="str">
        <f t="shared" si="3"/>
        <v/>
      </c>
    </row>
    <row r="57" spans="2:12" x14ac:dyDescent="0.2">
      <c r="B57" s="6"/>
      <c r="C57" s="7"/>
      <c r="D57" s="6"/>
      <c r="E57" s="7"/>
      <c r="F57" s="8"/>
      <c r="G57" s="9"/>
      <c r="H57" s="9"/>
      <c r="I57" s="10" t="str">
        <f>IF($B57="","",SUMIFS('Intrări-ieșiri'!$F$5:$F$504,'Intrări-ieșiri'!$C$5:$C$504,$B57,'Intrări-ieșiri'!$E$5:$E$504,"Intrare"))</f>
        <v/>
      </c>
      <c r="J57" s="10" t="str">
        <f>IF($B57="","",SUMIFS('Intrări-ieșiri'!$F$5:$F$504,'Intrări-ieșiri'!$C$5:$C$504,$B57,'Intrări-ieșiri'!$E$5:$E$504,"Ieșire"))</f>
        <v/>
      </c>
      <c r="K57" s="11" t="str">
        <f t="shared" si="2"/>
        <v/>
      </c>
      <c r="L57" s="12" t="str">
        <f t="shared" si="3"/>
        <v/>
      </c>
    </row>
    <row r="58" spans="2:12" x14ac:dyDescent="0.2">
      <c r="B58" s="6"/>
      <c r="C58" s="7"/>
      <c r="D58" s="6"/>
      <c r="E58" s="7"/>
      <c r="F58" s="8"/>
      <c r="G58" s="9"/>
      <c r="H58" s="9"/>
      <c r="I58" s="10" t="str">
        <f>IF($B58="","",SUMIFS('Intrări-ieșiri'!$F$5:$F$504,'Intrări-ieșiri'!$C$5:$C$504,$B58,'Intrări-ieșiri'!$E$5:$E$504,"Intrare"))</f>
        <v/>
      </c>
      <c r="J58" s="10" t="str">
        <f>IF($B58="","",SUMIFS('Intrări-ieșiri'!$F$5:$F$504,'Intrări-ieșiri'!$C$5:$C$504,$B58,'Intrări-ieșiri'!$E$5:$E$504,"Ieșire"))</f>
        <v/>
      </c>
      <c r="K58" s="11" t="str">
        <f t="shared" si="2"/>
        <v/>
      </c>
      <c r="L58" s="12" t="str">
        <f t="shared" si="3"/>
        <v/>
      </c>
    </row>
    <row r="59" spans="2:12" x14ac:dyDescent="0.2">
      <c r="B59" s="6"/>
      <c r="C59" s="7"/>
      <c r="D59" s="6"/>
      <c r="E59" s="7"/>
      <c r="F59" s="8"/>
      <c r="G59" s="9"/>
      <c r="H59" s="9"/>
      <c r="I59" s="10" t="str">
        <f>IF($B59="","",SUMIFS('Intrări-ieșiri'!$F$5:$F$504,'Intrări-ieșiri'!$C$5:$C$504,$B59,'Intrări-ieșiri'!$E$5:$E$504,"Intrare"))</f>
        <v/>
      </c>
      <c r="J59" s="10" t="str">
        <f>IF($B59="","",SUMIFS('Intrări-ieșiri'!$F$5:$F$504,'Intrări-ieșiri'!$C$5:$C$504,$B59,'Intrări-ieșiri'!$E$5:$E$504,"Ieșire"))</f>
        <v/>
      </c>
      <c r="K59" s="11" t="str">
        <f t="shared" si="2"/>
        <v/>
      </c>
      <c r="L59" s="12" t="str">
        <f t="shared" si="3"/>
        <v/>
      </c>
    </row>
    <row r="60" spans="2:12" x14ac:dyDescent="0.2">
      <c r="B60" s="6"/>
      <c r="C60" s="7"/>
      <c r="D60" s="6"/>
      <c r="E60" s="7"/>
      <c r="F60" s="8"/>
      <c r="G60" s="9"/>
      <c r="H60" s="9"/>
      <c r="I60" s="10" t="str">
        <f>IF($B60="","",SUMIFS('Intrări-ieșiri'!$F$5:$F$504,'Intrări-ieșiri'!$C$5:$C$504,$B60,'Intrări-ieșiri'!$E$5:$E$504,"Intrare"))</f>
        <v/>
      </c>
      <c r="J60" s="10" t="str">
        <f>IF($B60="","",SUMIFS('Intrări-ieșiri'!$F$5:$F$504,'Intrări-ieșiri'!$C$5:$C$504,$B60,'Intrări-ieșiri'!$E$5:$E$504,"Ieșire"))</f>
        <v/>
      </c>
      <c r="K60" s="11" t="str">
        <f t="shared" si="2"/>
        <v/>
      </c>
      <c r="L60" s="12" t="str">
        <f t="shared" si="3"/>
        <v/>
      </c>
    </row>
    <row r="61" spans="2:12" x14ac:dyDescent="0.2">
      <c r="B61" s="6"/>
      <c r="C61" s="7"/>
      <c r="D61" s="6"/>
      <c r="E61" s="7"/>
      <c r="F61" s="8"/>
      <c r="G61" s="9"/>
      <c r="H61" s="9"/>
      <c r="I61" s="10" t="str">
        <f>IF($B61="","",SUMIFS('Intrări-ieșiri'!$F$5:$F$504,'Intrări-ieșiri'!$C$5:$C$504,$B61,'Intrări-ieșiri'!$E$5:$E$504,"Intrare"))</f>
        <v/>
      </c>
      <c r="J61" s="10" t="str">
        <f>IF($B61="","",SUMIFS('Intrări-ieșiri'!$F$5:$F$504,'Intrări-ieșiri'!$C$5:$C$504,$B61,'Intrări-ieșiri'!$E$5:$E$504,"Ieșire"))</f>
        <v/>
      </c>
      <c r="K61" s="11" t="str">
        <f t="shared" si="2"/>
        <v/>
      </c>
      <c r="L61" s="12" t="str">
        <f t="shared" si="3"/>
        <v/>
      </c>
    </row>
    <row r="62" spans="2:12" x14ac:dyDescent="0.2">
      <c r="B62" s="6"/>
      <c r="C62" s="7"/>
      <c r="D62" s="6"/>
      <c r="E62" s="7"/>
      <c r="F62" s="8"/>
      <c r="G62" s="9"/>
      <c r="H62" s="9"/>
      <c r="I62" s="10" t="str">
        <f>IF($B62="","",SUMIFS('Intrări-ieșiri'!$F$5:$F$504,'Intrări-ieșiri'!$C$5:$C$504,$B62,'Intrări-ieșiri'!$E$5:$E$504,"Intrare"))</f>
        <v/>
      </c>
      <c r="J62" s="10" t="str">
        <f>IF($B62="","",SUMIFS('Intrări-ieșiri'!$F$5:$F$504,'Intrări-ieșiri'!$C$5:$C$504,$B62,'Intrări-ieșiri'!$E$5:$E$504,"Ieșire"))</f>
        <v/>
      </c>
      <c r="K62" s="11" t="str">
        <f t="shared" si="2"/>
        <v/>
      </c>
      <c r="L62" s="12" t="str">
        <f t="shared" si="3"/>
        <v/>
      </c>
    </row>
    <row r="63" spans="2:12" x14ac:dyDescent="0.2">
      <c r="B63" s="6"/>
      <c r="C63" s="7"/>
      <c r="D63" s="6"/>
      <c r="E63" s="7"/>
      <c r="F63" s="8"/>
      <c r="G63" s="9"/>
      <c r="H63" s="9"/>
      <c r="I63" s="10" t="str">
        <f>IF($B63="","",SUMIFS('Intrări-ieșiri'!$F$5:$F$504,'Intrări-ieșiri'!$C$5:$C$504,$B63,'Intrări-ieșiri'!$E$5:$E$504,"Intrare"))</f>
        <v/>
      </c>
      <c r="J63" s="10" t="str">
        <f>IF($B63="","",SUMIFS('Intrări-ieșiri'!$F$5:$F$504,'Intrări-ieșiri'!$C$5:$C$504,$B63,'Intrări-ieșiri'!$E$5:$E$504,"Ieșire"))</f>
        <v/>
      </c>
      <c r="K63" s="11" t="str">
        <f t="shared" si="2"/>
        <v/>
      </c>
      <c r="L63" s="12" t="str">
        <f t="shared" si="3"/>
        <v/>
      </c>
    </row>
    <row r="64" spans="2:12" x14ac:dyDescent="0.2">
      <c r="B64" s="6"/>
      <c r="C64" s="7"/>
      <c r="D64" s="6"/>
      <c r="E64" s="7"/>
      <c r="F64" s="8"/>
      <c r="G64" s="9"/>
      <c r="H64" s="9"/>
      <c r="I64" s="10" t="str">
        <f>IF($B64="","",SUMIFS('Intrări-ieșiri'!$F$5:$F$504,'Intrări-ieșiri'!$C$5:$C$504,$B64,'Intrări-ieșiri'!$E$5:$E$504,"Intrare"))</f>
        <v/>
      </c>
      <c r="J64" s="10" t="str">
        <f>IF($B64="","",SUMIFS('Intrări-ieșiri'!$F$5:$F$504,'Intrări-ieșiri'!$C$5:$C$504,$B64,'Intrări-ieșiri'!$E$5:$E$504,"Ieșire"))</f>
        <v/>
      </c>
      <c r="K64" s="11" t="str">
        <f t="shared" si="2"/>
        <v/>
      </c>
      <c r="L64" s="12" t="str">
        <f t="shared" si="3"/>
        <v/>
      </c>
    </row>
    <row r="65" spans="2:12" x14ac:dyDescent="0.2">
      <c r="B65" s="6"/>
      <c r="C65" s="7"/>
      <c r="D65" s="6"/>
      <c r="E65" s="7"/>
      <c r="F65" s="8"/>
      <c r="G65" s="9"/>
      <c r="H65" s="9"/>
      <c r="I65" s="10" t="str">
        <f>IF($B65="","",SUMIFS('Intrări-ieșiri'!$F$5:$F$504,'Intrări-ieșiri'!$C$5:$C$504,$B65,'Intrări-ieșiri'!$E$5:$E$504,"Intrare"))</f>
        <v/>
      </c>
      <c r="J65" s="10" t="str">
        <f>IF($B65="","",SUMIFS('Intrări-ieșiri'!$F$5:$F$504,'Intrări-ieșiri'!$C$5:$C$504,$B65,'Intrări-ieșiri'!$E$5:$E$504,"Ieșire"))</f>
        <v/>
      </c>
      <c r="K65" s="11" t="str">
        <f t="shared" si="2"/>
        <v/>
      </c>
      <c r="L65" s="12" t="str">
        <f t="shared" si="3"/>
        <v/>
      </c>
    </row>
    <row r="66" spans="2:12" x14ac:dyDescent="0.2">
      <c r="B66" s="6"/>
      <c r="C66" s="7"/>
      <c r="D66" s="6"/>
      <c r="E66" s="7"/>
      <c r="F66" s="8"/>
      <c r="G66" s="9"/>
      <c r="H66" s="9"/>
      <c r="I66" s="10" t="str">
        <f>IF($B66="","",SUMIFS('Intrări-ieșiri'!$F$5:$F$504,'Intrări-ieșiri'!$C$5:$C$504,$B66,'Intrări-ieșiri'!$E$5:$E$504,"Intrare"))</f>
        <v/>
      </c>
      <c r="J66" s="10" t="str">
        <f>IF($B66="","",SUMIFS('Intrări-ieșiri'!$F$5:$F$504,'Intrări-ieșiri'!$C$5:$C$504,$B66,'Intrări-ieșiri'!$E$5:$E$504,"Ieșire"))</f>
        <v/>
      </c>
      <c r="K66" s="11" t="str">
        <f t="shared" si="2"/>
        <v/>
      </c>
      <c r="L66" s="12" t="str">
        <f t="shared" si="3"/>
        <v/>
      </c>
    </row>
    <row r="67" spans="2:12" x14ac:dyDescent="0.2">
      <c r="B67" s="6"/>
      <c r="C67" s="7"/>
      <c r="D67" s="6"/>
      <c r="E67" s="7"/>
      <c r="F67" s="8"/>
      <c r="G67" s="9"/>
      <c r="H67" s="9"/>
      <c r="I67" s="10" t="str">
        <f>IF($B67="","",SUMIFS('Intrări-ieșiri'!$F$5:$F$504,'Intrări-ieșiri'!$C$5:$C$504,$B67,'Intrări-ieșiri'!$E$5:$E$504,"Intrare"))</f>
        <v/>
      </c>
      <c r="J67" s="10" t="str">
        <f>IF($B67="","",SUMIFS('Intrări-ieșiri'!$F$5:$F$504,'Intrări-ieșiri'!$C$5:$C$504,$B67,'Intrări-ieșiri'!$E$5:$E$504,"Ieșire"))</f>
        <v/>
      </c>
      <c r="K67" s="11" t="str">
        <f t="shared" si="2"/>
        <v/>
      </c>
      <c r="L67" s="12" t="str">
        <f t="shared" si="3"/>
        <v/>
      </c>
    </row>
    <row r="68" spans="2:12" x14ac:dyDescent="0.2">
      <c r="B68" s="6"/>
      <c r="C68" s="7"/>
      <c r="D68" s="6"/>
      <c r="E68" s="7"/>
      <c r="F68" s="8"/>
      <c r="G68" s="9"/>
      <c r="H68" s="9"/>
      <c r="I68" s="10" t="str">
        <f>IF($B68="","",SUMIFS('Intrări-ieșiri'!$F$5:$F$504,'Intrări-ieșiri'!$C$5:$C$504,$B68,'Intrări-ieșiri'!$E$5:$E$504,"Intrare"))</f>
        <v/>
      </c>
      <c r="J68" s="10" t="str">
        <f>IF($B68="","",SUMIFS('Intrări-ieșiri'!$F$5:$F$504,'Intrări-ieșiri'!$C$5:$C$504,$B68,'Intrări-ieșiri'!$E$5:$E$504,"Ieșire"))</f>
        <v/>
      </c>
      <c r="K68" s="11" t="str">
        <f t="shared" si="2"/>
        <v/>
      </c>
      <c r="L68" s="12" t="str">
        <f t="shared" si="3"/>
        <v/>
      </c>
    </row>
    <row r="69" spans="2:12" x14ac:dyDescent="0.2">
      <c r="B69" s="6"/>
      <c r="C69" s="7"/>
      <c r="D69" s="6"/>
      <c r="E69" s="7"/>
      <c r="F69" s="8"/>
      <c r="G69" s="9"/>
      <c r="H69" s="9"/>
      <c r="I69" s="10" t="str">
        <f>IF($B69="","",SUMIFS('Intrări-ieșiri'!$F$5:$F$504,'Intrări-ieșiri'!$C$5:$C$504,$B69,'Intrări-ieșiri'!$E$5:$E$504,"Intrare"))</f>
        <v/>
      </c>
      <c r="J69" s="10" t="str">
        <f>IF($B69="","",SUMIFS('Intrări-ieșiri'!$F$5:$F$504,'Intrări-ieșiri'!$C$5:$C$504,$B69,'Intrări-ieșiri'!$E$5:$E$504,"Ieșire"))</f>
        <v/>
      </c>
      <c r="K69" s="11" t="str">
        <f t="shared" ref="K69:K100" si="4">IF($B69="","",N(G69)+I69-J69)</f>
        <v/>
      </c>
      <c r="L69" s="12" t="str">
        <f t="shared" ref="L69:L100" si="5">IF($B69="","",ROUND(K69*N(F69),2))</f>
        <v/>
      </c>
    </row>
    <row r="70" spans="2:12" x14ac:dyDescent="0.2">
      <c r="B70" s="6"/>
      <c r="C70" s="7"/>
      <c r="D70" s="6"/>
      <c r="E70" s="7"/>
      <c r="F70" s="8"/>
      <c r="G70" s="9"/>
      <c r="H70" s="9"/>
      <c r="I70" s="10" t="str">
        <f>IF($B70="","",SUMIFS('Intrări-ieșiri'!$F$5:$F$504,'Intrări-ieșiri'!$C$5:$C$504,$B70,'Intrări-ieșiri'!$E$5:$E$504,"Intrare"))</f>
        <v/>
      </c>
      <c r="J70" s="10" t="str">
        <f>IF($B70="","",SUMIFS('Intrări-ieșiri'!$F$5:$F$504,'Intrări-ieșiri'!$C$5:$C$504,$B70,'Intrări-ieșiri'!$E$5:$E$504,"Ieșire"))</f>
        <v/>
      </c>
      <c r="K70" s="11" t="str">
        <f t="shared" si="4"/>
        <v/>
      </c>
      <c r="L70" s="12" t="str">
        <f t="shared" si="5"/>
        <v/>
      </c>
    </row>
    <row r="71" spans="2:12" x14ac:dyDescent="0.2">
      <c r="B71" s="6"/>
      <c r="C71" s="7"/>
      <c r="D71" s="6"/>
      <c r="E71" s="7"/>
      <c r="F71" s="8"/>
      <c r="G71" s="9"/>
      <c r="H71" s="9"/>
      <c r="I71" s="10" t="str">
        <f>IF($B71="","",SUMIFS('Intrări-ieșiri'!$F$5:$F$504,'Intrări-ieșiri'!$C$5:$C$504,$B71,'Intrări-ieșiri'!$E$5:$E$504,"Intrare"))</f>
        <v/>
      </c>
      <c r="J71" s="10" t="str">
        <f>IF($B71="","",SUMIFS('Intrări-ieșiri'!$F$5:$F$504,'Intrări-ieșiri'!$C$5:$C$504,$B71,'Intrări-ieșiri'!$E$5:$E$504,"Ieșire"))</f>
        <v/>
      </c>
      <c r="K71" s="11" t="str">
        <f t="shared" si="4"/>
        <v/>
      </c>
      <c r="L71" s="12" t="str">
        <f t="shared" si="5"/>
        <v/>
      </c>
    </row>
    <row r="72" spans="2:12" x14ac:dyDescent="0.2">
      <c r="B72" s="6"/>
      <c r="C72" s="7"/>
      <c r="D72" s="6"/>
      <c r="E72" s="7"/>
      <c r="F72" s="8"/>
      <c r="G72" s="9"/>
      <c r="H72" s="9"/>
      <c r="I72" s="10" t="str">
        <f>IF($B72="","",SUMIFS('Intrări-ieșiri'!$F$5:$F$504,'Intrări-ieșiri'!$C$5:$C$504,$B72,'Intrări-ieșiri'!$E$5:$E$504,"Intrare"))</f>
        <v/>
      </c>
      <c r="J72" s="10" t="str">
        <f>IF($B72="","",SUMIFS('Intrări-ieșiri'!$F$5:$F$504,'Intrări-ieșiri'!$C$5:$C$504,$B72,'Intrări-ieșiri'!$E$5:$E$504,"Ieșire"))</f>
        <v/>
      </c>
      <c r="K72" s="11" t="str">
        <f t="shared" si="4"/>
        <v/>
      </c>
      <c r="L72" s="12" t="str">
        <f t="shared" si="5"/>
        <v/>
      </c>
    </row>
    <row r="73" spans="2:12" x14ac:dyDescent="0.2">
      <c r="B73" s="6"/>
      <c r="C73" s="7"/>
      <c r="D73" s="6"/>
      <c r="E73" s="7"/>
      <c r="F73" s="8"/>
      <c r="G73" s="9"/>
      <c r="H73" s="9"/>
      <c r="I73" s="10" t="str">
        <f>IF($B73="","",SUMIFS('Intrări-ieșiri'!$F$5:$F$504,'Intrări-ieșiri'!$C$5:$C$504,$B73,'Intrări-ieșiri'!$E$5:$E$504,"Intrare"))</f>
        <v/>
      </c>
      <c r="J73" s="10" t="str">
        <f>IF($B73="","",SUMIFS('Intrări-ieșiri'!$F$5:$F$504,'Intrări-ieșiri'!$C$5:$C$504,$B73,'Intrări-ieșiri'!$E$5:$E$504,"Ieșire"))</f>
        <v/>
      </c>
      <c r="K73" s="11" t="str">
        <f t="shared" si="4"/>
        <v/>
      </c>
      <c r="L73" s="12" t="str">
        <f t="shared" si="5"/>
        <v/>
      </c>
    </row>
    <row r="74" spans="2:12" x14ac:dyDescent="0.2">
      <c r="B74" s="6"/>
      <c r="C74" s="7"/>
      <c r="D74" s="6"/>
      <c r="E74" s="7"/>
      <c r="F74" s="8"/>
      <c r="G74" s="9"/>
      <c r="H74" s="9"/>
      <c r="I74" s="10" t="str">
        <f>IF($B74="","",SUMIFS('Intrări-ieșiri'!$F$5:$F$504,'Intrări-ieșiri'!$C$5:$C$504,$B74,'Intrări-ieșiri'!$E$5:$E$504,"Intrare"))</f>
        <v/>
      </c>
      <c r="J74" s="10" t="str">
        <f>IF($B74="","",SUMIFS('Intrări-ieșiri'!$F$5:$F$504,'Intrări-ieșiri'!$C$5:$C$504,$B74,'Intrări-ieșiri'!$E$5:$E$504,"Ieșire"))</f>
        <v/>
      </c>
      <c r="K74" s="11" t="str">
        <f t="shared" si="4"/>
        <v/>
      </c>
      <c r="L74" s="12" t="str">
        <f t="shared" si="5"/>
        <v/>
      </c>
    </row>
    <row r="75" spans="2:12" x14ac:dyDescent="0.2">
      <c r="B75" s="6"/>
      <c r="C75" s="7"/>
      <c r="D75" s="6"/>
      <c r="E75" s="7"/>
      <c r="F75" s="8"/>
      <c r="G75" s="9"/>
      <c r="H75" s="9"/>
      <c r="I75" s="10" t="str">
        <f>IF($B75="","",SUMIFS('Intrări-ieșiri'!$F$5:$F$504,'Intrări-ieșiri'!$C$5:$C$504,$B75,'Intrări-ieșiri'!$E$5:$E$504,"Intrare"))</f>
        <v/>
      </c>
      <c r="J75" s="10" t="str">
        <f>IF($B75="","",SUMIFS('Intrări-ieșiri'!$F$5:$F$504,'Intrări-ieșiri'!$C$5:$C$504,$B75,'Intrări-ieșiri'!$E$5:$E$504,"Ieșire"))</f>
        <v/>
      </c>
      <c r="K75" s="11" t="str">
        <f t="shared" si="4"/>
        <v/>
      </c>
      <c r="L75" s="12" t="str">
        <f t="shared" si="5"/>
        <v/>
      </c>
    </row>
    <row r="76" spans="2:12" x14ac:dyDescent="0.2">
      <c r="B76" s="6"/>
      <c r="C76" s="7"/>
      <c r="D76" s="6"/>
      <c r="E76" s="7"/>
      <c r="F76" s="8"/>
      <c r="G76" s="9"/>
      <c r="H76" s="9"/>
      <c r="I76" s="10" t="str">
        <f>IF($B76="","",SUMIFS('Intrări-ieșiri'!$F$5:$F$504,'Intrări-ieșiri'!$C$5:$C$504,$B76,'Intrări-ieșiri'!$E$5:$E$504,"Intrare"))</f>
        <v/>
      </c>
      <c r="J76" s="10" t="str">
        <f>IF($B76="","",SUMIFS('Intrări-ieșiri'!$F$5:$F$504,'Intrări-ieșiri'!$C$5:$C$504,$B76,'Intrări-ieșiri'!$E$5:$E$504,"Ieșire"))</f>
        <v/>
      </c>
      <c r="K76" s="11" t="str">
        <f t="shared" si="4"/>
        <v/>
      </c>
      <c r="L76" s="12" t="str">
        <f t="shared" si="5"/>
        <v/>
      </c>
    </row>
    <row r="77" spans="2:12" x14ac:dyDescent="0.2">
      <c r="B77" s="6"/>
      <c r="C77" s="7"/>
      <c r="D77" s="6"/>
      <c r="E77" s="7"/>
      <c r="F77" s="8"/>
      <c r="G77" s="9"/>
      <c r="H77" s="9"/>
      <c r="I77" s="10" t="str">
        <f>IF($B77="","",SUMIFS('Intrări-ieșiri'!$F$5:$F$504,'Intrări-ieșiri'!$C$5:$C$504,$B77,'Intrări-ieșiri'!$E$5:$E$504,"Intrare"))</f>
        <v/>
      </c>
      <c r="J77" s="10" t="str">
        <f>IF($B77="","",SUMIFS('Intrări-ieșiri'!$F$5:$F$504,'Intrări-ieșiri'!$C$5:$C$504,$B77,'Intrări-ieșiri'!$E$5:$E$504,"Ieșire"))</f>
        <v/>
      </c>
      <c r="K77" s="11" t="str">
        <f t="shared" si="4"/>
        <v/>
      </c>
      <c r="L77" s="12" t="str">
        <f t="shared" si="5"/>
        <v/>
      </c>
    </row>
    <row r="78" spans="2:12" x14ac:dyDescent="0.2">
      <c r="B78" s="6"/>
      <c r="C78" s="7"/>
      <c r="D78" s="6"/>
      <c r="E78" s="7"/>
      <c r="F78" s="8"/>
      <c r="G78" s="9"/>
      <c r="H78" s="9"/>
      <c r="I78" s="10" t="str">
        <f>IF($B78="","",SUMIFS('Intrări-ieșiri'!$F$5:$F$504,'Intrări-ieșiri'!$C$5:$C$504,$B78,'Intrări-ieșiri'!$E$5:$E$504,"Intrare"))</f>
        <v/>
      </c>
      <c r="J78" s="10" t="str">
        <f>IF($B78="","",SUMIFS('Intrări-ieșiri'!$F$5:$F$504,'Intrări-ieșiri'!$C$5:$C$504,$B78,'Intrări-ieșiri'!$E$5:$E$504,"Ieșire"))</f>
        <v/>
      </c>
      <c r="K78" s="11" t="str">
        <f t="shared" si="4"/>
        <v/>
      </c>
      <c r="L78" s="12" t="str">
        <f t="shared" si="5"/>
        <v/>
      </c>
    </row>
    <row r="79" spans="2:12" x14ac:dyDescent="0.2">
      <c r="B79" s="6"/>
      <c r="C79" s="7"/>
      <c r="D79" s="6"/>
      <c r="E79" s="7"/>
      <c r="F79" s="8"/>
      <c r="G79" s="9"/>
      <c r="H79" s="9"/>
      <c r="I79" s="10" t="str">
        <f>IF($B79="","",SUMIFS('Intrări-ieșiri'!$F$5:$F$504,'Intrări-ieșiri'!$C$5:$C$504,$B79,'Intrări-ieșiri'!$E$5:$E$504,"Intrare"))</f>
        <v/>
      </c>
      <c r="J79" s="10" t="str">
        <f>IF($B79="","",SUMIFS('Intrări-ieșiri'!$F$5:$F$504,'Intrări-ieșiri'!$C$5:$C$504,$B79,'Intrări-ieșiri'!$E$5:$E$504,"Ieșire"))</f>
        <v/>
      </c>
      <c r="K79" s="11" t="str">
        <f t="shared" si="4"/>
        <v/>
      </c>
      <c r="L79" s="12" t="str">
        <f t="shared" si="5"/>
        <v/>
      </c>
    </row>
    <row r="80" spans="2:12" x14ac:dyDescent="0.2">
      <c r="B80" s="6"/>
      <c r="C80" s="7"/>
      <c r="D80" s="6"/>
      <c r="E80" s="7"/>
      <c r="F80" s="8"/>
      <c r="G80" s="9"/>
      <c r="H80" s="9"/>
      <c r="I80" s="10" t="str">
        <f>IF($B80="","",SUMIFS('Intrări-ieșiri'!$F$5:$F$504,'Intrări-ieșiri'!$C$5:$C$504,$B80,'Intrări-ieșiri'!$E$5:$E$504,"Intrare"))</f>
        <v/>
      </c>
      <c r="J80" s="10" t="str">
        <f>IF($B80="","",SUMIFS('Intrări-ieșiri'!$F$5:$F$504,'Intrări-ieșiri'!$C$5:$C$504,$B80,'Intrări-ieșiri'!$E$5:$E$504,"Ieșire"))</f>
        <v/>
      </c>
      <c r="K80" s="11" t="str">
        <f t="shared" si="4"/>
        <v/>
      </c>
      <c r="L80" s="12" t="str">
        <f t="shared" si="5"/>
        <v/>
      </c>
    </row>
    <row r="81" spans="2:12" x14ac:dyDescent="0.2">
      <c r="B81" s="6"/>
      <c r="C81" s="7"/>
      <c r="D81" s="6"/>
      <c r="E81" s="7"/>
      <c r="F81" s="8"/>
      <c r="G81" s="9"/>
      <c r="H81" s="9"/>
      <c r="I81" s="10" t="str">
        <f>IF($B81="","",SUMIFS('Intrări-ieșiri'!$F$5:$F$504,'Intrări-ieșiri'!$C$5:$C$504,$B81,'Intrări-ieșiri'!$E$5:$E$504,"Intrare"))</f>
        <v/>
      </c>
      <c r="J81" s="10" t="str">
        <f>IF($B81="","",SUMIFS('Intrări-ieșiri'!$F$5:$F$504,'Intrări-ieșiri'!$C$5:$C$504,$B81,'Intrări-ieșiri'!$E$5:$E$504,"Ieșire"))</f>
        <v/>
      </c>
      <c r="K81" s="11" t="str">
        <f t="shared" si="4"/>
        <v/>
      </c>
      <c r="L81" s="12" t="str">
        <f t="shared" si="5"/>
        <v/>
      </c>
    </row>
    <row r="82" spans="2:12" x14ac:dyDescent="0.2">
      <c r="B82" s="6"/>
      <c r="C82" s="7"/>
      <c r="D82" s="6"/>
      <c r="E82" s="7"/>
      <c r="F82" s="8"/>
      <c r="G82" s="9"/>
      <c r="H82" s="9"/>
      <c r="I82" s="10" t="str">
        <f>IF($B82="","",SUMIFS('Intrări-ieșiri'!$F$5:$F$504,'Intrări-ieșiri'!$C$5:$C$504,$B82,'Intrări-ieșiri'!$E$5:$E$504,"Intrare"))</f>
        <v/>
      </c>
      <c r="J82" s="10" t="str">
        <f>IF($B82="","",SUMIFS('Intrări-ieșiri'!$F$5:$F$504,'Intrări-ieșiri'!$C$5:$C$504,$B82,'Intrări-ieșiri'!$E$5:$E$504,"Ieșire"))</f>
        <v/>
      </c>
      <c r="K82" s="11" t="str">
        <f t="shared" si="4"/>
        <v/>
      </c>
      <c r="L82" s="12" t="str">
        <f t="shared" si="5"/>
        <v/>
      </c>
    </row>
    <row r="83" spans="2:12" x14ac:dyDescent="0.2">
      <c r="B83" s="6"/>
      <c r="C83" s="7"/>
      <c r="D83" s="6"/>
      <c r="E83" s="7"/>
      <c r="F83" s="8"/>
      <c r="G83" s="9"/>
      <c r="H83" s="9"/>
      <c r="I83" s="10" t="str">
        <f>IF($B83="","",SUMIFS('Intrări-ieșiri'!$F$5:$F$504,'Intrări-ieșiri'!$C$5:$C$504,$B83,'Intrări-ieșiri'!$E$5:$E$504,"Intrare"))</f>
        <v/>
      </c>
      <c r="J83" s="10" t="str">
        <f>IF($B83="","",SUMIFS('Intrări-ieșiri'!$F$5:$F$504,'Intrări-ieșiri'!$C$5:$C$504,$B83,'Intrări-ieșiri'!$E$5:$E$504,"Ieșire"))</f>
        <v/>
      </c>
      <c r="K83" s="11" t="str">
        <f t="shared" si="4"/>
        <v/>
      </c>
      <c r="L83" s="12" t="str">
        <f t="shared" si="5"/>
        <v/>
      </c>
    </row>
    <row r="84" spans="2:12" x14ac:dyDescent="0.2">
      <c r="B84" s="6"/>
      <c r="C84" s="7"/>
      <c r="D84" s="6"/>
      <c r="E84" s="7"/>
      <c r="F84" s="8"/>
      <c r="G84" s="9"/>
      <c r="H84" s="9"/>
      <c r="I84" s="10" t="str">
        <f>IF($B84="","",SUMIFS('Intrări-ieșiri'!$F$5:$F$504,'Intrări-ieșiri'!$C$5:$C$504,$B84,'Intrări-ieșiri'!$E$5:$E$504,"Intrare"))</f>
        <v/>
      </c>
      <c r="J84" s="10" t="str">
        <f>IF($B84="","",SUMIFS('Intrări-ieșiri'!$F$5:$F$504,'Intrări-ieșiri'!$C$5:$C$504,$B84,'Intrări-ieșiri'!$E$5:$E$504,"Ieșire"))</f>
        <v/>
      </c>
      <c r="K84" s="11" t="str">
        <f t="shared" si="4"/>
        <v/>
      </c>
      <c r="L84" s="12" t="str">
        <f t="shared" si="5"/>
        <v/>
      </c>
    </row>
    <row r="85" spans="2:12" x14ac:dyDescent="0.2">
      <c r="B85" s="6"/>
      <c r="C85" s="7"/>
      <c r="D85" s="6"/>
      <c r="E85" s="7"/>
      <c r="F85" s="8"/>
      <c r="G85" s="9"/>
      <c r="H85" s="9"/>
      <c r="I85" s="10" t="str">
        <f>IF($B85="","",SUMIFS('Intrări-ieșiri'!$F$5:$F$504,'Intrări-ieșiri'!$C$5:$C$504,$B85,'Intrări-ieșiri'!$E$5:$E$504,"Intrare"))</f>
        <v/>
      </c>
      <c r="J85" s="10" t="str">
        <f>IF($B85="","",SUMIFS('Intrări-ieșiri'!$F$5:$F$504,'Intrări-ieșiri'!$C$5:$C$504,$B85,'Intrări-ieșiri'!$E$5:$E$504,"Ieșire"))</f>
        <v/>
      </c>
      <c r="K85" s="11" t="str">
        <f t="shared" si="4"/>
        <v/>
      </c>
      <c r="L85" s="12" t="str">
        <f t="shared" si="5"/>
        <v/>
      </c>
    </row>
    <row r="86" spans="2:12" x14ac:dyDescent="0.2">
      <c r="B86" s="6"/>
      <c r="C86" s="7"/>
      <c r="D86" s="6"/>
      <c r="E86" s="7"/>
      <c r="F86" s="8"/>
      <c r="G86" s="9"/>
      <c r="H86" s="9"/>
      <c r="I86" s="10" t="str">
        <f>IF($B86="","",SUMIFS('Intrări-ieșiri'!$F$5:$F$504,'Intrări-ieșiri'!$C$5:$C$504,$B86,'Intrări-ieșiri'!$E$5:$E$504,"Intrare"))</f>
        <v/>
      </c>
      <c r="J86" s="10" t="str">
        <f>IF($B86="","",SUMIFS('Intrări-ieșiri'!$F$5:$F$504,'Intrări-ieșiri'!$C$5:$C$504,$B86,'Intrări-ieșiri'!$E$5:$E$504,"Ieșire"))</f>
        <v/>
      </c>
      <c r="K86" s="11" t="str">
        <f t="shared" si="4"/>
        <v/>
      </c>
      <c r="L86" s="12" t="str">
        <f t="shared" si="5"/>
        <v/>
      </c>
    </row>
    <row r="87" spans="2:12" x14ac:dyDescent="0.2">
      <c r="B87" s="6"/>
      <c r="C87" s="7"/>
      <c r="D87" s="6"/>
      <c r="E87" s="7"/>
      <c r="F87" s="8"/>
      <c r="G87" s="9"/>
      <c r="H87" s="9"/>
      <c r="I87" s="10" t="str">
        <f>IF($B87="","",SUMIFS('Intrări-ieșiri'!$F$5:$F$504,'Intrări-ieșiri'!$C$5:$C$504,$B87,'Intrări-ieșiri'!$E$5:$E$504,"Intrare"))</f>
        <v/>
      </c>
      <c r="J87" s="10" t="str">
        <f>IF($B87="","",SUMIFS('Intrări-ieșiri'!$F$5:$F$504,'Intrări-ieșiri'!$C$5:$C$504,$B87,'Intrări-ieșiri'!$E$5:$E$504,"Ieșire"))</f>
        <v/>
      </c>
      <c r="K87" s="11" t="str">
        <f t="shared" si="4"/>
        <v/>
      </c>
      <c r="L87" s="12" t="str">
        <f t="shared" si="5"/>
        <v/>
      </c>
    </row>
    <row r="88" spans="2:12" x14ac:dyDescent="0.2">
      <c r="B88" s="6"/>
      <c r="C88" s="7"/>
      <c r="D88" s="6"/>
      <c r="E88" s="7"/>
      <c r="F88" s="8"/>
      <c r="G88" s="9"/>
      <c r="H88" s="9"/>
      <c r="I88" s="10" t="str">
        <f>IF($B88="","",SUMIFS('Intrări-ieșiri'!$F$5:$F$504,'Intrări-ieșiri'!$C$5:$C$504,$B88,'Intrări-ieșiri'!$E$5:$E$504,"Intrare"))</f>
        <v/>
      </c>
      <c r="J88" s="10" t="str">
        <f>IF($B88="","",SUMIFS('Intrări-ieșiri'!$F$5:$F$504,'Intrări-ieșiri'!$C$5:$C$504,$B88,'Intrări-ieșiri'!$E$5:$E$504,"Ieșire"))</f>
        <v/>
      </c>
      <c r="K88" s="11" t="str">
        <f t="shared" si="4"/>
        <v/>
      </c>
      <c r="L88" s="12" t="str">
        <f t="shared" si="5"/>
        <v/>
      </c>
    </row>
    <row r="89" spans="2:12" x14ac:dyDescent="0.2">
      <c r="B89" s="6"/>
      <c r="C89" s="7"/>
      <c r="D89" s="6"/>
      <c r="E89" s="7"/>
      <c r="F89" s="8"/>
      <c r="G89" s="9"/>
      <c r="H89" s="9"/>
      <c r="I89" s="10" t="str">
        <f>IF($B89="","",SUMIFS('Intrări-ieșiri'!$F$5:$F$504,'Intrări-ieșiri'!$C$5:$C$504,$B89,'Intrări-ieșiri'!$E$5:$E$504,"Intrare"))</f>
        <v/>
      </c>
      <c r="J89" s="10" t="str">
        <f>IF($B89="","",SUMIFS('Intrări-ieșiri'!$F$5:$F$504,'Intrări-ieșiri'!$C$5:$C$504,$B89,'Intrări-ieșiri'!$E$5:$E$504,"Ieșire"))</f>
        <v/>
      </c>
      <c r="K89" s="11" t="str">
        <f t="shared" si="4"/>
        <v/>
      </c>
      <c r="L89" s="12" t="str">
        <f t="shared" si="5"/>
        <v/>
      </c>
    </row>
    <row r="90" spans="2:12" x14ac:dyDescent="0.2">
      <c r="B90" s="6"/>
      <c r="C90" s="7"/>
      <c r="D90" s="6"/>
      <c r="E90" s="7"/>
      <c r="F90" s="8"/>
      <c r="G90" s="9"/>
      <c r="H90" s="9"/>
      <c r="I90" s="10" t="str">
        <f>IF($B90="","",SUMIFS('Intrări-ieșiri'!$F$5:$F$504,'Intrări-ieșiri'!$C$5:$C$504,$B90,'Intrări-ieșiri'!$E$5:$E$504,"Intrare"))</f>
        <v/>
      </c>
      <c r="J90" s="10" t="str">
        <f>IF($B90="","",SUMIFS('Intrări-ieșiri'!$F$5:$F$504,'Intrări-ieșiri'!$C$5:$C$504,$B90,'Intrări-ieșiri'!$E$5:$E$504,"Ieșire"))</f>
        <v/>
      </c>
      <c r="K90" s="11" t="str">
        <f t="shared" si="4"/>
        <v/>
      </c>
      <c r="L90" s="12" t="str">
        <f t="shared" si="5"/>
        <v/>
      </c>
    </row>
    <row r="91" spans="2:12" x14ac:dyDescent="0.2">
      <c r="B91" s="6"/>
      <c r="C91" s="7"/>
      <c r="D91" s="6"/>
      <c r="E91" s="7"/>
      <c r="F91" s="8"/>
      <c r="G91" s="9"/>
      <c r="H91" s="9"/>
      <c r="I91" s="10" t="str">
        <f>IF($B91="","",SUMIFS('Intrări-ieșiri'!$F$5:$F$504,'Intrări-ieșiri'!$C$5:$C$504,$B91,'Intrări-ieșiri'!$E$5:$E$504,"Intrare"))</f>
        <v/>
      </c>
      <c r="J91" s="10" t="str">
        <f>IF($B91="","",SUMIFS('Intrări-ieșiri'!$F$5:$F$504,'Intrări-ieșiri'!$C$5:$C$504,$B91,'Intrări-ieșiri'!$E$5:$E$504,"Ieșire"))</f>
        <v/>
      </c>
      <c r="K91" s="11" t="str">
        <f t="shared" si="4"/>
        <v/>
      </c>
      <c r="L91" s="12" t="str">
        <f t="shared" si="5"/>
        <v/>
      </c>
    </row>
    <row r="92" spans="2:12" x14ac:dyDescent="0.2">
      <c r="B92" s="6"/>
      <c r="C92" s="7"/>
      <c r="D92" s="6"/>
      <c r="E92" s="7"/>
      <c r="F92" s="8"/>
      <c r="G92" s="9"/>
      <c r="H92" s="9"/>
      <c r="I92" s="10" t="str">
        <f>IF($B92="","",SUMIFS('Intrări-ieșiri'!$F$5:$F$504,'Intrări-ieșiri'!$C$5:$C$504,$B92,'Intrări-ieșiri'!$E$5:$E$504,"Intrare"))</f>
        <v/>
      </c>
      <c r="J92" s="10" t="str">
        <f>IF($B92="","",SUMIFS('Intrări-ieșiri'!$F$5:$F$504,'Intrări-ieșiri'!$C$5:$C$504,$B92,'Intrări-ieșiri'!$E$5:$E$504,"Ieșire"))</f>
        <v/>
      </c>
      <c r="K92" s="11" t="str">
        <f t="shared" si="4"/>
        <v/>
      </c>
      <c r="L92" s="12" t="str">
        <f t="shared" si="5"/>
        <v/>
      </c>
    </row>
    <row r="93" spans="2:12" x14ac:dyDescent="0.2">
      <c r="B93" s="6"/>
      <c r="C93" s="7"/>
      <c r="D93" s="6"/>
      <c r="E93" s="7"/>
      <c r="F93" s="8"/>
      <c r="G93" s="9"/>
      <c r="H93" s="9"/>
      <c r="I93" s="10" t="str">
        <f>IF($B93="","",SUMIFS('Intrări-ieșiri'!$F$5:$F$504,'Intrări-ieșiri'!$C$5:$C$504,$B93,'Intrări-ieșiri'!$E$5:$E$504,"Intrare"))</f>
        <v/>
      </c>
      <c r="J93" s="10" t="str">
        <f>IF($B93="","",SUMIFS('Intrări-ieșiri'!$F$5:$F$504,'Intrări-ieșiri'!$C$5:$C$504,$B93,'Intrări-ieșiri'!$E$5:$E$504,"Ieșire"))</f>
        <v/>
      </c>
      <c r="K93" s="11" t="str">
        <f t="shared" si="4"/>
        <v/>
      </c>
      <c r="L93" s="12" t="str">
        <f t="shared" si="5"/>
        <v/>
      </c>
    </row>
    <row r="94" spans="2:12" x14ac:dyDescent="0.2">
      <c r="B94" s="6"/>
      <c r="C94" s="7"/>
      <c r="D94" s="6"/>
      <c r="E94" s="7"/>
      <c r="F94" s="8"/>
      <c r="G94" s="9"/>
      <c r="H94" s="9"/>
      <c r="I94" s="10" t="str">
        <f>IF($B94="","",SUMIFS('Intrări-ieșiri'!$F$5:$F$504,'Intrări-ieșiri'!$C$5:$C$504,$B94,'Intrări-ieșiri'!$E$5:$E$504,"Intrare"))</f>
        <v/>
      </c>
      <c r="J94" s="10" t="str">
        <f>IF($B94="","",SUMIFS('Intrări-ieșiri'!$F$5:$F$504,'Intrări-ieșiri'!$C$5:$C$504,$B94,'Intrări-ieșiri'!$E$5:$E$504,"Ieșire"))</f>
        <v/>
      </c>
      <c r="K94" s="11" t="str">
        <f t="shared" si="4"/>
        <v/>
      </c>
      <c r="L94" s="12" t="str">
        <f t="shared" si="5"/>
        <v/>
      </c>
    </row>
    <row r="95" spans="2:12" x14ac:dyDescent="0.2">
      <c r="B95" s="6"/>
      <c r="C95" s="7"/>
      <c r="D95" s="6"/>
      <c r="E95" s="7"/>
      <c r="F95" s="8"/>
      <c r="G95" s="9"/>
      <c r="H95" s="9"/>
      <c r="I95" s="10" t="str">
        <f>IF($B95="","",SUMIFS('Intrări-ieșiri'!$F$5:$F$504,'Intrări-ieșiri'!$C$5:$C$504,$B95,'Intrări-ieșiri'!$E$5:$E$504,"Intrare"))</f>
        <v/>
      </c>
      <c r="J95" s="10" t="str">
        <f>IF($B95="","",SUMIFS('Intrări-ieșiri'!$F$5:$F$504,'Intrări-ieșiri'!$C$5:$C$504,$B95,'Intrări-ieșiri'!$E$5:$E$504,"Ieșire"))</f>
        <v/>
      </c>
      <c r="K95" s="11" t="str">
        <f t="shared" si="4"/>
        <v/>
      </c>
      <c r="L95" s="12" t="str">
        <f t="shared" si="5"/>
        <v/>
      </c>
    </row>
    <row r="96" spans="2:12" x14ac:dyDescent="0.2">
      <c r="B96" s="6"/>
      <c r="C96" s="7"/>
      <c r="D96" s="6"/>
      <c r="E96" s="7"/>
      <c r="F96" s="8"/>
      <c r="G96" s="9"/>
      <c r="H96" s="9"/>
      <c r="I96" s="10" t="str">
        <f>IF($B96="","",SUMIFS('Intrări-ieșiri'!$F$5:$F$504,'Intrări-ieșiri'!$C$5:$C$504,$B96,'Intrări-ieșiri'!$E$5:$E$504,"Intrare"))</f>
        <v/>
      </c>
      <c r="J96" s="10" t="str">
        <f>IF($B96="","",SUMIFS('Intrări-ieșiri'!$F$5:$F$504,'Intrări-ieșiri'!$C$5:$C$504,$B96,'Intrări-ieșiri'!$E$5:$E$504,"Ieșire"))</f>
        <v/>
      </c>
      <c r="K96" s="11" t="str">
        <f t="shared" si="4"/>
        <v/>
      </c>
      <c r="L96" s="12" t="str">
        <f t="shared" si="5"/>
        <v/>
      </c>
    </row>
    <row r="97" spans="2:12" x14ac:dyDescent="0.2">
      <c r="B97" s="6"/>
      <c r="C97" s="7"/>
      <c r="D97" s="6"/>
      <c r="E97" s="7"/>
      <c r="F97" s="8"/>
      <c r="G97" s="9"/>
      <c r="H97" s="9"/>
      <c r="I97" s="10" t="str">
        <f>IF($B97="","",SUMIFS('Intrări-ieșiri'!$F$5:$F$504,'Intrări-ieșiri'!$C$5:$C$504,$B97,'Intrări-ieșiri'!$E$5:$E$504,"Intrare"))</f>
        <v/>
      </c>
      <c r="J97" s="10" t="str">
        <f>IF($B97="","",SUMIFS('Intrări-ieșiri'!$F$5:$F$504,'Intrări-ieșiri'!$C$5:$C$504,$B97,'Intrări-ieșiri'!$E$5:$E$504,"Ieșire"))</f>
        <v/>
      </c>
      <c r="K97" s="11" t="str">
        <f t="shared" si="4"/>
        <v/>
      </c>
      <c r="L97" s="12" t="str">
        <f t="shared" si="5"/>
        <v/>
      </c>
    </row>
    <row r="98" spans="2:12" x14ac:dyDescent="0.2">
      <c r="B98" s="6"/>
      <c r="C98" s="7"/>
      <c r="D98" s="6"/>
      <c r="E98" s="7"/>
      <c r="F98" s="8"/>
      <c r="G98" s="9"/>
      <c r="H98" s="9"/>
      <c r="I98" s="10" t="str">
        <f>IF($B98="","",SUMIFS('Intrări-ieșiri'!$F$5:$F$504,'Intrări-ieșiri'!$C$5:$C$504,$B98,'Intrări-ieșiri'!$E$5:$E$504,"Intrare"))</f>
        <v/>
      </c>
      <c r="J98" s="10" t="str">
        <f>IF($B98="","",SUMIFS('Intrări-ieșiri'!$F$5:$F$504,'Intrări-ieșiri'!$C$5:$C$504,$B98,'Intrări-ieșiri'!$E$5:$E$504,"Ieșire"))</f>
        <v/>
      </c>
      <c r="K98" s="11" t="str">
        <f t="shared" si="4"/>
        <v/>
      </c>
      <c r="L98" s="12" t="str">
        <f t="shared" si="5"/>
        <v/>
      </c>
    </row>
    <row r="99" spans="2:12" x14ac:dyDescent="0.2">
      <c r="B99" s="6"/>
      <c r="C99" s="7"/>
      <c r="D99" s="6"/>
      <c r="E99" s="7"/>
      <c r="F99" s="8"/>
      <c r="G99" s="9"/>
      <c r="H99" s="9"/>
      <c r="I99" s="10" t="str">
        <f>IF($B99="","",SUMIFS('Intrări-ieșiri'!$F$5:$F$504,'Intrări-ieșiri'!$C$5:$C$504,$B99,'Intrări-ieșiri'!$E$5:$E$504,"Intrare"))</f>
        <v/>
      </c>
      <c r="J99" s="10" t="str">
        <f>IF($B99="","",SUMIFS('Intrări-ieșiri'!$F$5:$F$504,'Intrări-ieșiri'!$C$5:$C$504,$B99,'Intrări-ieșiri'!$E$5:$E$504,"Ieșire"))</f>
        <v/>
      </c>
      <c r="K99" s="11" t="str">
        <f t="shared" si="4"/>
        <v/>
      </c>
      <c r="L99" s="12" t="str">
        <f t="shared" si="5"/>
        <v/>
      </c>
    </row>
    <row r="100" spans="2:12" x14ac:dyDescent="0.2">
      <c r="B100" s="6"/>
      <c r="C100" s="7"/>
      <c r="D100" s="6"/>
      <c r="E100" s="7"/>
      <c r="F100" s="8"/>
      <c r="G100" s="9"/>
      <c r="H100" s="9"/>
      <c r="I100" s="10" t="str">
        <f>IF($B100="","",SUMIFS('Intrări-ieșiri'!$F$5:$F$504,'Intrări-ieșiri'!$C$5:$C$504,$B100,'Intrări-ieșiri'!$E$5:$E$504,"Intrare"))</f>
        <v/>
      </c>
      <c r="J100" s="10" t="str">
        <f>IF($B100="","",SUMIFS('Intrări-ieșiri'!$F$5:$F$504,'Intrări-ieșiri'!$C$5:$C$504,$B100,'Intrări-ieșiri'!$E$5:$E$504,"Ieșire"))</f>
        <v/>
      </c>
      <c r="K100" s="11" t="str">
        <f t="shared" si="4"/>
        <v/>
      </c>
      <c r="L100" s="12" t="str">
        <f t="shared" si="5"/>
        <v/>
      </c>
    </row>
    <row r="101" spans="2:12" x14ac:dyDescent="0.2">
      <c r="B101" s="6"/>
      <c r="C101" s="7"/>
      <c r="D101" s="6"/>
      <c r="E101" s="7"/>
      <c r="F101" s="8"/>
      <c r="G101" s="9"/>
      <c r="H101" s="9"/>
      <c r="I101" s="10" t="str">
        <f>IF($B101="","",SUMIFS('Intrări-ieșiri'!$F$5:$F$504,'Intrări-ieșiri'!$C$5:$C$504,$B101,'Intrări-ieșiri'!$E$5:$E$504,"Intrare"))</f>
        <v/>
      </c>
      <c r="J101" s="10" t="str">
        <f>IF($B101="","",SUMIFS('Intrări-ieșiri'!$F$5:$F$504,'Intrări-ieșiri'!$C$5:$C$504,$B101,'Intrări-ieșiri'!$E$5:$E$504,"Ieșire"))</f>
        <v/>
      </c>
      <c r="K101" s="11" t="str">
        <f t="shared" ref="K101:K132" si="6">IF($B101="","",N(G101)+I101-J101)</f>
        <v/>
      </c>
      <c r="L101" s="12" t="str">
        <f t="shared" ref="L101:L132" si="7">IF($B101="","",ROUND(K101*N(F101),2))</f>
        <v/>
      </c>
    </row>
    <row r="102" spans="2:12" x14ac:dyDescent="0.2">
      <c r="B102" s="6"/>
      <c r="C102" s="7"/>
      <c r="D102" s="6"/>
      <c r="E102" s="7"/>
      <c r="F102" s="8"/>
      <c r="G102" s="9"/>
      <c r="H102" s="9"/>
      <c r="I102" s="10" t="str">
        <f>IF($B102="","",SUMIFS('Intrări-ieșiri'!$F$5:$F$504,'Intrări-ieșiri'!$C$5:$C$504,$B102,'Intrări-ieșiri'!$E$5:$E$504,"Intrare"))</f>
        <v/>
      </c>
      <c r="J102" s="10" t="str">
        <f>IF($B102="","",SUMIFS('Intrări-ieșiri'!$F$5:$F$504,'Intrări-ieșiri'!$C$5:$C$504,$B102,'Intrări-ieșiri'!$E$5:$E$504,"Ieșire"))</f>
        <v/>
      </c>
      <c r="K102" s="11" t="str">
        <f t="shared" si="6"/>
        <v/>
      </c>
      <c r="L102" s="12" t="str">
        <f t="shared" si="7"/>
        <v/>
      </c>
    </row>
    <row r="103" spans="2:12" x14ac:dyDescent="0.2">
      <c r="B103" s="6"/>
      <c r="C103" s="7"/>
      <c r="D103" s="6"/>
      <c r="E103" s="7"/>
      <c r="F103" s="8"/>
      <c r="G103" s="9"/>
      <c r="H103" s="9"/>
      <c r="I103" s="10" t="str">
        <f>IF($B103="","",SUMIFS('Intrări-ieșiri'!$F$5:$F$504,'Intrări-ieșiri'!$C$5:$C$504,$B103,'Intrări-ieșiri'!$E$5:$E$504,"Intrare"))</f>
        <v/>
      </c>
      <c r="J103" s="10" t="str">
        <f>IF($B103="","",SUMIFS('Intrări-ieșiri'!$F$5:$F$504,'Intrări-ieșiri'!$C$5:$C$504,$B103,'Intrări-ieșiri'!$E$5:$E$504,"Ieșire"))</f>
        <v/>
      </c>
      <c r="K103" s="11" t="str">
        <f t="shared" si="6"/>
        <v/>
      </c>
      <c r="L103" s="12" t="str">
        <f t="shared" si="7"/>
        <v/>
      </c>
    </row>
    <row r="104" spans="2:12" x14ac:dyDescent="0.2">
      <c r="B104" s="6"/>
      <c r="C104" s="7"/>
      <c r="D104" s="6"/>
      <c r="E104" s="7"/>
      <c r="F104" s="8"/>
      <c r="G104" s="9"/>
      <c r="H104" s="9"/>
      <c r="I104" s="10" t="str">
        <f>IF($B104="","",SUMIFS('Intrări-ieșiri'!$F$5:$F$504,'Intrări-ieșiri'!$C$5:$C$504,$B104,'Intrări-ieșiri'!$E$5:$E$504,"Intrare"))</f>
        <v/>
      </c>
      <c r="J104" s="10" t="str">
        <f>IF($B104="","",SUMIFS('Intrări-ieșiri'!$F$5:$F$504,'Intrări-ieșiri'!$C$5:$C$504,$B104,'Intrări-ieșiri'!$E$5:$E$504,"Ieșire"))</f>
        <v/>
      </c>
      <c r="K104" s="11" t="str">
        <f t="shared" si="6"/>
        <v/>
      </c>
      <c r="L104" s="12" t="str">
        <f t="shared" si="7"/>
        <v/>
      </c>
    </row>
    <row r="105" spans="2:12" x14ac:dyDescent="0.2">
      <c r="B105" s="4" t="s">
        <v>42</v>
      </c>
      <c r="C105" s="4"/>
      <c r="D105" s="4"/>
      <c r="E105" s="4"/>
      <c r="F105" s="4"/>
      <c r="G105" s="4"/>
      <c r="H105" s="4"/>
      <c r="I105" s="4"/>
      <c r="J105" s="4"/>
      <c r="K105" s="4"/>
      <c r="L105" s="13">
        <f>SUM(L5:L104)</f>
        <v>6923.9</v>
      </c>
    </row>
    <row r="1000" spans="702:702" ht="15" x14ac:dyDescent="0.25">
      <c r="ZZ1000"/>
    </row>
  </sheetData>
  <conditionalFormatting sqref="B5:L104">
    <cfRule type="expression" dxfId="3" priority="1" stopIfTrue="1">
      <formula>AND($B5&lt;&gt;"",ISNUMBER($K5),$K5&lt;N($H5))</formula>
    </cfRule>
  </conditionalFormatting>
  <pageMargins left="0.7" right="0.7" top="0.75" bottom="0.75" header="0.3" footer="0.3"/>
  <pageSetup scale="79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A31F-8B1D-4D13-AA47-1EA9A137B6EB}">
  <sheetPr>
    <pageSetUpPr fitToPage="1"/>
  </sheetPr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9.7109375" style="1" customWidth="1"/>
    <col min="4" max="4" width="36.7109375" style="1" customWidth="1"/>
    <col min="5" max="5" width="9.7109375" style="1" customWidth="1"/>
    <col min="6" max="6" width="10.7109375" style="1" customWidth="1"/>
    <col min="7" max="7" width="26.7109375" style="1" customWidth="1"/>
    <col min="8" max="8" width="24.7109375" style="1" customWidth="1"/>
    <col min="9" max="16384" width="11.42578125" style="1"/>
  </cols>
  <sheetData>
    <row r="1" spans="2:10" ht="21" x14ac:dyDescent="0.35">
      <c r="B1" s="2" t="s">
        <v>43</v>
      </c>
    </row>
    <row r="2" spans="2:10" x14ac:dyDescent="0.2">
      <c r="B2" s="3" t="s">
        <v>44</v>
      </c>
    </row>
    <row r="4" spans="2:10" ht="30" customHeight="1" x14ac:dyDescent="0.2">
      <c r="B4" s="15" t="s">
        <v>45</v>
      </c>
      <c r="C4" s="15" t="s">
        <v>46</v>
      </c>
      <c r="D4" s="15" t="s">
        <v>47</v>
      </c>
      <c r="E4" s="15" t="s">
        <v>48</v>
      </c>
      <c r="F4" s="15" t="s">
        <v>49</v>
      </c>
      <c r="G4" s="15" t="s">
        <v>50</v>
      </c>
      <c r="H4" s="15" t="s">
        <v>51</v>
      </c>
      <c r="J4" s="14" t="s">
        <v>52</v>
      </c>
    </row>
    <row r="5" spans="2:10" x14ac:dyDescent="0.2">
      <c r="B5" s="16">
        <f>DATE(2026,9,3)</f>
        <v>46268</v>
      </c>
      <c r="C5" s="6" t="s">
        <v>13</v>
      </c>
      <c r="D5" s="17" t="str">
        <f>IF(C5="","",IFERROR(INDEX(Produse!$C$5:$C$104,MATCH(C5,CoduriProd,0)),"Cod inexistent"))</f>
        <v>Hârtie copiator A4 80 g (top 500 coli)</v>
      </c>
      <c r="E5" s="6" t="s">
        <v>52</v>
      </c>
      <c r="F5" s="9">
        <v>60</v>
      </c>
      <c r="G5" s="18" t="s">
        <v>54</v>
      </c>
      <c r="H5" s="18"/>
      <c r="J5" s="14" t="s">
        <v>53</v>
      </c>
    </row>
    <row r="6" spans="2:10" x14ac:dyDescent="0.2">
      <c r="B6" s="16">
        <f>DATE(2026,9,8)</f>
        <v>46273</v>
      </c>
      <c r="C6" s="6" t="s">
        <v>13</v>
      </c>
      <c r="D6" s="17" t="str">
        <f>IF(C6="","",IFERROR(INDEX(Produse!$C$5:$C$104,MATCH(C6,CoduriProd,0)),"Cod inexistent"))</f>
        <v>Hârtie copiator A4 80 g (top 500 coli)</v>
      </c>
      <c r="E6" s="6" t="s">
        <v>53</v>
      </c>
      <c r="F6" s="9">
        <v>45</v>
      </c>
      <c r="G6" s="18" t="s">
        <v>55</v>
      </c>
      <c r="H6" s="18"/>
    </row>
    <row r="7" spans="2:10" x14ac:dyDescent="0.2">
      <c r="B7" s="16">
        <f>DATE(2026,9,8)</f>
        <v>46273</v>
      </c>
      <c r="C7" s="6" t="s">
        <v>20</v>
      </c>
      <c r="D7" s="17" t="str">
        <f>IF(C7="","",IFERROR(INDEX(Produse!$C$5:$C$104,MATCH(C7,CoduriProd,0)),"Cod inexistent"))</f>
        <v>Bibliorafturi 8 cm</v>
      </c>
      <c r="E7" s="6" t="s">
        <v>53</v>
      </c>
      <c r="F7" s="9">
        <v>12</v>
      </c>
      <c r="G7" s="18" t="s">
        <v>55</v>
      </c>
      <c r="H7" s="18"/>
    </row>
    <row r="8" spans="2:10" x14ac:dyDescent="0.2">
      <c r="B8" s="16">
        <f>DATE(2026,9,15)</f>
        <v>46280</v>
      </c>
      <c r="C8" s="6" t="s">
        <v>17</v>
      </c>
      <c r="D8" s="17" t="str">
        <f>IF(C8="","",IFERROR(INDEX(Produse!$C$5:$C$104,MATCH(C8,CoduriProd,0)),"Cod inexistent"))</f>
        <v>Toner imprimantă laser negru</v>
      </c>
      <c r="E8" s="6" t="s">
        <v>52</v>
      </c>
      <c r="F8" s="9">
        <v>4</v>
      </c>
      <c r="G8" s="18" t="s">
        <v>56</v>
      </c>
      <c r="H8" s="18"/>
    </row>
    <row r="9" spans="2:10" x14ac:dyDescent="0.2">
      <c r="B9" s="16">
        <f>DATE(2026,9,22)</f>
        <v>46287</v>
      </c>
      <c r="C9" s="6" t="s">
        <v>17</v>
      </c>
      <c r="D9" s="17" t="str">
        <f>IF(C9="","",IFERROR(INDEX(Produse!$C$5:$C$104,MATCH(C9,CoduriProd,0)),"Cod inexistent"))</f>
        <v>Toner imprimantă laser negru</v>
      </c>
      <c r="E9" s="6" t="s">
        <v>53</v>
      </c>
      <c r="F9" s="9">
        <v>5</v>
      </c>
      <c r="G9" s="18" t="s">
        <v>57</v>
      </c>
      <c r="H9" s="18"/>
    </row>
    <row r="10" spans="2:10" x14ac:dyDescent="0.2">
      <c r="B10" s="16">
        <f>DATE(2026,9,25)</f>
        <v>46290</v>
      </c>
      <c r="C10" s="6" t="s">
        <v>27</v>
      </c>
      <c r="D10" s="17" t="str">
        <f>IF(C10="","",IFERROR(INDEX(Produse!$C$5:$C$104,MATCH(C10,CoduriProd,0)),"Cod inexistent"))</f>
        <v>Detergent universal 5 l</v>
      </c>
      <c r="E10" s="6" t="s">
        <v>53</v>
      </c>
      <c r="F10" s="9">
        <v>9</v>
      </c>
      <c r="G10" s="18" t="s">
        <v>58</v>
      </c>
      <c r="H10" s="18"/>
    </row>
    <row r="11" spans="2:10" x14ac:dyDescent="0.2">
      <c r="B11" s="16">
        <f>DATE(2026,10,1)</f>
        <v>46296</v>
      </c>
      <c r="C11" s="6" t="s">
        <v>36</v>
      </c>
      <c r="D11" s="17" t="str">
        <f>IF(C11="","",IFERROR(INDEX(Produse!$C$5:$C$104,MATCH(C11,CoduriProd,0)),"Cod inexistent"))</f>
        <v>Cafea boabe 1 kg</v>
      </c>
      <c r="E11" s="6" t="s">
        <v>52</v>
      </c>
      <c r="F11" s="9">
        <v>10</v>
      </c>
      <c r="G11" s="18" t="s">
        <v>59</v>
      </c>
      <c r="H11" s="18"/>
    </row>
    <row r="12" spans="2:10" x14ac:dyDescent="0.2">
      <c r="B12" s="16">
        <f>DATE(2026,10,2)</f>
        <v>46297</v>
      </c>
      <c r="C12" s="6" t="s">
        <v>36</v>
      </c>
      <c r="D12" s="17" t="str">
        <f>IF(C12="","",IFERROR(INDEX(Produse!$C$5:$C$104,MATCH(C12,CoduriProd,0)),"Cod inexistent"))</f>
        <v>Cafea boabe 1 kg</v>
      </c>
      <c r="E12" s="6" t="s">
        <v>53</v>
      </c>
      <c r="F12" s="9">
        <v>14</v>
      </c>
      <c r="G12" s="18" t="s">
        <v>60</v>
      </c>
      <c r="H12" s="18"/>
    </row>
    <row r="13" spans="2:10" x14ac:dyDescent="0.2">
      <c r="B13" s="16">
        <f>DATE(2026,10,6)</f>
        <v>46301</v>
      </c>
      <c r="C13" s="6" t="s">
        <v>33</v>
      </c>
      <c r="D13" s="17" t="str">
        <f>IF(C13="","",IFERROR(INDEX(Produse!$C$5:$C$104,MATCH(C13,CoduriProd,0)),"Cod inexistent"))</f>
        <v>Hârtie igienică (bax 24 role)</v>
      </c>
      <c r="E13" s="6" t="s">
        <v>53</v>
      </c>
      <c r="F13" s="9">
        <v>12</v>
      </c>
      <c r="G13" s="18" t="s">
        <v>61</v>
      </c>
      <c r="H13" s="18"/>
    </row>
    <row r="14" spans="2:10" x14ac:dyDescent="0.2">
      <c r="B14" s="16">
        <f>DATE(2026,10,10)</f>
        <v>46305</v>
      </c>
      <c r="C14" s="6" t="s">
        <v>13</v>
      </c>
      <c r="D14" s="17" t="str">
        <f>IF(C14="","",IFERROR(INDEX(Produse!$C$5:$C$104,MATCH(C14,CoduriProd,0)),"Cod inexistent"))</f>
        <v>Hârtie copiator A4 80 g (top 500 coli)</v>
      </c>
      <c r="E14" s="6" t="s">
        <v>53</v>
      </c>
      <c r="F14" s="9">
        <v>70</v>
      </c>
      <c r="G14" s="18" t="s">
        <v>62</v>
      </c>
      <c r="H14" s="18"/>
    </row>
    <row r="15" spans="2:10" x14ac:dyDescent="0.2">
      <c r="B15" s="16">
        <f>DATE(2026,10,14)</f>
        <v>46309</v>
      </c>
      <c r="C15" s="6" t="s">
        <v>40</v>
      </c>
      <c r="D15" s="17" t="str">
        <f>IF(C15="","",IFERROR(INDEX(Produse!$C$5:$C$104,MATCH(C15,CoduriProd,0)),"Cod inexistent"))</f>
        <v>Apă plată 0,5 l (bax 12)</v>
      </c>
      <c r="E15" s="6" t="s">
        <v>53</v>
      </c>
      <c r="F15" s="9">
        <v>22</v>
      </c>
      <c r="G15" s="18" t="s">
        <v>63</v>
      </c>
      <c r="H15" s="18"/>
    </row>
    <row r="16" spans="2:10" x14ac:dyDescent="0.2">
      <c r="B16" s="16">
        <f>DATE(2026,10,20)</f>
        <v>46315</v>
      </c>
      <c r="C16" s="6" t="s">
        <v>30</v>
      </c>
      <c r="D16" s="17" t="str">
        <f>IF(C16="","",IFERROR(INDEX(Produse!$C$5:$C$104,MATCH(C16,CoduriProd,0)),"Cod inexistent"))</f>
        <v>Saci menajeri 120 l (rolă)</v>
      </c>
      <c r="E16" s="6" t="s">
        <v>53</v>
      </c>
      <c r="F16" s="9">
        <v>18</v>
      </c>
      <c r="G16" s="18" t="s">
        <v>64</v>
      </c>
      <c r="H16" s="18"/>
    </row>
    <row r="17" spans="2:8" x14ac:dyDescent="0.2">
      <c r="B17" s="16">
        <f>DATE(2026,10,24)</f>
        <v>46319</v>
      </c>
      <c r="C17" s="6" t="s">
        <v>22</v>
      </c>
      <c r="D17" s="17" t="str">
        <f>IF(C17="","",IFERROR(INDEX(Produse!$C$5:$C$104,MATCH(C17,CoduriProd,0)),"Cod inexistent"))</f>
        <v>Pixuri albastre (cutie 50 buc)</v>
      </c>
      <c r="E17" s="6" t="s">
        <v>53</v>
      </c>
      <c r="F17" s="9">
        <v>4</v>
      </c>
      <c r="G17" s="18" t="s">
        <v>65</v>
      </c>
      <c r="H17" s="18"/>
    </row>
    <row r="18" spans="2:8" x14ac:dyDescent="0.2">
      <c r="B18" s="16">
        <f>DATE(2026,10,28)</f>
        <v>46323</v>
      </c>
      <c r="C18" s="6" t="s">
        <v>25</v>
      </c>
      <c r="D18" s="17" t="str">
        <f>IF(C18="","",IFERROR(INDEX(Produse!$C$5:$C$104,MATCH(C18,CoduriProd,0)),"Cod inexistent"))</f>
        <v>Plicuri C4 (cutie 250 buc)</v>
      </c>
      <c r="E18" s="6" t="s">
        <v>53</v>
      </c>
      <c r="F18" s="9">
        <v>2</v>
      </c>
      <c r="G18" s="18" t="s">
        <v>66</v>
      </c>
      <c r="H18" s="18"/>
    </row>
    <row r="19" spans="2:8" x14ac:dyDescent="0.2">
      <c r="B19" s="16"/>
      <c r="C19" s="6"/>
      <c r="D19" s="17" t="str">
        <f>IF(C19="","",IFERROR(INDEX(Produse!$C$5:$C$104,MATCH(C19,CoduriProd,0)),"Cod inexistent"))</f>
        <v/>
      </c>
      <c r="E19" s="6"/>
      <c r="F19" s="9"/>
      <c r="G19" s="18"/>
      <c r="H19" s="18"/>
    </row>
    <row r="20" spans="2:8" x14ac:dyDescent="0.2">
      <c r="B20" s="16"/>
      <c r="C20" s="6"/>
      <c r="D20" s="17" t="str">
        <f>IF(C20="","",IFERROR(INDEX(Produse!$C$5:$C$104,MATCH(C20,CoduriProd,0)),"Cod inexistent"))</f>
        <v/>
      </c>
      <c r="E20" s="6"/>
      <c r="F20" s="9"/>
      <c r="G20" s="18"/>
      <c r="H20" s="18"/>
    </row>
    <row r="21" spans="2:8" x14ac:dyDescent="0.2">
      <c r="B21" s="16"/>
      <c r="C21" s="6"/>
      <c r="D21" s="17" t="str">
        <f>IF(C21="","",IFERROR(INDEX(Produse!$C$5:$C$104,MATCH(C21,CoduriProd,0)),"Cod inexistent"))</f>
        <v/>
      </c>
      <c r="E21" s="6"/>
      <c r="F21" s="9"/>
      <c r="G21" s="18"/>
      <c r="H21" s="18"/>
    </row>
    <row r="22" spans="2:8" x14ac:dyDescent="0.2">
      <c r="B22" s="16"/>
      <c r="C22" s="6"/>
      <c r="D22" s="17" t="str">
        <f>IF(C22="","",IFERROR(INDEX(Produse!$C$5:$C$104,MATCH(C22,CoduriProd,0)),"Cod inexistent"))</f>
        <v/>
      </c>
      <c r="E22" s="6"/>
      <c r="F22" s="9"/>
      <c r="G22" s="18"/>
      <c r="H22" s="18"/>
    </row>
    <row r="23" spans="2:8" x14ac:dyDescent="0.2">
      <c r="B23" s="16"/>
      <c r="C23" s="6"/>
      <c r="D23" s="17" t="str">
        <f>IF(C23="","",IFERROR(INDEX(Produse!$C$5:$C$104,MATCH(C23,CoduriProd,0)),"Cod inexistent"))</f>
        <v/>
      </c>
      <c r="E23" s="6"/>
      <c r="F23" s="9"/>
      <c r="G23" s="18"/>
      <c r="H23" s="18"/>
    </row>
    <row r="24" spans="2:8" x14ac:dyDescent="0.2">
      <c r="B24" s="16"/>
      <c r="C24" s="6"/>
      <c r="D24" s="17" t="str">
        <f>IF(C24="","",IFERROR(INDEX(Produse!$C$5:$C$104,MATCH(C24,CoduriProd,0)),"Cod inexistent"))</f>
        <v/>
      </c>
      <c r="E24" s="6"/>
      <c r="F24" s="9"/>
      <c r="G24" s="18"/>
      <c r="H24" s="18"/>
    </row>
    <row r="25" spans="2:8" x14ac:dyDescent="0.2">
      <c r="B25" s="16"/>
      <c r="C25" s="6"/>
      <c r="D25" s="17" t="str">
        <f>IF(C25="","",IFERROR(INDEX(Produse!$C$5:$C$104,MATCH(C25,CoduriProd,0)),"Cod inexistent"))</f>
        <v/>
      </c>
      <c r="E25" s="6"/>
      <c r="F25" s="9"/>
      <c r="G25" s="18"/>
      <c r="H25" s="18"/>
    </row>
    <row r="26" spans="2:8" x14ac:dyDescent="0.2">
      <c r="B26" s="16"/>
      <c r="C26" s="6"/>
      <c r="D26" s="17" t="str">
        <f>IF(C26="","",IFERROR(INDEX(Produse!$C$5:$C$104,MATCH(C26,CoduriProd,0)),"Cod inexistent"))</f>
        <v/>
      </c>
      <c r="E26" s="6"/>
      <c r="F26" s="9"/>
      <c r="G26" s="18"/>
      <c r="H26" s="18"/>
    </row>
    <row r="27" spans="2:8" x14ac:dyDescent="0.2">
      <c r="B27" s="16"/>
      <c r="C27" s="6"/>
      <c r="D27" s="17" t="str">
        <f>IF(C27="","",IFERROR(INDEX(Produse!$C$5:$C$104,MATCH(C27,CoduriProd,0)),"Cod inexistent"))</f>
        <v/>
      </c>
      <c r="E27" s="6"/>
      <c r="F27" s="9"/>
      <c r="G27" s="18"/>
      <c r="H27" s="18"/>
    </row>
    <row r="28" spans="2:8" x14ac:dyDescent="0.2">
      <c r="B28" s="16"/>
      <c r="C28" s="6"/>
      <c r="D28" s="17" t="str">
        <f>IF(C28="","",IFERROR(INDEX(Produse!$C$5:$C$104,MATCH(C28,CoduriProd,0)),"Cod inexistent"))</f>
        <v/>
      </c>
      <c r="E28" s="6"/>
      <c r="F28" s="9"/>
      <c r="G28" s="18"/>
      <c r="H28" s="18"/>
    </row>
    <row r="29" spans="2:8" x14ac:dyDescent="0.2">
      <c r="B29" s="16"/>
      <c r="C29" s="6"/>
      <c r="D29" s="17" t="str">
        <f>IF(C29="","",IFERROR(INDEX(Produse!$C$5:$C$104,MATCH(C29,CoduriProd,0)),"Cod inexistent"))</f>
        <v/>
      </c>
      <c r="E29" s="6"/>
      <c r="F29" s="9"/>
      <c r="G29" s="18"/>
      <c r="H29" s="18"/>
    </row>
    <row r="30" spans="2:8" x14ac:dyDescent="0.2">
      <c r="B30" s="16"/>
      <c r="C30" s="6"/>
      <c r="D30" s="17" t="str">
        <f>IF(C30="","",IFERROR(INDEX(Produse!$C$5:$C$104,MATCH(C30,CoduriProd,0)),"Cod inexistent"))</f>
        <v/>
      </c>
      <c r="E30" s="6"/>
      <c r="F30" s="9"/>
      <c r="G30" s="18"/>
      <c r="H30" s="18"/>
    </row>
    <row r="31" spans="2:8" x14ac:dyDescent="0.2">
      <c r="B31" s="16"/>
      <c r="C31" s="6"/>
      <c r="D31" s="17" t="str">
        <f>IF(C31="","",IFERROR(INDEX(Produse!$C$5:$C$104,MATCH(C31,CoduriProd,0)),"Cod inexistent"))</f>
        <v/>
      </c>
      <c r="E31" s="6"/>
      <c r="F31" s="9"/>
      <c r="G31" s="18"/>
      <c r="H31" s="18"/>
    </row>
    <row r="32" spans="2:8" x14ac:dyDescent="0.2">
      <c r="B32" s="16"/>
      <c r="C32" s="6"/>
      <c r="D32" s="17" t="str">
        <f>IF(C32="","",IFERROR(INDEX(Produse!$C$5:$C$104,MATCH(C32,CoduriProd,0)),"Cod inexistent"))</f>
        <v/>
      </c>
      <c r="E32" s="6"/>
      <c r="F32" s="9"/>
      <c r="G32" s="18"/>
      <c r="H32" s="18"/>
    </row>
    <row r="33" spans="2:8" x14ac:dyDescent="0.2">
      <c r="B33" s="16"/>
      <c r="C33" s="6"/>
      <c r="D33" s="17" t="str">
        <f>IF(C33="","",IFERROR(INDEX(Produse!$C$5:$C$104,MATCH(C33,CoduriProd,0)),"Cod inexistent"))</f>
        <v/>
      </c>
      <c r="E33" s="6"/>
      <c r="F33" s="9"/>
      <c r="G33" s="18"/>
      <c r="H33" s="18"/>
    </row>
    <row r="34" spans="2:8" x14ac:dyDescent="0.2">
      <c r="B34" s="16"/>
      <c r="C34" s="6"/>
      <c r="D34" s="17" t="str">
        <f>IF(C34="","",IFERROR(INDEX(Produse!$C$5:$C$104,MATCH(C34,CoduriProd,0)),"Cod inexistent"))</f>
        <v/>
      </c>
      <c r="E34" s="6"/>
      <c r="F34" s="9"/>
      <c r="G34" s="18"/>
      <c r="H34" s="18"/>
    </row>
    <row r="35" spans="2:8" x14ac:dyDescent="0.2">
      <c r="B35" s="16"/>
      <c r="C35" s="6"/>
      <c r="D35" s="17" t="str">
        <f>IF(C35="","",IFERROR(INDEX(Produse!$C$5:$C$104,MATCH(C35,CoduriProd,0)),"Cod inexistent"))</f>
        <v/>
      </c>
      <c r="E35" s="6"/>
      <c r="F35" s="9"/>
      <c r="G35" s="18"/>
      <c r="H35" s="18"/>
    </row>
    <row r="36" spans="2:8" x14ac:dyDescent="0.2">
      <c r="B36" s="16"/>
      <c r="C36" s="6"/>
      <c r="D36" s="17" t="str">
        <f>IF(C36="","",IFERROR(INDEX(Produse!$C$5:$C$104,MATCH(C36,CoduriProd,0)),"Cod inexistent"))</f>
        <v/>
      </c>
      <c r="E36" s="6"/>
      <c r="F36" s="9"/>
      <c r="G36" s="18"/>
      <c r="H36" s="18"/>
    </row>
    <row r="37" spans="2:8" x14ac:dyDescent="0.2">
      <c r="B37" s="16"/>
      <c r="C37" s="6"/>
      <c r="D37" s="17" t="str">
        <f>IF(C37="","",IFERROR(INDEX(Produse!$C$5:$C$104,MATCH(C37,CoduriProd,0)),"Cod inexistent"))</f>
        <v/>
      </c>
      <c r="E37" s="6"/>
      <c r="F37" s="9"/>
      <c r="G37" s="18"/>
      <c r="H37" s="18"/>
    </row>
    <row r="38" spans="2:8" x14ac:dyDescent="0.2">
      <c r="B38" s="16"/>
      <c r="C38" s="6"/>
      <c r="D38" s="17" t="str">
        <f>IF(C38="","",IFERROR(INDEX(Produse!$C$5:$C$104,MATCH(C38,CoduriProd,0)),"Cod inexistent"))</f>
        <v/>
      </c>
      <c r="E38" s="6"/>
      <c r="F38" s="9"/>
      <c r="G38" s="18"/>
      <c r="H38" s="18"/>
    </row>
    <row r="39" spans="2:8" x14ac:dyDescent="0.2">
      <c r="B39" s="16"/>
      <c r="C39" s="6"/>
      <c r="D39" s="17" t="str">
        <f>IF(C39="","",IFERROR(INDEX(Produse!$C$5:$C$104,MATCH(C39,CoduriProd,0)),"Cod inexistent"))</f>
        <v/>
      </c>
      <c r="E39" s="6"/>
      <c r="F39" s="9"/>
      <c r="G39" s="18"/>
      <c r="H39" s="18"/>
    </row>
    <row r="40" spans="2:8" x14ac:dyDescent="0.2">
      <c r="B40" s="16"/>
      <c r="C40" s="6"/>
      <c r="D40" s="17" t="str">
        <f>IF(C40="","",IFERROR(INDEX(Produse!$C$5:$C$104,MATCH(C40,CoduriProd,0)),"Cod inexistent"))</f>
        <v/>
      </c>
      <c r="E40" s="6"/>
      <c r="F40" s="9"/>
      <c r="G40" s="18"/>
      <c r="H40" s="18"/>
    </row>
    <row r="41" spans="2:8" x14ac:dyDescent="0.2">
      <c r="B41" s="16"/>
      <c r="C41" s="6"/>
      <c r="D41" s="17" t="str">
        <f>IF(C41="","",IFERROR(INDEX(Produse!$C$5:$C$104,MATCH(C41,CoduriProd,0)),"Cod inexistent"))</f>
        <v/>
      </c>
      <c r="E41" s="6"/>
      <c r="F41" s="9"/>
      <c r="G41" s="18"/>
      <c r="H41" s="18"/>
    </row>
    <row r="42" spans="2:8" x14ac:dyDescent="0.2">
      <c r="B42" s="16"/>
      <c r="C42" s="6"/>
      <c r="D42" s="17" t="str">
        <f>IF(C42="","",IFERROR(INDEX(Produse!$C$5:$C$104,MATCH(C42,CoduriProd,0)),"Cod inexistent"))</f>
        <v/>
      </c>
      <c r="E42" s="6"/>
      <c r="F42" s="9"/>
      <c r="G42" s="18"/>
      <c r="H42" s="18"/>
    </row>
    <row r="43" spans="2:8" x14ac:dyDescent="0.2">
      <c r="B43" s="16"/>
      <c r="C43" s="6"/>
      <c r="D43" s="17" t="str">
        <f>IF(C43="","",IFERROR(INDEX(Produse!$C$5:$C$104,MATCH(C43,CoduriProd,0)),"Cod inexistent"))</f>
        <v/>
      </c>
      <c r="E43" s="6"/>
      <c r="F43" s="9"/>
      <c r="G43" s="18"/>
      <c r="H43" s="18"/>
    </row>
    <row r="44" spans="2:8" x14ac:dyDescent="0.2">
      <c r="B44" s="16"/>
      <c r="C44" s="6"/>
      <c r="D44" s="17" t="str">
        <f>IF(C44="","",IFERROR(INDEX(Produse!$C$5:$C$104,MATCH(C44,CoduriProd,0)),"Cod inexistent"))</f>
        <v/>
      </c>
      <c r="E44" s="6"/>
      <c r="F44" s="9"/>
      <c r="G44" s="18"/>
      <c r="H44" s="18"/>
    </row>
    <row r="45" spans="2:8" x14ac:dyDescent="0.2">
      <c r="B45" s="16"/>
      <c r="C45" s="6"/>
      <c r="D45" s="17" t="str">
        <f>IF(C45="","",IFERROR(INDEX(Produse!$C$5:$C$104,MATCH(C45,CoduriProd,0)),"Cod inexistent"))</f>
        <v/>
      </c>
      <c r="E45" s="6"/>
      <c r="F45" s="9"/>
      <c r="G45" s="18"/>
      <c r="H45" s="18"/>
    </row>
    <row r="46" spans="2:8" x14ac:dyDescent="0.2">
      <c r="B46" s="16"/>
      <c r="C46" s="6"/>
      <c r="D46" s="17" t="str">
        <f>IF(C46="","",IFERROR(INDEX(Produse!$C$5:$C$104,MATCH(C46,CoduriProd,0)),"Cod inexistent"))</f>
        <v/>
      </c>
      <c r="E46" s="6"/>
      <c r="F46" s="9"/>
      <c r="G46" s="18"/>
      <c r="H46" s="18"/>
    </row>
    <row r="47" spans="2:8" x14ac:dyDescent="0.2">
      <c r="B47" s="16"/>
      <c r="C47" s="6"/>
      <c r="D47" s="17" t="str">
        <f>IF(C47="","",IFERROR(INDEX(Produse!$C$5:$C$104,MATCH(C47,CoduriProd,0)),"Cod inexistent"))</f>
        <v/>
      </c>
      <c r="E47" s="6"/>
      <c r="F47" s="9"/>
      <c r="G47" s="18"/>
      <c r="H47" s="18"/>
    </row>
    <row r="48" spans="2:8" x14ac:dyDescent="0.2">
      <c r="B48" s="16"/>
      <c r="C48" s="6"/>
      <c r="D48" s="17" t="str">
        <f>IF(C48="","",IFERROR(INDEX(Produse!$C$5:$C$104,MATCH(C48,CoduriProd,0)),"Cod inexistent"))</f>
        <v/>
      </c>
      <c r="E48" s="6"/>
      <c r="F48" s="9"/>
      <c r="G48" s="18"/>
      <c r="H48" s="18"/>
    </row>
    <row r="49" spans="2:8" x14ac:dyDescent="0.2">
      <c r="B49" s="16"/>
      <c r="C49" s="6"/>
      <c r="D49" s="17" t="str">
        <f>IF(C49="","",IFERROR(INDEX(Produse!$C$5:$C$104,MATCH(C49,CoduriProd,0)),"Cod inexistent"))</f>
        <v/>
      </c>
      <c r="E49" s="6"/>
      <c r="F49" s="9"/>
      <c r="G49" s="18"/>
      <c r="H49" s="18"/>
    </row>
    <row r="50" spans="2:8" x14ac:dyDescent="0.2">
      <c r="B50" s="16"/>
      <c r="C50" s="6"/>
      <c r="D50" s="17" t="str">
        <f>IF(C50="","",IFERROR(INDEX(Produse!$C$5:$C$104,MATCH(C50,CoduriProd,0)),"Cod inexistent"))</f>
        <v/>
      </c>
      <c r="E50" s="6"/>
      <c r="F50" s="9"/>
      <c r="G50" s="18"/>
      <c r="H50" s="18"/>
    </row>
    <row r="51" spans="2:8" x14ac:dyDescent="0.2">
      <c r="B51" s="16"/>
      <c r="C51" s="6"/>
      <c r="D51" s="17" t="str">
        <f>IF(C51="","",IFERROR(INDEX(Produse!$C$5:$C$104,MATCH(C51,CoduriProd,0)),"Cod inexistent"))</f>
        <v/>
      </c>
      <c r="E51" s="6"/>
      <c r="F51" s="9"/>
      <c r="G51" s="18"/>
      <c r="H51" s="18"/>
    </row>
    <row r="52" spans="2:8" x14ac:dyDescent="0.2">
      <c r="B52" s="16"/>
      <c r="C52" s="6"/>
      <c r="D52" s="17" t="str">
        <f>IF(C52="","",IFERROR(INDEX(Produse!$C$5:$C$104,MATCH(C52,CoduriProd,0)),"Cod inexistent"))</f>
        <v/>
      </c>
      <c r="E52" s="6"/>
      <c r="F52" s="9"/>
      <c r="G52" s="18"/>
      <c r="H52" s="18"/>
    </row>
    <row r="53" spans="2:8" x14ac:dyDescent="0.2">
      <c r="B53" s="16"/>
      <c r="C53" s="6"/>
      <c r="D53" s="17" t="str">
        <f>IF(C53="","",IFERROR(INDEX(Produse!$C$5:$C$104,MATCH(C53,CoduriProd,0)),"Cod inexistent"))</f>
        <v/>
      </c>
      <c r="E53" s="6"/>
      <c r="F53" s="9"/>
      <c r="G53" s="18"/>
      <c r="H53" s="18"/>
    </row>
    <row r="54" spans="2:8" x14ac:dyDescent="0.2">
      <c r="B54" s="16"/>
      <c r="C54" s="6"/>
      <c r="D54" s="17" t="str">
        <f>IF(C54="","",IFERROR(INDEX(Produse!$C$5:$C$104,MATCH(C54,CoduriProd,0)),"Cod inexistent"))</f>
        <v/>
      </c>
      <c r="E54" s="6"/>
      <c r="F54" s="9"/>
      <c r="G54" s="18"/>
      <c r="H54" s="18"/>
    </row>
    <row r="55" spans="2:8" x14ac:dyDescent="0.2">
      <c r="B55" s="16"/>
      <c r="C55" s="6"/>
      <c r="D55" s="17" t="str">
        <f>IF(C55="","",IFERROR(INDEX(Produse!$C$5:$C$104,MATCH(C55,CoduriProd,0)),"Cod inexistent"))</f>
        <v/>
      </c>
      <c r="E55" s="6"/>
      <c r="F55" s="9"/>
      <c r="G55" s="18"/>
      <c r="H55" s="18"/>
    </row>
    <row r="56" spans="2:8" x14ac:dyDescent="0.2">
      <c r="B56" s="16"/>
      <c r="C56" s="6"/>
      <c r="D56" s="17" t="str">
        <f>IF(C56="","",IFERROR(INDEX(Produse!$C$5:$C$104,MATCH(C56,CoduriProd,0)),"Cod inexistent"))</f>
        <v/>
      </c>
      <c r="E56" s="6"/>
      <c r="F56" s="9"/>
      <c r="G56" s="18"/>
      <c r="H56" s="18"/>
    </row>
    <row r="57" spans="2:8" x14ac:dyDescent="0.2">
      <c r="B57" s="16"/>
      <c r="C57" s="6"/>
      <c r="D57" s="17" t="str">
        <f>IF(C57="","",IFERROR(INDEX(Produse!$C$5:$C$104,MATCH(C57,CoduriProd,0)),"Cod inexistent"))</f>
        <v/>
      </c>
      <c r="E57" s="6"/>
      <c r="F57" s="9"/>
      <c r="G57" s="18"/>
      <c r="H57" s="18"/>
    </row>
    <row r="58" spans="2:8" x14ac:dyDescent="0.2">
      <c r="B58" s="16"/>
      <c r="C58" s="6"/>
      <c r="D58" s="17" t="str">
        <f>IF(C58="","",IFERROR(INDEX(Produse!$C$5:$C$104,MATCH(C58,CoduriProd,0)),"Cod inexistent"))</f>
        <v/>
      </c>
      <c r="E58" s="6"/>
      <c r="F58" s="9"/>
      <c r="G58" s="18"/>
      <c r="H58" s="18"/>
    </row>
    <row r="59" spans="2:8" x14ac:dyDescent="0.2">
      <c r="B59" s="16"/>
      <c r="C59" s="6"/>
      <c r="D59" s="17" t="str">
        <f>IF(C59="","",IFERROR(INDEX(Produse!$C$5:$C$104,MATCH(C59,CoduriProd,0)),"Cod inexistent"))</f>
        <v/>
      </c>
      <c r="E59" s="6"/>
      <c r="F59" s="9"/>
      <c r="G59" s="18"/>
      <c r="H59" s="18"/>
    </row>
    <row r="60" spans="2:8" x14ac:dyDescent="0.2">
      <c r="B60" s="16"/>
      <c r="C60" s="6"/>
      <c r="D60" s="17" t="str">
        <f>IF(C60="","",IFERROR(INDEX(Produse!$C$5:$C$104,MATCH(C60,CoduriProd,0)),"Cod inexistent"))</f>
        <v/>
      </c>
      <c r="E60" s="6"/>
      <c r="F60" s="9"/>
      <c r="G60" s="18"/>
      <c r="H60" s="18"/>
    </row>
    <row r="61" spans="2:8" x14ac:dyDescent="0.2">
      <c r="B61" s="16"/>
      <c r="C61" s="6"/>
      <c r="D61" s="17" t="str">
        <f>IF(C61="","",IFERROR(INDEX(Produse!$C$5:$C$104,MATCH(C61,CoduriProd,0)),"Cod inexistent"))</f>
        <v/>
      </c>
      <c r="E61" s="6"/>
      <c r="F61" s="9"/>
      <c r="G61" s="18"/>
      <c r="H61" s="18"/>
    </row>
    <row r="62" spans="2:8" x14ac:dyDescent="0.2">
      <c r="B62" s="16"/>
      <c r="C62" s="6"/>
      <c r="D62" s="17" t="str">
        <f>IF(C62="","",IFERROR(INDEX(Produse!$C$5:$C$104,MATCH(C62,CoduriProd,0)),"Cod inexistent"))</f>
        <v/>
      </c>
      <c r="E62" s="6"/>
      <c r="F62" s="9"/>
      <c r="G62" s="18"/>
      <c r="H62" s="18"/>
    </row>
    <row r="63" spans="2:8" x14ac:dyDescent="0.2">
      <c r="B63" s="16"/>
      <c r="C63" s="6"/>
      <c r="D63" s="17" t="str">
        <f>IF(C63="","",IFERROR(INDEX(Produse!$C$5:$C$104,MATCH(C63,CoduriProd,0)),"Cod inexistent"))</f>
        <v/>
      </c>
      <c r="E63" s="6"/>
      <c r="F63" s="9"/>
      <c r="G63" s="18"/>
      <c r="H63" s="18"/>
    </row>
    <row r="64" spans="2:8" x14ac:dyDescent="0.2">
      <c r="B64" s="16"/>
      <c r="C64" s="6"/>
      <c r="D64" s="17" t="str">
        <f>IF(C64="","",IFERROR(INDEX(Produse!$C$5:$C$104,MATCH(C64,CoduriProd,0)),"Cod inexistent"))</f>
        <v/>
      </c>
      <c r="E64" s="6"/>
      <c r="F64" s="9"/>
      <c r="G64" s="18"/>
      <c r="H64" s="18"/>
    </row>
    <row r="65" spans="2:8" x14ac:dyDescent="0.2">
      <c r="B65" s="16"/>
      <c r="C65" s="6"/>
      <c r="D65" s="17" t="str">
        <f>IF(C65="","",IFERROR(INDEX(Produse!$C$5:$C$104,MATCH(C65,CoduriProd,0)),"Cod inexistent"))</f>
        <v/>
      </c>
      <c r="E65" s="6"/>
      <c r="F65" s="9"/>
      <c r="G65" s="18"/>
      <c r="H65" s="18"/>
    </row>
    <row r="66" spans="2:8" x14ac:dyDescent="0.2">
      <c r="B66" s="16"/>
      <c r="C66" s="6"/>
      <c r="D66" s="17" t="str">
        <f>IF(C66="","",IFERROR(INDEX(Produse!$C$5:$C$104,MATCH(C66,CoduriProd,0)),"Cod inexistent"))</f>
        <v/>
      </c>
      <c r="E66" s="6"/>
      <c r="F66" s="9"/>
      <c r="G66" s="18"/>
      <c r="H66" s="18"/>
    </row>
    <row r="67" spans="2:8" x14ac:dyDescent="0.2">
      <c r="B67" s="16"/>
      <c r="C67" s="6"/>
      <c r="D67" s="17" t="str">
        <f>IF(C67="","",IFERROR(INDEX(Produse!$C$5:$C$104,MATCH(C67,CoduriProd,0)),"Cod inexistent"))</f>
        <v/>
      </c>
      <c r="E67" s="6"/>
      <c r="F67" s="9"/>
      <c r="G67" s="18"/>
      <c r="H67" s="18"/>
    </row>
    <row r="68" spans="2:8" x14ac:dyDescent="0.2">
      <c r="B68" s="16"/>
      <c r="C68" s="6"/>
      <c r="D68" s="17" t="str">
        <f>IF(C68="","",IFERROR(INDEX(Produse!$C$5:$C$104,MATCH(C68,CoduriProd,0)),"Cod inexistent"))</f>
        <v/>
      </c>
      <c r="E68" s="6"/>
      <c r="F68" s="9"/>
      <c r="G68" s="18"/>
      <c r="H68" s="18"/>
    </row>
    <row r="69" spans="2:8" x14ac:dyDescent="0.2">
      <c r="B69" s="16"/>
      <c r="C69" s="6"/>
      <c r="D69" s="17" t="str">
        <f>IF(C69="","",IFERROR(INDEX(Produse!$C$5:$C$104,MATCH(C69,CoduriProd,0)),"Cod inexistent"))</f>
        <v/>
      </c>
      <c r="E69" s="6"/>
      <c r="F69" s="9"/>
      <c r="G69" s="18"/>
      <c r="H69" s="18"/>
    </row>
    <row r="70" spans="2:8" x14ac:dyDescent="0.2">
      <c r="B70" s="16"/>
      <c r="C70" s="6"/>
      <c r="D70" s="17" t="str">
        <f>IF(C70="","",IFERROR(INDEX(Produse!$C$5:$C$104,MATCH(C70,CoduriProd,0)),"Cod inexistent"))</f>
        <v/>
      </c>
      <c r="E70" s="6"/>
      <c r="F70" s="9"/>
      <c r="G70" s="18"/>
      <c r="H70" s="18"/>
    </row>
    <row r="71" spans="2:8" x14ac:dyDescent="0.2">
      <c r="B71" s="16"/>
      <c r="C71" s="6"/>
      <c r="D71" s="17" t="str">
        <f>IF(C71="","",IFERROR(INDEX(Produse!$C$5:$C$104,MATCH(C71,CoduriProd,0)),"Cod inexistent"))</f>
        <v/>
      </c>
      <c r="E71" s="6"/>
      <c r="F71" s="9"/>
      <c r="G71" s="18"/>
      <c r="H71" s="18"/>
    </row>
    <row r="72" spans="2:8" x14ac:dyDescent="0.2">
      <c r="B72" s="16"/>
      <c r="C72" s="6"/>
      <c r="D72" s="17" t="str">
        <f>IF(C72="","",IFERROR(INDEX(Produse!$C$5:$C$104,MATCH(C72,CoduriProd,0)),"Cod inexistent"))</f>
        <v/>
      </c>
      <c r="E72" s="6"/>
      <c r="F72" s="9"/>
      <c r="G72" s="18"/>
      <c r="H72" s="18"/>
    </row>
    <row r="73" spans="2:8" x14ac:dyDescent="0.2">
      <c r="B73" s="16"/>
      <c r="C73" s="6"/>
      <c r="D73" s="17" t="str">
        <f>IF(C73="","",IFERROR(INDEX(Produse!$C$5:$C$104,MATCH(C73,CoduriProd,0)),"Cod inexistent"))</f>
        <v/>
      </c>
      <c r="E73" s="6"/>
      <c r="F73" s="9"/>
      <c r="G73" s="18"/>
      <c r="H73" s="18"/>
    </row>
    <row r="74" spans="2:8" x14ac:dyDescent="0.2">
      <c r="B74" s="16"/>
      <c r="C74" s="6"/>
      <c r="D74" s="17" t="str">
        <f>IF(C74="","",IFERROR(INDEX(Produse!$C$5:$C$104,MATCH(C74,CoduriProd,0)),"Cod inexistent"))</f>
        <v/>
      </c>
      <c r="E74" s="6"/>
      <c r="F74" s="9"/>
      <c r="G74" s="18"/>
      <c r="H74" s="18"/>
    </row>
    <row r="75" spans="2:8" x14ac:dyDescent="0.2">
      <c r="B75" s="16"/>
      <c r="C75" s="6"/>
      <c r="D75" s="17" t="str">
        <f>IF(C75="","",IFERROR(INDEX(Produse!$C$5:$C$104,MATCH(C75,CoduriProd,0)),"Cod inexistent"))</f>
        <v/>
      </c>
      <c r="E75" s="6"/>
      <c r="F75" s="9"/>
      <c r="G75" s="18"/>
      <c r="H75" s="18"/>
    </row>
    <row r="76" spans="2:8" x14ac:dyDescent="0.2">
      <c r="B76" s="16"/>
      <c r="C76" s="6"/>
      <c r="D76" s="17" t="str">
        <f>IF(C76="","",IFERROR(INDEX(Produse!$C$5:$C$104,MATCH(C76,CoduriProd,0)),"Cod inexistent"))</f>
        <v/>
      </c>
      <c r="E76" s="6"/>
      <c r="F76" s="9"/>
      <c r="G76" s="18"/>
      <c r="H76" s="18"/>
    </row>
    <row r="77" spans="2:8" x14ac:dyDescent="0.2">
      <c r="B77" s="16"/>
      <c r="C77" s="6"/>
      <c r="D77" s="17" t="str">
        <f>IF(C77="","",IFERROR(INDEX(Produse!$C$5:$C$104,MATCH(C77,CoduriProd,0)),"Cod inexistent"))</f>
        <v/>
      </c>
      <c r="E77" s="6"/>
      <c r="F77" s="9"/>
      <c r="G77" s="18"/>
      <c r="H77" s="18"/>
    </row>
    <row r="78" spans="2:8" x14ac:dyDescent="0.2">
      <c r="B78" s="16"/>
      <c r="C78" s="6"/>
      <c r="D78" s="17" t="str">
        <f>IF(C78="","",IFERROR(INDEX(Produse!$C$5:$C$104,MATCH(C78,CoduriProd,0)),"Cod inexistent"))</f>
        <v/>
      </c>
      <c r="E78" s="6"/>
      <c r="F78" s="9"/>
      <c r="G78" s="18"/>
      <c r="H78" s="18"/>
    </row>
    <row r="79" spans="2:8" x14ac:dyDescent="0.2">
      <c r="B79" s="16"/>
      <c r="C79" s="6"/>
      <c r="D79" s="17" t="str">
        <f>IF(C79="","",IFERROR(INDEX(Produse!$C$5:$C$104,MATCH(C79,CoduriProd,0)),"Cod inexistent"))</f>
        <v/>
      </c>
      <c r="E79" s="6"/>
      <c r="F79" s="9"/>
      <c r="G79" s="18"/>
      <c r="H79" s="18"/>
    </row>
    <row r="80" spans="2:8" x14ac:dyDescent="0.2">
      <c r="B80" s="16"/>
      <c r="C80" s="6"/>
      <c r="D80" s="17" t="str">
        <f>IF(C80="","",IFERROR(INDEX(Produse!$C$5:$C$104,MATCH(C80,CoduriProd,0)),"Cod inexistent"))</f>
        <v/>
      </c>
      <c r="E80" s="6"/>
      <c r="F80" s="9"/>
      <c r="G80" s="18"/>
      <c r="H80" s="18"/>
    </row>
    <row r="81" spans="2:8" x14ac:dyDescent="0.2">
      <c r="B81" s="16"/>
      <c r="C81" s="6"/>
      <c r="D81" s="17" t="str">
        <f>IF(C81="","",IFERROR(INDEX(Produse!$C$5:$C$104,MATCH(C81,CoduriProd,0)),"Cod inexistent"))</f>
        <v/>
      </c>
      <c r="E81" s="6"/>
      <c r="F81" s="9"/>
      <c r="G81" s="18"/>
      <c r="H81" s="18"/>
    </row>
    <row r="82" spans="2:8" x14ac:dyDescent="0.2">
      <c r="B82" s="16"/>
      <c r="C82" s="6"/>
      <c r="D82" s="17" t="str">
        <f>IF(C82="","",IFERROR(INDEX(Produse!$C$5:$C$104,MATCH(C82,CoduriProd,0)),"Cod inexistent"))</f>
        <v/>
      </c>
      <c r="E82" s="6"/>
      <c r="F82" s="9"/>
      <c r="G82" s="18"/>
      <c r="H82" s="18"/>
    </row>
    <row r="83" spans="2:8" x14ac:dyDescent="0.2">
      <c r="B83" s="16"/>
      <c r="C83" s="6"/>
      <c r="D83" s="17" t="str">
        <f>IF(C83="","",IFERROR(INDEX(Produse!$C$5:$C$104,MATCH(C83,CoduriProd,0)),"Cod inexistent"))</f>
        <v/>
      </c>
      <c r="E83" s="6"/>
      <c r="F83" s="9"/>
      <c r="G83" s="18"/>
      <c r="H83" s="18"/>
    </row>
    <row r="84" spans="2:8" x14ac:dyDescent="0.2">
      <c r="B84" s="16"/>
      <c r="C84" s="6"/>
      <c r="D84" s="17" t="str">
        <f>IF(C84="","",IFERROR(INDEX(Produse!$C$5:$C$104,MATCH(C84,CoduriProd,0)),"Cod inexistent"))</f>
        <v/>
      </c>
      <c r="E84" s="6"/>
      <c r="F84" s="9"/>
      <c r="G84" s="18"/>
      <c r="H84" s="18"/>
    </row>
    <row r="85" spans="2:8" x14ac:dyDescent="0.2">
      <c r="B85" s="16"/>
      <c r="C85" s="6"/>
      <c r="D85" s="17" t="str">
        <f>IF(C85="","",IFERROR(INDEX(Produse!$C$5:$C$104,MATCH(C85,CoduriProd,0)),"Cod inexistent"))</f>
        <v/>
      </c>
      <c r="E85" s="6"/>
      <c r="F85" s="9"/>
      <c r="G85" s="18"/>
      <c r="H85" s="18"/>
    </row>
    <row r="86" spans="2:8" x14ac:dyDescent="0.2">
      <c r="B86" s="16"/>
      <c r="C86" s="6"/>
      <c r="D86" s="17" t="str">
        <f>IF(C86="","",IFERROR(INDEX(Produse!$C$5:$C$104,MATCH(C86,CoduriProd,0)),"Cod inexistent"))</f>
        <v/>
      </c>
      <c r="E86" s="6"/>
      <c r="F86" s="9"/>
      <c r="G86" s="18"/>
      <c r="H86" s="18"/>
    </row>
    <row r="87" spans="2:8" x14ac:dyDescent="0.2">
      <c r="B87" s="16"/>
      <c r="C87" s="6"/>
      <c r="D87" s="17" t="str">
        <f>IF(C87="","",IFERROR(INDEX(Produse!$C$5:$C$104,MATCH(C87,CoduriProd,0)),"Cod inexistent"))</f>
        <v/>
      </c>
      <c r="E87" s="6"/>
      <c r="F87" s="9"/>
      <c r="G87" s="18"/>
      <c r="H87" s="18"/>
    </row>
    <row r="88" spans="2:8" x14ac:dyDescent="0.2">
      <c r="B88" s="16"/>
      <c r="C88" s="6"/>
      <c r="D88" s="17" t="str">
        <f>IF(C88="","",IFERROR(INDEX(Produse!$C$5:$C$104,MATCH(C88,CoduriProd,0)),"Cod inexistent"))</f>
        <v/>
      </c>
      <c r="E88" s="6"/>
      <c r="F88" s="9"/>
      <c r="G88" s="18"/>
      <c r="H88" s="18"/>
    </row>
    <row r="89" spans="2:8" x14ac:dyDescent="0.2">
      <c r="B89" s="16"/>
      <c r="C89" s="6"/>
      <c r="D89" s="17" t="str">
        <f>IF(C89="","",IFERROR(INDEX(Produse!$C$5:$C$104,MATCH(C89,CoduriProd,0)),"Cod inexistent"))</f>
        <v/>
      </c>
      <c r="E89" s="6"/>
      <c r="F89" s="9"/>
      <c r="G89" s="18"/>
      <c r="H89" s="18"/>
    </row>
    <row r="90" spans="2:8" x14ac:dyDescent="0.2">
      <c r="B90" s="16"/>
      <c r="C90" s="6"/>
      <c r="D90" s="17" t="str">
        <f>IF(C90="","",IFERROR(INDEX(Produse!$C$5:$C$104,MATCH(C90,CoduriProd,0)),"Cod inexistent"))</f>
        <v/>
      </c>
      <c r="E90" s="6"/>
      <c r="F90" s="9"/>
      <c r="G90" s="18"/>
      <c r="H90" s="18"/>
    </row>
    <row r="91" spans="2:8" x14ac:dyDescent="0.2">
      <c r="B91" s="16"/>
      <c r="C91" s="6"/>
      <c r="D91" s="17" t="str">
        <f>IF(C91="","",IFERROR(INDEX(Produse!$C$5:$C$104,MATCH(C91,CoduriProd,0)),"Cod inexistent"))</f>
        <v/>
      </c>
      <c r="E91" s="6"/>
      <c r="F91" s="9"/>
      <c r="G91" s="18"/>
      <c r="H91" s="18"/>
    </row>
    <row r="92" spans="2:8" x14ac:dyDescent="0.2">
      <c r="B92" s="16"/>
      <c r="C92" s="6"/>
      <c r="D92" s="17" t="str">
        <f>IF(C92="","",IFERROR(INDEX(Produse!$C$5:$C$104,MATCH(C92,CoduriProd,0)),"Cod inexistent"))</f>
        <v/>
      </c>
      <c r="E92" s="6"/>
      <c r="F92" s="9"/>
      <c r="G92" s="18"/>
      <c r="H92" s="18"/>
    </row>
    <row r="93" spans="2:8" x14ac:dyDescent="0.2">
      <c r="B93" s="16"/>
      <c r="C93" s="6"/>
      <c r="D93" s="17" t="str">
        <f>IF(C93="","",IFERROR(INDEX(Produse!$C$5:$C$104,MATCH(C93,CoduriProd,0)),"Cod inexistent"))</f>
        <v/>
      </c>
      <c r="E93" s="6"/>
      <c r="F93" s="9"/>
      <c r="G93" s="18"/>
      <c r="H93" s="18"/>
    </row>
    <row r="94" spans="2:8" x14ac:dyDescent="0.2">
      <c r="B94" s="16"/>
      <c r="C94" s="6"/>
      <c r="D94" s="17" t="str">
        <f>IF(C94="","",IFERROR(INDEX(Produse!$C$5:$C$104,MATCH(C94,CoduriProd,0)),"Cod inexistent"))</f>
        <v/>
      </c>
      <c r="E94" s="6"/>
      <c r="F94" s="9"/>
      <c r="G94" s="18"/>
      <c r="H94" s="18"/>
    </row>
    <row r="95" spans="2:8" x14ac:dyDescent="0.2">
      <c r="B95" s="16"/>
      <c r="C95" s="6"/>
      <c r="D95" s="17" t="str">
        <f>IF(C95="","",IFERROR(INDEX(Produse!$C$5:$C$104,MATCH(C95,CoduriProd,0)),"Cod inexistent"))</f>
        <v/>
      </c>
      <c r="E95" s="6"/>
      <c r="F95" s="9"/>
      <c r="G95" s="18"/>
      <c r="H95" s="18"/>
    </row>
    <row r="96" spans="2:8" x14ac:dyDescent="0.2">
      <c r="B96" s="16"/>
      <c r="C96" s="6"/>
      <c r="D96" s="17" t="str">
        <f>IF(C96="","",IFERROR(INDEX(Produse!$C$5:$C$104,MATCH(C96,CoduriProd,0)),"Cod inexistent"))</f>
        <v/>
      </c>
      <c r="E96" s="6"/>
      <c r="F96" s="9"/>
      <c r="G96" s="18"/>
      <c r="H96" s="18"/>
    </row>
    <row r="97" spans="2:8" x14ac:dyDescent="0.2">
      <c r="B97" s="16"/>
      <c r="C97" s="6"/>
      <c r="D97" s="17" t="str">
        <f>IF(C97="","",IFERROR(INDEX(Produse!$C$5:$C$104,MATCH(C97,CoduriProd,0)),"Cod inexistent"))</f>
        <v/>
      </c>
      <c r="E97" s="6"/>
      <c r="F97" s="9"/>
      <c r="G97" s="18"/>
      <c r="H97" s="18"/>
    </row>
    <row r="98" spans="2:8" x14ac:dyDescent="0.2">
      <c r="B98" s="16"/>
      <c r="C98" s="6"/>
      <c r="D98" s="17" t="str">
        <f>IF(C98="","",IFERROR(INDEX(Produse!$C$5:$C$104,MATCH(C98,CoduriProd,0)),"Cod inexistent"))</f>
        <v/>
      </c>
      <c r="E98" s="6"/>
      <c r="F98" s="9"/>
      <c r="G98" s="18"/>
      <c r="H98" s="18"/>
    </row>
    <row r="99" spans="2:8" x14ac:dyDescent="0.2">
      <c r="B99" s="16"/>
      <c r="C99" s="6"/>
      <c r="D99" s="17" t="str">
        <f>IF(C99="","",IFERROR(INDEX(Produse!$C$5:$C$104,MATCH(C99,CoduriProd,0)),"Cod inexistent"))</f>
        <v/>
      </c>
      <c r="E99" s="6"/>
      <c r="F99" s="9"/>
      <c r="G99" s="18"/>
      <c r="H99" s="18"/>
    </row>
    <row r="100" spans="2:8" x14ac:dyDescent="0.2">
      <c r="B100" s="16"/>
      <c r="C100" s="6"/>
      <c r="D100" s="17" t="str">
        <f>IF(C100="","",IFERROR(INDEX(Produse!$C$5:$C$104,MATCH(C100,CoduriProd,0)),"Cod inexistent"))</f>
        <v/>
      </c>
      <c r="E100" s="6"/>
      <c r="F100" s="9"/>
      <c r="G100" s="18"/>
      <c r="H100" s="18"/>
    </row>
    <row r="101" spans="2:8" x14ac:dyDescent="0.2">
      <c r="B101" s="16"/>
      <c r="C101" s="6"/>
      <c r="D101" s="17" t="str">
        <f>IF(C101="","",IFERROR(INDEX(Produse!$C$5:$C$104,MATCH(C101,CoduriProd,0)),"Cod inexistent"))</f>
        <v/>
      </c>
      <c r="E101" s="6"/>
      <c r="F101" s="9"/>
      <c r="G101" s="18"/>
      <c r="H101" s="18"/>
    </row>
    <row r="102" spans="2:8" x14ac:dyDescent="0.2">
      <c r="B102" s="16"/>
      <c r="C102" s="6"/>
      <c r="D102" s="17" t="str">
        <f>IF(C102="","",IFERROR(INDEX(Produse!$C$5:$C$104,MATCH(C102,CoduriProd,0)),"Cod inexistent"))</f>
        <v/>
      </c>
      <c r="E102" s="6"/>
      <c r="F102" s="9"/>
      <c r="G102" s="18"/>
      <c r="H102" s="18"/>
    </row>
    <row r="103" spans="2:8" x14ac:dyDescent="0.2">
      <c r="B103" s="16"/>
      <c r="C103" s="6"/>
      <c r="D103" s="17" t="str">
        <f>IF(C103="","",IFERROR(INDEX(Produse!$C$5:$C$104,MATCH(C103,CoduriProd,0)),"Cod inexistent"))</f>
        <v/>
      </c>
      <c r="E103" s="6"/>
      <c r="F103" s="9"/>
      <c r="G103" s="18"/>
      <c r="H103" s="18"/>
    </row>
    <row r="104" spans="2:8" x14ac:dyDescent="0.2">
      <c r="B104" s="16"/>
      <c r="C104" s="6"/>
      <c r="D104" s="17" t="str">
        <f>IF(C104="","",IFERROR(INDEX(Produse!$C$5:$C$104,MATCH(C104,CoduriProd,0)),"Cod inexistent"))</f>
        <v/>
      </c>
      <c r="E104" s="6"/>
      <c r="F104" s="9"/>
      <c r="G104" s="18"/>
      <c r="H104" s="18"/>
    </row>
    <row r="105" spans="2:8" x14ac:dyDescent="0.2">
      <c r="B105" s="16"/>
      <c r="C105" s="6"/>
      <c r="D105" s="17" t="str">
        <f>IF(C105="","",IFERROR(INDEX(Produse!$C$5:$C$104,MATCH(C105,CoduriProd,0)),"Cod inexistent"))</f>
        <v/>
      </c>
      <c r="E105" s="6"/>
      <c r="F105" s="9"/>
      <c r="G105" s="18"/>
      <c r="H105" s="18"/>
    </row>
    <row r="106" spans="2:8" x14ac:dyDescent="0.2">
      <c r="B106" s="16"/>
      <c r="C106" s="6"/>
      <c r="D106" s="17" t="str">
        <f>IF(C106="","",IFERROR(INDEX(Produse!$C$5:$C$104,MATCH(C106,CoduriProd,0)),"Cod inexistent"))</f>
        <v/>
      </c>
      <c r="E106" s="6"/>
      <c r="F106" s="9"/>
      <c r="G106" s="18"/>
      <c r="H106" s="18"/>
    </row>
    <row r="107" spans="2:8" x14ac:dyDescent="0.2">
      <c r="B107" s="16"/>
      <c r="C107" s="6"/>
      <c r="D107" s="17" t="str">
        <f>IF(C107="","",IFERROR(INDEX(Produse!$C$5:$C$104,MATCH(C107,CoduriProd,0)),"Cod inexistent"))</f>
        <v/>
      </c>
      <c r="E107" s="6"/>
      <c r="F107" s="9"/>
      <c r="G107" s="18"/>
      <c r="H107" s="18"/>
    </row>
    <row r="108" spans="2:8" x14ac:dyDescent="0.2">
      <c r="B108" s="16"/>
      <c r="C108" s="6"/>
      <c r="D108" s="17" t="str">
        <f>IF(C108="","",IFERROR(INDEX(Produse!$C$5:$C$104,MATCH(C108,CoduriProd,0)),"Cod inexistent"))</f>
        <v/>
      </c>
      <c r="E108" s="6"/>
      <c r="F108" s="9"/>
      <c r="G108" s="18"/>
      <c r="H108" s="18"/>
    </row>
    <row r="109" spans="2:8" x14ac:dyDescent="0.2">
      <c r="B109" s="16"/>
      <c r="C109" s="6"/>
      <c r="D109" s="17" t="str">
        <f>IF(C109="","",IFERROR(INDEX(Produse!$C$5:$C$104,MATCH(C109,CoduriProd,0)),"Cod inexistent"))</f>
        <v/>
      </c>
      <c r="E109" s="6"/>
      <c r="F109" s="9"/>
      <c r="G109" s="18"/>
      <c r="H109" s="18"/>
    </row>
    <row r="110" spans="2:8" x14ac:dyDescent="0.2">
      <c r="B110" s="16"/>
      <c r="C110" s="6"/>
      <c r="D110" s="17" t="str">
        <f>IF(C110="","",IFERROR(INDEX(Produse!$C$5:$C$104,MATCH(C110,CoduriProd,0)),"Cod inexistent"))</f>
        <v/>
      </c>
      <c r="E110" s="6"/>
      <c r="F110" s="9"/>
      <c r="G110" s="18"/>
      <c r="H110" s="18"/>
    </row>
    <row r="111" spans="2:8" x14ac:dyDescent="0.2">
      <c r="B111" s="16"/>
      <c r="C111" s="6"/>
      <c r="D111" s="17" t="str">
        <f>IF(C111="","",IFERROR(INDEX(Produse!$C$5:$C$104,MATCH(C111,CoduriProd,0)),"Cod inexistent"))</f>
        <v/>
      </c>
      <c r="E111" s="6"/>
      <c r="F111" s="9"/>
      <c r="G111" s="18"/>
      <c r="H111" s="18"/>
    </row>
    <row r="112" spans="2:8" x14ac:dyDescent="0.2">
      <c r="B112" s="16"/>
      <c r="C112" s="6"/>
      <c r="D112" s="17" t="str">
        <f>IF(C112="","",IFERROR(INDEX(Produse!$C$5:$C$104,MATCH(C112,CoduriProd,0)),"Cod inexistent"))</f>
        <v/>
      </c>
      <c r="E112" s="6"/>
      <c r="F112" s="9"/>
      <c r="G112" s="18"/>
      <c r="H112" s="18"/>
    </row>
    <row r="113" spans="2:8" x14ac:dyDescent="0.2">
      <c r="B113" s="16"/>
      <c r="C113" s="6"/>
      <c r="D113" s="17" t="str">
        <f>IF(C113="","",IFERROR(INDEX(Produse!$C$5:$C$104,MATCH(C113,CoduriProd,0)),"Cod inexistent"))</f>
        <v/>
      </c>
      <c r="E113" s="6"/>
      <c r="F113" s="9"/>
      <c r="G113" s="18"/>
      <c r="H113" s="18"/>
    </row>
    <row r="114" spans="2:8" x14ac:dyDescent="0.2">
      <c r="B114" s="16"/>
      <c r="C114" s="6"/>
      <c r="D114" s="17" t="str">
        <f>IF(C114="","",IFERROR(INDEX(Produse!$C$5:$C$104,MATCH(C114,CoduriProd,0)),"Cod inexistent"))</f>
        <v/>
      </c>
      <c r="E114" s="6"/>
      <c r="F114" s="9"/>
      <c r="G114" s="18"/>
      <c r="H114" s="18"/>
    </row>
    <row r="115" spans="2:8" x14ac:dyDescent="0.2">
      <c r="B115" s="16"/>
      <c r="C115" s="6"/>
      <c r="D115" s="17" t="str">
        <f>IF(C115="","",IFERROR(INDEX(Produse!$C$5:$C$104,MATCH(C115,CoduriProd,0)),"Cod inexistent"))</f>
        <v/>
      </c>
      <c r="E115" s="6"/>
      <c r="F115" s="9"/>
      <c r="G115" s="18"/>
      <c r="H115" s="18"/>
    </row>
    <row r="116" spans="2:8" x14ac:dyDescent="0.2">
      <c r="B116" s="16"/>
      <c r="C116" s="6"/>
      <c r="D116" s="17" t="str">
        <f>IF(C116="","",IFERROR(INDEX(Produse!$C$5:$C$104,MATCH(C116,CoduriProd,0)),"Cod inexistent"))</f>
        <v/>
      </c>
      <c r="E116" s="6"/>
      <c r="F116" s="9"/>
      <c r="G116" s="18"/>
      <c r="H116" s="18"/>
    </row>
    <row r="117" spans="2:8" x14ac:dyDescent="0.2">
      <c r="B117" s="16"/>
      <c r="C117" s="6"/>
      <c r="D117" s="17" t="str">
        <f>IF(C117="","",IFERROR(INDEX(Produse!$C$5:$C$104,MATCH(C117,CoduriProd,0)),"Cod inexistent"))</f>
        <v/>
      </c>
      <c r="E117" s="6"/>
      <c r="F117" s="9"/>
      <c r="G117" s="18"/>
      <c r="H117" s="18"/>
    </row>
    <row r="118" spans="2:8" x14ac:dyDescent="0.2">
      <c r="B118" s="16"/>
      <c r="C118" s="6"/>
      <c r="D118" s="17" t="str">
        <f>IF(C118="","",IFERROR(INDEX(Produse!$C$5:$C$104,MATCH(C118,CoduriProd,0)),"Cod inexistent"))</f>
        <v/>
      </c>
      <c r="E118" s="6"/>
      <c r="F118" s="9"/>
      <c r="G118" s="18"/>
      <c r="H118" s="18"/>
    </row>
    <row r="119" spans="2:8" x14ac:dyDescent="0.2">
      <c r="B119" s="16"/>
      <c r="C119" s="6"/>
      <c r="D119" s="17" t="str">
        <f>IF(C119="","",IFERROR(INDEX(Produse!$C$5:$C$104,MATCH(C119,CoduriProd,0)),"Cod inexistent"))</f>
        <v/>
      </c>
      <c r="E119" s="6"/>
      <c r="F119" s="9"/>
      <c r="G119" s="18"/>
      <c r="H119" s="18"/>
    </row>
    <row r="120" spans="2:8" x14ac:dyDescent="0.2">
      <c r="B120" s="16"/>
      <c r="C120" s="6"/>
      <c r="D120" s="17" t="str">
        <f>IF(C120="","",IFERROR(INDEX(Produse!$C$5:$C$104,MATCH(C120,CoduriProd,0)),"Cod inexistent"))</f>
        <v/>
      </c>
      <c r="E120" s="6"/>
      <c r="F120" s="9"/>
      <c r="G120" s="18"/>
      <c r="H120" s="18"/>
    </row>
    <row r="121" spans="2:8" x14ac:dyDescent="0.2">
      <c r="B121" s="16"/>
      <c r="C121" s="6"/>
      <c r="D121" s="17" t="str">
        <f>IF(C121="","",IFERROR(INDEX(Produse!$C$5:$C$104,MATCH(C121,CoduriProd,0)),"Cod inexistent"))</f>
        <v/>
      </c>
      <c r="E121" s="6"/>
      <c r="F121" s="9"/>
      <c r="G121" s="18"/>
      <c r="H121" s="18"/>
    </row>
    <row r="122" spans="2:8" x14ac:dyDescent="0.2">
      <c r="B122" s="16"/>
      <c r="C122" s="6"/>
      <c r="D122" s="17" t="str">
        <f>IF(C122="","",IFERROR(INDEX(Produse!$C$5:$C$104,MATCH(C122,CoduriProd,0)),"Cod inexistent"))</f>
        <v/>
      </c>
      <c r="E122" s="6"/>
      <c r="F122" s="9"/>
      <c r="G122" s="18"/>
      <c r="H122" s="18"/>
    </row>
    <row r="123" spans="2:8" x14ac:dyDescent="0.2">
      <c r="B123" s="16"/>
      <c r="C123" s="6"/>
      <c r="D123" s="17" t="str">
        <f>IF(C123="","",IFERROR(INDEX(Produse!$C$5:$C$104,MATCH(C123,CoduriProd,0)),"Cod inexistent"))</f>
        <v/>
      </c>
      <c r="E123" s="6"/>
      <c r="F123" s="9"/>
      <c r="G123" s="18"/>
      <c r="H123" s="18"/>
    </row>
    <row r="124" spans="2:8" x14ac:dyDescent="0.2">
      <c r="B124" s="16"/>
      <c r="C124" s="6"/>
      <c r="D124" s="17" t="str">
        <f>IF(C124="","",IFERROR(INDEX(Produse!$C$5:$C$104,MATCH(C124,CoduriProd,0)),"Cod inexistent"))</f>
        <v/>
      </c>
      <c r="E124" s="6"/>
      <c r="F124" s="9"/>
      <c r="G124" s="18"/>
      <c r="H124" s="18"/>
    </row>
    <row r="125" spans="2:8" x14ac:dyDescent="0.2">
      <c r="B125" s="16"/>
      <c r="C125" s="6"/>
      <c r="D125" s="17" t="str">
        <f>IF(C125="","",IFERROR(INDEX(Produse!$C$5:$C$104,MATCH(C125,CoduriProd,0)),"Cod inexistent"))</f>
        <v/>
      </c>
      <c r="E125" s="6"/>
      <c r="F125" s="9"/>
      <c r="G125" s="18"/>
      <c r="H125" s="18"/>
    </row>
    <row r="126" spans="2:8" x14ac:dyDescent="0.2">
      <c r="B126" s="16"/>
      <c r="C126" s="6"/>
      <c r="D126" s="17" t="str">
        <f>IF(C126="","",IFERROR(INDEX(Produse!$C$5:$C$104,MATCH(C126,CoduriProd,0)),"Cod inexistent"))</f>
        <v/>
      </c>
      <c r="E126" s="6"/>
      <c r="F126" s="9"/>
      <c r="G126" s="18"/>
      <c r="H126" s="18"/>
    </row>
    <row r="127" spans="2:8" x14ac:dyDescent="0.2">
      <c r="B127" s="16"/>
      <c r="C127" s="6"/>
      <c r="D127" s="17" t="str">
        <f>IF(C127="","",IFERROR(INDEX(Produse!$C$5:$C$104,MATCH(C127,CoduriProd,0)),"Cod inexistent"))</f>
        <v/>
      </c>
      <c r="E127" s="6"/>
      <c r="F127" s="9"/>
      <c r="G127" s="18"/>
      <c r="H127" s="18"/>
    </row>
    <row r="128" spans="2:8" x14ac:dyDescent="0.2">
      <c r="B128" s="16"/>
      <c r="C128" s="6"/>
      <c r="D128" s="17" t="str">
        <f>IF(C128="","",IFERROR(INDEX(Produse!$C$5:$C$104,MATCH(C128,CoduriProd,0)),"Cod inexistent"))</f>
        <v/>
      </c>
      <c r="E128" s="6"/>
      <c r="F128" s="9"/>
      <c r="G128" s="18"/>
      <c r="H128" s="18"/>
    </row>
    <row r="129" spans="2:8" x14ac:dyDescent="0.2">
      <c r="B129" s="16"/>
      <c r="C129" s="6"/>
      <c r="D129" s="17" t="str">
        <f>IF(C129="","",IFERROR(INDEX(Produse!$C$5:$C$104,MATCH(C129,CoduriProd,0)),"Cod inexistent"))</f>
        <v/>
      </c>
      <c r="E129" s="6"/>
      <c r="F129" s="9"/>
      <c r="G129" s="18"/>
      <c r="H129" s="18"/>
    </row>
    <row r="130" spans="2:8" x14ac:dyDescent="0.2">
      <c r="B130" s="16"/>
      <c r="C130" s="6"/>
      <c r="D130" s="17" t="str">
        <f>IF(C130="","",IFERROR(INDEX(Produse!$C$5:$C$104,MATCH(C130,CoduriProd,0)),"Cod inexistent"))</f>
        <v/>
      </c>
      <c r="E130" s="6"/>
      <c r="F130" s="9"/>
      <c r="G130" s="18"/>
      <c r="H130" s="18"/>
    </row>
    <row r="131" spans="2:8" x14ac:dyDescent="0.2">
      <c r="B131" s="16"/>
      <c r="C131" s="6"/>
      <c r="D131" s="17" t="str">
        <f>IF(C131="","",IFERROR(INDEX(Produse!$C$5:$C$104,MATCH(C131,CoduriProd,0)),"Cod inexistent"))</f>
        <v/>
      </c>
      <c r="E131" s="6"/>
      <c r="F131" s="9"/>
      <c r="G131" s="18"/>
      <c r="H131" s="18"/>
    </row>
    <row r="132" spans="2:8" x14ac:dyDescent="0.2">
      <c r="B132" s="16"/>
      <c r="C132" s="6"/>
      <c r="D132" s="17" t="str">
        <f>IF(C132="","",IFERROR(INDEX(Produse!$C$5:$C$104,MATCH(C132,CoduriProd,0)),"Cod inexistent"))</f>
        <v/>
      </c>
      <c r="E132" s="6"/>
      <c r="F132" s="9"/>
      <c r="G132" s="18"/>
      <c r="H132" s="18"/>
    </row>
    <row r="133" spans="2:8" x14ac:dyDescent="0.2">
      <c r="B133" s="16"/>
      <c r="C133" s="6"/>
      <c r="D133" s="17" t="str">
        <f>IF(C133="","",IFERROR(INDEX(Produse!$C$5:$C$104,MATCH(C133,CoduriProd,0)),"Cod inexistent"))</f>
        <v/>
      </c>
      <c r="E133" s="6"/>
      <c r="F133" s="9"/>
      <c r="G133" s="18"/>
      <c r="H133" s="18"/>
    </row>
    <row r="134" spans="2:8" x14ac:dyDescent="0.2">
      <c r="B134" s="16"/>
      <c r="C134" s="6"/>
      <c r="D134" s="17" t="str">
        <f>IF(C134="","",IFERROR(INDEX(Produse!$C$5:$C$104,MATCH(C134,CoduriProd,0)),"Cod inexistent"))</f>
        <v/>
      </c>
      <c r="E134" s="6"/>
      <c r="F134" s="9"/>
      <c r="G134" s="18"/>
      <c r="H134" s="18"/>
    </row>
    <row r="135" spans="2:8" x14ac:dyDescent="0.2">
      <c r="B135" s="16"/>
      <c r="C135" s="6"/>
      <c r="D135" s="17" t="str">
        <f>IF(C135="","",IFERROR(INDEX(Produse!$C$5:$C$104,MATCH(C135,CoduriProd,0)),"Cod inexistent"))</f>
        <v/>
      </c>
      <c r="E135" s="6"/>
      <c r="F135" s="9"/>
      <c r="G135" s="18"/>
      <c r="H135" s="18"/>
    </row>
    <row r="136" spans="2:8" x14ac:dyDescent="0.2">
      <c r="B136" s="16"/>
      <c r="C136" s="6"/>
      <c r="D136" s="17" t="str">
        <f>IF(C136="","",IFERROR(INDEX(Produse!$C$5:$C$104,MATCH(C136,CoduriProd,0)),"Cod inexistent"))</f>
        <v/>
      </c>
      <c r="E136" s="6"/>
      <c r="F136" s="9"/>
      <c r="G136" s="18"/>
      <c r="H136" s="18"/>
    </row>
    <row r="137" spans="2:8" x14ac:dyDescent="0.2">
      <c r="B137" s="16"/>
      <c r="C137" s="6"/>
      <c r="D137" s="17" t="str">
        <f>IF(C137="","",IFERROR(INDEX(Produse!$C$5:$C$104,MATCH(C137,CoduriProd,0)),"Cod inexistent"))</f>
        <v/>
      </c>
      <c r="E137" s="6"/>
      <c r="F137" s="9"/>
      <c r="G137" s="18"/>
      <c r="H137" s="18"/>
    </row>
    <row r="138" spans="2:8" x14ac:dyDescent="0.2">
      <c r="B138" s="16"/>
      <c r="C138" s="6"/>
      <c r="D138" s="17" t="str">
        <f>IF(C138="","",IFERROR(INDEX(Produse!$C$5:$C$104,MATCH(C138,CoduriProd,0)),"Cod inexistent"))</f>
        <v/>
      </c>
      <c r="E138" s="6"/>
      <c r="F138" s="9"/>
      <c r="G138" s="18"/>
      <c r="H138" s="18"/>
    </row>
    <row r="139" spans="2:8" x14ac:dyDescent="0.2">
      <c r="B139" s="16"/>
      <c r="C139" s="6"/>
      <c r="D139" s="17" t="str">
        <f>IF(C139="","",IFERROR(INDEX(Produse!$C$5:$C$104,MATCH(C139,CoduriProd,0)),"Cod inexistent"))</f>
        <v/>
      </c>
      <c r="E139" s="6"/>
      <c r="F139" s="9"/>
      <c r="G139" s="18"/>
      <c r="H139" s="18"/>
    </row>
    <row r="140" spans="2:8" x14ac:dyDescent="0.2">
      <c r="B140" s="16"/>
      <c r="C140" s="6"/>
      <c r="D140" s="17" t="str">
        <f>IF(C140="","",IFERROR(INDEX(Produse!$C$5:$C$104,MATCH(C140,CoduriProd,0)),"Cod inexistent"))</f>
        <v/>
      </c>
      <c r="E140" s="6"/>
      <c r="F140" s="9"/>
      <c r="G140" s="18"/>
      <c r="H140" s="18"/>
    </row>
    <row r="141" spans="2:8" x14ac:dyDescent="0.2">
      <c r="B141" s="16"/>
      <c r="C141" s="6"/>
      <c r="D141" s="17" t="str">
        <f>IF(C141="","",IFERROR(INDEX(Produse!$C$5:$C$104,MATCH(C141,CoduriProd,0)),"Cod inexistent"))</f>
        <v/>
      </c>
      <c r="E141" s="6"/>
      <c r="F141" s="9"/>
      <c r="G141" s="18"/>
      <c r="H141" s="18"/>
    </row>
    <row r="142" spans="2:8" x14ac:dyDescent="0.2">
      <c r="B142" s="16"/>
      <c r="C142" s="6"/>
      <c r="D142" s="17" t="str">
        <f>IF(C142="","",IFERROR(INDEX(Produse!$C$5:$C$104,MATCH(C142,CoduriProd,0)),"Cod inexistent"))</f>
        <v/>
      </c>
      <c r="E142" s="6"/>
      <c r="F142" s="9"/>
      <c r="G142" s="18"/>
      <c r="H142" s="18"/>
    </row>
    <row r="143" spans="2:8" x14ac:dyDescent="0.2">
      <c r="B143" s="16"/>
      <c r="C143" s="6"/>
      <c r="D143" s="17" t="str">
        <f>IF(C143="","",IFERROR(INDEX(Produse!$C$5:$C$104,MATCH(C143,CoduriProd,0)),"Cod inexistent"))</f>
        <v/>
      </c>
      <c r="E143" s="6"/>
      <c r="F143" s="9"/>
      <c r="G143" s="18"/>
      <c r="H143" s="18"/>
    </row>
    <row r="144" spans="2:8" x14ac:dyDescent="0.2">
      <c r="B144" s="16"/>
      <c r="C144" s="6"/>
      <c r="D144" s="17" t="str">
        <f>IF(C144="","",IFERROR(INDEX(Produse!$C$5:$C$104,MATCH(C144,CoduriProd,0)),"Cod inexistent"))</f>
        <v/>
      </c>
      <c r="E144" s="6"/>
      <c r="F144" s="9"/>
      <c r="G144" s="18"/>
      <c r="H144" s="18"/>
    </row>
    <row r="145" spans="2:8" x14ac:dyDescent="0.2">
      <c r="B145" s="16"/>
      <c r="C145" s="6"/>
      <c r="D145" s="17" t="str">
        <f>IF(C145="","",IFERROR(INDEX(Produse!$C$5:$C$104,MATCH(C145,CoduriProd,0)),"Cod inexistent"))</f>
        <v/>
      </c>
      <c r="E145" s="6"/>
      <c r="F145" s="9"/>
      <c r="G145" s="18"/>
      <c r="H145" s="18"/>
    </row>
    <row r="146" spans="2:8" x14ac:dyDescent="0.2">
      <c r="B146" s="16"/>
      <c r="C146" s="6"/>
      <c r="D146" s="17" t="str">
        <f>IF(C146="","",IFERROR(INDEX(Produse!$C$5:$C$104,MATCH(C146,CoduriProd,0)),"Cod inexistent"))</f>
        <v/>
      </c>
      <c r="E146" s="6"/>
      <c r="F146" s="9"/>
      <c r="G146" s="18"/>
      <c r="H146" s="18"/>
    </row>
    <row r="147" spans="2:8" x14ac:dyDescent="0.2">
      <c r="B147" s="16"/>
      <c r="C147" s="6"/>
      <c r="D147" s="17" t="str">
        <f>IF(C147="","",IFERROR(INDEX(Produse!$C$5:$C$104,MATCH(C147,CoduriProd,0)),"Cod inexistent"))</f>
        <v/>
      </c>
      <c r="E147" s="6"/>
      <c r="F147" s="9"/>
      <c r="G147" s="18"/>
      <c r="H147" s="18"/>
    </row>
    <row r="148" spans="2:8" x14ac:dyDescent="0.2">
      <c r="B148" s="16"/>
      <c r="C148" s="6"/>
      <c r="D148" s="17" t="str">
        <f>IF(C148="","",IFERROR(INDEX(Produse!$C$5:$C$104,MATCH(C148,CoduriProd,0)),"Cod inexistent"))</f>
        <v/>
      </c>
      <c r="E148" s="6"/>
      <c r="F148" s="9"/>
      <c r="G148" s="18"/>
      <c r="H148" s="18"/>
    </row>
    <row r="149" spans="2:8" x14ac:dyDescent="0.2">
      <c r="B149" s="16"/>
      <c r="C149" s="6"/>
      <c r="D149" s="17" t="str">
        <f>IF(C149="","",IFERROR(INDEX(Produse!$C$5:$C$104,MATCH(C149,CoduriProd,0)),"Cod inexistent"))</f>
        <v/>
      </c>
      <c r="E149" s="6"/>
      <c r="F149" s="9"/>
      <c r="G149" s="18"/>
      <c r="H149" s="18"/>
    </row>
    <row r="150" spans="2:8" x14ac:dyDescent="0.2">
      <c r="B150" s="16"/>
      <c r="C150" s="6"/>
      <c r="D150" s="17" t="str">
        <f>IF(C150="","",IFERROR(INDEX(Produse!$C$5:$C$104,MATCH(C150,CoduriProd,0)),"Cod inexistent"))</f>
        <v/>
      </c>
      <c r="E150" s="6"/>
      <c r="F150" s="9"/>
      <c r="G150" s="18"/>
      <c r="H150" s="18"/>
    </row>
    <row r="151" spans="2:8" x14ac:dyDescent="0.2">
      <c r="B151" s="16"/>
      <c r="C151" s="6"/>
      <c r="D151" s="17" t="str">
        <f>IF(C151="","",IFERROR(INDEX(Produse!$C$5:$C$104,MATCH(C151,CoduriProd,0)),"Cod inexistent"))</f>
        <v/>
      </c>
      <c r="E151" s="6"/>
      <c r="F151" s="9"/>
      <c r="G151" s="18"/>
      <c r="H151" s="18"/>
    </row>
    <row r="152" spans="2:8" x14ac:dyDescent="0.2">
      <c r="B152" s="16"/>
      <c r="C152" s="6"/>
      <c r="D152" s="17" t="str">
        <f>IF(C152="","",IFERROR(INDEX(Produse!$C$5:$C$104,MATCH(C152,CoduriProd,0)),"Cod inexistent"))</f>
        <v/>
      </c>
      <c r="E152" s="6"/>
      <c r="F152" s="9"/>
      <c r="G152" s="18"/>
      <c r="H152" s="18"/>
    </row>
    <row r="153" spans="2:8" x14ac:dyDescent="0.2">
      <c r="B153" s="16"/>
      <c r="C153" s="6"/>
      <c r="D153" s="17" t="str">
        <f>IF(C153="","",IFERROR(INDEX(Produse!$C$5:$C$104,MATCH(C153,CoduriProd,0)),"Cod inexistent"))</f>
        <v/>
      </c>
      <c r="E153" s="6"/>
      <c r="F153" s="9"/>
      <c r="G153" s="18"/>
      <c r="H153" s="18"/>
    </row>
    <row r="154" spans="2:8" x14ac:dyDescent="0.2">
      <c r="B154" s="16"/>
      <c r="C154" s="6"/>
      <c r="D154" s="17" t="str">
        <f>IF(C154="","",IFERROR(INDEX(Produse!$C$5:$C$104,MATCH(C154,CoduriProd,0)),"Cod inexistent"))</f>
        <v/>
      </c>
      <c r="E154" s="6"/>
      <c r="F154" s="9"/>
      <c r="G154" s="18"/>
      <c r="H154" s="18"/>
    </row>
    <row r="155" spans="2:8" x14ac:dyDescent="0.2">
      <c r="B155" s="16"/>
      <c r="C155" s="6"/>
      <c r="D155" s="17" t="str">
        <f>IF(C155="","",IFERROR(INDEX(Produse!$C$5:$C$104,MATCH(C155,CoduriProd,0)),"Cod inexistent"))</f>
        <v/>
      </c>
      <c r="E155" s="6"/>
      <c r="F155" s="9"/>
      <c r="G155" s="18"/>
      <c r="H155" s="18"/>
    </row>
    <row r="156" spans="2:8" x14ac:dyDescent="0.2">
      <c r="B156" s="16"/>
      <c r="C156" s="6"/>
      <c r="D156" s="17" t="str">
        <f>IF(C156="","",IFERROR(INDEX(Produse!$C$5:$C$104,MATCH(C156,CoduriProd,0)),"Cod inexistent"))</f>
        <v/>
      </c>
      <c r="E156" s="6"/>
      <c r="F156" s="9"/>
      <c r="G156" s="18"/>
      <c r="H156" s="18"/>
    </row>
    <row r="157" spans="2:8" x14ac:dyDescent="0.2">
      <c r="B157" s="16"/>
      <c r="C157" s="6"/>
      <c r="D157" s="17" t="str">
        <f>IF(C157="","",IFERROR(INDEX(Produse!$C$5:$C$104,MATCH(C157,CoduriProd,0)),"Cod inexistent"))</f>
        <v/>
      </c>
      <c r="E157" s="6"/>
      <c r="F157" s="9"/>
      <c r="G157" s="18"/>
      <c r="H157" s="18"/>
    </row>
    <row r="158" spans="2:8" x14ac:dyDescent="0.2">
      <c r="B158" s="16"/>
      <c r="C158" s="6"/>
      <c r="D158" s="17" t="str">
        <f>IF(C158="","",IFERROR(INDEX(Produse!$C$5:$C$104,MATCH(C158,CoduriProd,0)),"Cod inexistent"))</f>
        <v/>
      </c>
      <c r="E158" s="6"/>
      <c r="F158" s="9"/>
      <c r="G158" s="18"/>
      <c r="H158" s="18"/>
    </row>
    <row r="159" spans="2:8" x14ac:dyDescent="0.2">
      <c r="B159" s="16"/>
      <c r="C159" s="6"/>
      <c r="D159" s="17" t="str">
        <f>IF(C159="","",IFERROR(INDEX(Produse!$C$5:$C$104,MATCH(C159,CoduriProd,0)),"Cod inexistent"))</f>
        <v/>
      </c>
      <c r="E159" s="6"/>
      <c r="F159" s="9"/>
      <c r="G159" s="18"/>
      <c r="H159" s="18"/>
    </row>
    <row r="160" spans="2:8" x14ac:dyDescent="0.2">
      <c r="B160" s="16"/>
      <c r="C160" s="6"/>
      <c r="D160" s="17" t="str">
        <f>IF(C160="","",IFERROR(INDEX(Produse!$C$5:$C$104,MATCH(C160,CoduriProd,0)),"Cod inexistent"))</f>
        <v/>
      </c>
      <c r="E160" s="6"/>
      <c r="F160" s="9"/>
      <c r="G160" s="18"/>
      <c r="H160" s="18"/>
    </row>
    <row r="161" spans="2:8" x14ac:dyDescent="0.2">
      <c r="B161" s="16"/>
      <c r="C161" s="6"/>
      <c r="D161" s="17" t="str">
        <f>IF(C161="","",IFERROR(INDEX(Produse!$C$5:$C$104,MATCH(C161,CoduriProd,0)),"Cod inexistent"))</f>
        <v/>
      </c>
      <c r="E161" s="6"/>
      <c r="F161" s="9"/>
      <c r="G161" s="18"/>
      <c r="H161" s="18"/>
    </row>
    <row r="162" spans="2:8" x14ac:dyDescent="0.2">
      <c r="B162" s="16"/>
      <c r="C162" s="6"/>
      <c r="D162" s="17" t="str">
        <f>IF(C162="","",IFERROR(INDEX(Produse!$C$5:$C$104,MATCH(C162,CoduriProd,0)),"Cod inexistent"))</f>
        <v/>
      </c>
      <c r="E162" s="6"/>
      <c r="F162" s="9"/>
      <c r="G162" s="18"/>
      <c r="H162" s="18"/>
    </row>
    <row r="163" spans="2:8" x14ac:dyDescent="0.2">
      <c r="B163" s="16"/>
      <c r="C163" s="6"/>
      <c r="D163" s="17" t="str">
        <f>IF(C163="","",IFERROR(INDEX(Produse!$C$5:$C$104,MATCH(C163,CoduriProd,0)),"Cod inexistent"))</f>
        <v/>
      </c>
      <c r="E163" s="6"/>
      <c r="F163" s="9"/>
      <c r="G163" s="18"/>
      <c r="H163" s="18"/>
    </row>
    <row r="164" spans="2:8" x14ac:dyDescent="0.2">
      <c r="B164" s="16"/>
      <c r="C164" s="6"/>
      <c r="D164" s="17" t="str">
        <f>IF(C164="","",IFERROR(INDEX(Produse!$C$5:$C$104,MATCH(C164,CoduriProd,0)),"Cod inexistent"))</f>
        <v/>
      </c>
      <c r="E164" s="6"/>
      <c r="F164" s="9"/>
      <c r="G164" s="18"/>
      <c r="H164" s="18"/>
    </row>
    <row r="165" spans="2:8" x14ac:dyDescent="0.2">
      <c r="B165" s="16"/>
      <c r="C165" s="6"/>
      <c r="D165" s="17" t="str">
        <f>IF(C165="","",IFERROR(INDEX(Produse!$C$5:$C$104,MATCH(C165,CoduriProd,0)),"Cod inexistent"))</f>
        <v/>
      </c>
      <c r="E165" s="6"/>
      <c r="F165" s="9"/>
      <c r="G165" s="18"/>
      <c r="H165" s="18"/>
    </row>
    <row r="166" spans="2:8" x14ac:dyDescent="0.2">
      <c r="B166" s="16"/>
      <c r="C166" s="6"/>
      <c r="D166" s="17" t="str">
        <f>IF(C166="","",IFERROR(INDEX(Produse!$C$5:$C$104,MATCH(C166,CoduriProd,0)),"Cod inexistent"))</f>
        <v/>
      </c>
      <c r="E166" s="6"/>
      <c r="F166" s="9"/>
      <c r="G166" s="18"/>
      <c r="H166" s="18"/>
    </row>
    <row r="167" spans="2:8" x14ac:dyDescent="0.2">
      <c r="B167" s="16"/>
      <c r="C167" s="6"/>
      <c r="D167" s="17" t="str">
        <f>IF(C167="","",IFERROR(INDEX(Produse!$C$5:$C$104,MATCH(C167,CoduriProd,0)),"Cod inexistent"))</f>
        <v/>
      </c>
      <c r="E167" s="6"/>
      <c r="F167" s="9"/>
      <c r="G167" s="18"/>
      <c r="H167" s="18"/>
    </row>
    <row r="168" spans="2:8" x14ac:dyDescent="0.2">
      <c r="B168" s="16"/>
      <c r="C168" s="6"/>
      <c r="D168" s="17" t="str">
        <f>IF(C168="","",IFERROR(INDEX(Produse!$C$5:$C$104,MATCH(C168,CoduriProd,0)),"Cod inexistent"))</f>
        <v/>
      </c>
      <c r="E168" s="6"/>
      <c r="F168" s="9"/>
      <c r="G168" s="18"/>
      <c r="H168" s="18"/>
    </row>
    <row r="169" spans="2:8" x14ac:dyDescent="0.2">
      <c r="B169" s="16"/>
      <c r="C169" s="6"/>
      <c r="D169" s="17" t="str">
        <f>IF(C169="","",IFERROR(INDEX(Produse!$C$5:$C$104,MATCH(C169,CoduriProd,0)),"Cod inexistent"))</f>
        <v/>
      </c>
      <c r="E169" s="6"/>
      <c r="F169" s="9"/>
      <c r="G169" s="18"/>
      <c r="H169" s="18"/>
    </row>
    <row r="170" spans="2:8" x14ac:dyDescent="0.2">
      <c r="B170" s="16"/>
      <c r="C170" s="6"/>
      <c r="D170" s="17" t="str">
        <f>IF(C170="","",IFERROR(INDEX(Produse!$C$5:$C$104,MATCH(C170,CoduriProd,0)),"Cod inexistent"))</f>
        <v/>
      </c>
      <c r="E170" s="6"/>
      <c r="F170" s="9"/>
      <c r="G170" s="18"/>
      <c r="H170" s="18"/>
    </row>
    <row r="171" spans="2:8" x14ac:dyDescent="0.2">
      <c r="B171" s="16"/>
      <c r="C171" s="6"/>
      <c r="D171" s="17" t="str">
        <f>IF(C171="","",IFERROR(INDEX(Produse!$C$5:$C$104,MATCH(C171,CoduriProd,0)),"Cod inexistent"))</f>
        <v/>
      </c>
      <c r="E171" s="6"/>
      <c r="F171" s="9"/>
      <c r="G171" s="18"/>
      <c r="H171" s="18"/>
    </row>
    <row r="172" spans="2:8" x14ac:dyDescent="0.2">
      <c r="B172" s="16"/>
      <c r="C172" s="6"/>
      <c r="D172" s="17" t="str">
        <f>IF(C172="","",IFERROR(INDEX(Produse!$C$5:$C$104,MATCH(C172,CoduriProd,0)),"Cod inexistent"))</f>
        <v/>
      </c>
      <c r="E172" s="6"/>
      <c r="F172" s="9"/>
      <c r="G172" s="18"/>
      <c r="H172" s="18"/>
    </row>
    <row r="173" spans="2:8" x14ac:dyDescent="0.2">
      <c r="B173" s="16"/>
      <c r="C173" s="6"/>
      <c r="D173" s="17" t="str">
        <f>IF(C173="","",IFERROR(INDEX(Produse!$C$5:$C$104,MATCH(C173,CoduriProd,0)),"Cod inexistent"))</f>
        <v/>
      </c>
      <c r="E173" s="6"/>
      <c r="F173" s="9"/>
      <c r="G173" s="18"/>
      <c r="H173" s="18"/>
    </row>
    <row r="174" spans="2:8" x14ac:dyDescent="0.2">
      <c r="B174" s="16"/>
      <c r="C174" s="6"/>
      <c r="D174" s="17" t="str">
        <f>IF(C174="","",IFERROR(INDEX(Produse!$C$5:$C$104,MATCH(C174,CoduriProd,0)),"Cod inexistent"))</f>
        <v/>
      </c>
      <c r="E174" s="6"/>
      <c r="F174" s="9"/>
      <c r="G174" s="18"/>
      <c r="H174" s="18"/>
    </row>
    <row r="175" spans="2:8" x14ac:dyDescent="0.2">
      <c r="B175" s="16"/>
      <c r="C175" s="6"/>
      <c r="D175" s="17" t="str">
        <f>IF(C175="","",IFERROR(INDEX(Produse!$C$5:$C$104,MATCH(C175,CoduriProd,0)),"Cod inexistent"))</f>
        <v/>
      </c>
      <c r="E175" s="6"/>
      <c r="F175" s="9"/>
      <c r="G175" s="18"/>
      <c r="H175" s="18"/>
    </row>
    <row r="176" spans="2:8" x14ac:dyDescent="0.2">
      <c r="B176" s="16"/>
      <c r="C176" s="6"/>
      <c r="D176" s="17" t="str">
        <f>IF(C176="","",IFERROR(INDEX(Produse!$C$5:$C$104,MATCH(C176,CoduriProd,0)),"Cod inexistent"))</f>
        <v/>
      </c>
      <c r="E176" s="6"/>
      <c r="F176" s="9"/>
      <c r="G176" s="18"/>
      <c r="H176" s="18"/>
    </row>
    <row r="177" spans="2:8" x14ac:dyDescent="0.2">
      <c r="B177" s="16"/>
      <c r="C177" s="6"/>
      <c r="D177" s="17" t="str">
        <f>IF(C177="","",IFERROR(INDEX(Produse!$C$5:$C$104,MATCH(C177,CoduriProd,0)),"Cod inexistent"))</f>
        <v/>
      </c>
      <c r="E177" s="6"/>
      <c r="F177" s="9"/>
      <c r="G177" s="18"/>
      <c r="H177" s="18"/>
    </row>
    <row r="178" spans="2:8" x14ac:dyDescent="0.2">
      <c r="B178" s="16"/>
      <c r="C178" s="6"/>
      <c r="D178" s="17" t="str">
        <f>IF(C178="","",IFERROR(INDEX(Produse!$C$5:$C$104,MATCH(C178,CoduriProd,0)),"Cod inexistent"))</f>
        <v/>
      </c>
      <c r="E178" s="6"/>
      <c r="F178" s="9"/>
      <c r="G178" s="18"/>
      <c r="H178" s="18"/>
    </row>
    <row r="179" spans="2:8" x14ac:dyDescent="0.2">
      <c r="B179" s="16"/>
      <c r="C179" s="6"/>
      <c r="D179" s="17" t="str">
        <f>IF(C179="","",IFERROR(INDEX(Produse!$C$5:$C$104,MATCH(C179,CoduriProd,0)),"Cod inexistent"))</f>
        <v/>
      </c>
      <c r="E179" s="6"/>
      <c r="F179" s="9"/>
      <c r="G179" s="18"/>
      <c r="H179" s="18"/>
    </row>
    <row r="180" spans="2:8" x14ac:dyDescent="0.2">
      <c r="B180" s="16"/>
      <c r="C180" s="6"/>
      <c r="D180" s="17" t="str">
        <f>IF(C180="","",IFERROR(INDEX(Produse!$C$5:$C$104,MATCH(C180,CoduriProd,0)),"Cod inexistent"))</f>
        <v/>
      </c>
      <c r="E180" s="6"/>
      <c r="F180" s="9"/>
      <c r="G180" s="18"/>
      <c r="H180" s="18"/>
    </row>
    <row r="181" spans="2:8" x14ac:dyDescent="0.2">
      <c r="B181" s="16"/>
      <c r="C181" s="6"/>
      <c r="D181" s="17" t="str">
        <f>IF(C181="","",IFERROR(INDEX(Produse!$C$5:$C$104,MATCH(C181,CoduriProd,0)),"Cod inexistent"))</f>
        <v/>
      </c>
      <c r="E181" s="6"/>
      <c r="F181" s="9"/>
      <c r="G181" s="18"/>
      <c r="H181" s="18"/>
    </row>
    <row r="182" spans="2:8" x14ac:dyDescent="0.2">
      <c r="B182" s="16"/>
      <c r="C182" s="6"/>
      <c r="D182" s="17" t="str">
        <f>IF(C182="","",IFERROR(INDEX(Produse!$C$5:$C$104,MATCH(C182,CoduriProd,0)),"Cod inexistent"))</f>
        <v/>
      </c>
      <c r="E182" s="6"/>
      <c r="F182" s="9"/>
      <c r="G182" s="18"/>
      <c r="H182" s="18"/>
    </row>
    <row r="183" spans="2:8" x14ac:dyDescent="0.2">
      <c r="B183" s="16"/>
      <c r="C183" s="6"/>
      <c r="D183" s="17" t="str">
        <f>IF(C183="","",IFERROR(INDEX(Produse!$C$5:$C$104,MATCH(C183,CoduriProd,0)),"Cod inexistent"))</f>
        <v/>
      </c>
      <c r="E183" s="6"/>
      <c r="F183" s="9"/>
      <c r="G183" s="18"/>
      <c r="H183" s="18"/>
    </row>
    <row r="184" spans="2:8" x14ac:dyDescent="0.2">
      <c r="B184" s="16"/>
      <c r="C184" s="6"/>
      <c r="D184" s="17" t="str">
        <f>IF(C184="","",IFERROR(INDEX(Produse!$C$5:$C$104,MATCH(C184,CoduriProd,0)),"Cod inexistent"))</f>
        <v/>
      </c>
      <c r="E184" s="6"/>
      <c r="F184" s="9"/>
      <c r="G184" s="18"/>
      <c r="H184" s="18"/>
    </row>
    <row r="185" spans="2:8" x14ac:dyDescent="0.2">
      <c r="B185" s="16"/>
      <c r="C185" s="6"/>
      <c r="D185" s="17" t="str">
        <f>IF(C185="","",IFERROR(INDEX(Produse!$C$5:$C$104,MATCH(C185,CoduriProd,0)),"Cod inexistent"))</f>
        <v/>
      </c>
      <c r="E185" s="6"/>
      <c r="F185" s="9"/>
      <c r="G185" s="18"/>
      <c r="H185" s="18"/>
    </row>
    <row r="186" spans="2:8" x14ac:dyDescent="0.2">
      <c r="B186" s="16"/>
      <c r="C186" s="6"/>
      <c r="D186" s="17" t="str">
        <f>IF(C186="","",IFERROR(INDEX(Produse!$C$5:$C$104,MATCH(C186,CoduriProd,0)),"Cod inexistent"))</f>
        <v/>
      </c>
      <c r="E186" s="6"/>
      <c r="F186" s="9"/>
      <c r="G186" s="18"/>
      <c r="H186" s="18"/>
    </row>
    <row r="187" spans="2:8" x14ac:dyDescent="0.2">
      <c r="B187" s="16"/>
      <c r="C187" s="6"/>
      <c r="D187" s="17" t="str">
        <f>IF(C187="","",IFERROR(INDEX(Produse!$C$5:$C$104,MATCH(C187,CoduriProd,0)),"Cod inexistent"))</f>
        <v/>
      </c>
      <c r="E187" s="6"/>
      <c r="F187" s="9"/>
      <c r="G187" s="18"/>
      <c r="H187" s="18"/>
    </row>
    <row r="188" spans="2:8" x14ac:dyDescent="0.2">
      <c r="B188" s="16"/>
      <c r="C188" s="6"/>
      <c r="D188" s="17" t="str">
        <f>IF(C188="","",IFERROR(INDEX(Produse!$C$5:$C$104,MATCH(C188,CoduriProd,0)),"Cod inexistent"))</f>
        <v/>
      </c>
      <c r="E188" s="6"/>
      <c r="F188" s="9"/>
      <c r="G188" s="18"/>
      <c r="H188" s="18"/>
    </row>
    <row r="189" spans="2:8" x14ac:dyDescent="0.2">
      <c r="B189" s="16"/>
      <c r="C189" s="6"/>
      <c r="D189" s="17" t="str">
        <f>IF(C189="","",IFERROR(INDEX(Produse!$C$5:$C$104,MATCH(C189,CoduriProd,0)),"Cod inexistent"))</f>
        <v/>
      </c>
      <c r="E189" s="6"/>
      <c r="F189" s="9"/>
      <c r="G189" s="18"/>
      <c r="H189" s="18"/>
    </row>
    <row r="190" spans="2:8" x14ac:dyDescent="0.2">
      <c r="B190" s="16"/>
      <c r="C190" s="6"/>
      <c r="D190" s="17" t="str">
        <f>IF(C190="","",IFERROR(INDEX(Produse!$C$5:$C$104,MATCH(C190,CoduriProd,0)),"Cod inexistent"))</f>
        <v/>
      </c>
      <c r="E190" s="6"/>
      <c r="F190" s="9"/>
      <c r="G190" s="18"/>
      <c r="H190" s="18"/>
    </row>
    <row r="191" spans="2:8" x14ac:dyDescent="0.2">
      <c r="B191" s="16"/>
      <c r="C191" s="6"/>
      <c r="D191" s="17" t="str">
        <f>IF(C191="","",IFERROR(INDEX(Produse!$C$5:$C$104,MATCH(C191,CoduriProd,0)),"Cod inexistent"))</f>
        <v/>
      </c>
      <c r="E191" s="6"/>
      <c r="F191" s="9"/>
      <c r="G191" s="18"/>
      <c r="H191" s="18"/>
    </row>
    <row r="192" spans="2:8" x14ac:dyDescent="0.2">
      <c r="B192" s="16"/>
      <c r="C192" s="6"/>
      <c r="D192" s="17" t="str">
        <f>IF(C192="","",IFERROR(INDEX(Produse!$C$5:$C$104,MATCH(C192,CoduriProd,0)),"Cod inexistent"))</f>
        <v/>
      </c>
      <c r="E192" s="6"/>
      <c r="F192" s="9"/>
      <c r="G192" s="18"/>
      <c r="H192" s="18"/>
    </row>
    <row r="193" spans="2:8" x14ac:dyDescent="0.2">
      <c r="B193" s="16"/>
      <c r="C193" s="6"/>
      <c r="D193" s="17" t="str">
        <f>IF(C193="","",IFERROR(INDEX(Produse!$C$5:$C$104,MATCH(C193,CoduriProd,0)),"Cod inexistent"))</f>
        <v/>
      </c>
      <c r="E193" s="6"/>
      <c r="F193" s="9"/>
      <c r="G193" s="18"/>
      <c r="H193" s="18"/>
    </row>
    <row r="194" spans="2:8" x14ac:dyDescent="0.2">
      <c r="B194" s="16"/>
      <c r="C194" s="6"/>
      <c r="D194" s="17" t="str">
        <f>IF(C194="","",IFERROR(INDEX(Produse!$C$5:$C$104,MATCH(C194,CoduriProd,0)),"Cod inexistent"))</f>
        <v/>
      </c>
      <c r="E194" s="6"/>
      <c r="F194" s="9"/>
      <c r="G194" s="18"/>
      <c r="H194" s="18"/>
    </row>
    <row r="195" spans="2:8" x14ac:dyDescent="0.2">
      <c r="B195" s="16"/>
      <c r="C195" s="6"/>
      <c r="D195" s="17" t="str">
        <f>IF(C195="","",IFERROR(INDEX(Produse!$C$5:$C$104,MATCH(C195,CoduriProd,0)),"Cod inexistent"))</f>
        <v/>
      </c>
      <c r="E195" s="6"/>
      <c r="F195" s="9"/>
      <c r="G195" s="18"/>
      <c r="H195" s="18"/>
    </row>
    <row r="196" spans="2:8" x14ac:dyDescent="0.2">
      <c r="B196" s="16"/>
      <c r="C196" s="6"/>
      <c r="D196" s="17" t="str">
        <f>IF(C196="","",IFERROR(INDEX(Produse!$C$5:$C$104,MATCH(C196,CoduriProd,0)),"Cod inexistent"))</f>
        <v/>
      </c>
      <c r="E196" s="6"/>
      <c r="F196" s="9"/>
      <c r="G196" s="18"/>
      <c r="H196" s="18"/>
    </row>
    <row r="197" spans="2:8" x14ac:dyDescent="0.2">
      <c r="B197" s="16"/>
      <c r="C197" s="6"/>
      <c r="D197" s="17" t="str">
        <f>IF(C197="","",IFERROR(INDEX(Produse!$C$5:$C$104,MATCH(C197,CoduriProd,0)),"Cod inexistent"))</f>
        <v/>
      </c>
      <c r="E197" s="6"/>
      <c r="F197" s="9"/>
      <c r="G197" s="18"/>
      <c r="H197" s="18"/>
    </row>
    <row r="198" spans="2:8" x14ac:dyDescent="0.2">
      <c r="B198" s="16"/>
      <c r="C198" s="6"/>
      <c r="D198" s="17" t="str">
        <f>IF(C198="","",IFERROR(INDEX(Produse!$C$5:$C$104,MATCH(C198,CoduriProd,0)),"Cod inexistent"))</f>
        <v/>
      </c>
      <c r="E198" s="6"/>
      <c r="F198" s="9"/>
      <c r="G198" s="18"/>
      <c r="H198" s="18"/>
    </row>
    <row r="199" spans="2:8" x14ac:dyDescent="0.2">
      <c r="B199" s="16"/>
      <c r="C199" s="6"/>
      <c r="D199" s="17" t="str">
        <f>IF(C199="","",IFERROR(INDEX(Produse!$C$5:$C$104,MATCH(C199,CoduriProd,0)),"Cod inexistent"))</f>
        <v/>
      </c>
      <c r="E199" s="6"/>
      <c r="F199" s="9"/>
      <c r="G199" s="18"/>
      <c r="H199" s="18"/>
    </row>
    <row r="200" spans="2:8" x14ac:dyDescent="0.2">
      <c r="B200" s="16"/>
      <c r="C200" s="6"/>
      <c r="D200" s="17" t="str">
        <f>IF(C200="","",IFERROR(INDEX(Produse!$C$5:$C$104,MATCH(C200,CoduriProd,0)),"Cod inexistent"))</f>
        <v/>
      </c>
      <c r="E200" s="6"/>
      <c r="F200" s="9"/>
      <c r="G200" s="18"/>
      <c r="H200" s="18"/>
    </row>
    <row r="201" spans="2:8" x14ac:dyDescent="0.2">
      <c r="B201" s="16"/>
      <c r="C201" s="6"/>
      <c r="D201" s="17" t="str">
        <f>IF(C201="","",IFERROR(INDEX(Produse!$C$5:$C$104,MATCH(C201,CoduriProd,0)),"Cod inexistent"))</f>
        <v/>
      </c>
      <c r="E201" s="6"/>
      <c r="F201" s="9"/>
      <c r="G201" s="18"/>
      <c r="H201" s="18"/>
    </row>
    <row r="202" spans="2:8" x14ac:dyDescent="0.2">
      <c r="B202" s="16"/>
      <c r="C202" s="6"/>
      <c r="D202" s="17" t="str">
        <f>IF(C202="","",IFERROR(INDEX(Produse!$C$5:$C$104,MATCH(C202,CoduriProd,0)),"Cod inexistent"))</f>
        <v/>
      </c>
      <c r="E202" s="6"/>
      <c r="F202" s="9"/>
      <c r="G202" s="18"/>
      <c r="H202" s="18"/>
    </row>
    <row r="203" spans="2:8" x14ac:dyDescent="0.2">
      <c r="B203" s="16"/>
      <c r="C203" s="6"/>
      <c r="D203" s="17" t="str">
        <f>IF(C203="","",IFERROR(INDEX(Produse!$C$5:$C$104,MATCH(C203,CoduriProd,0)),"Cod inexistent"))</f>
        <v/>
      </c>
      <c r="E203" s="6"/>
      <c r="F203" s="9"/>
      <c r="G203" s="18"/>
      <c r="H203" s="18"/>
    </row>
    <row r="204" spans="2:8" x14ac:dyDescent="0.2">
      <c r="B204" s="16"/>
      <c r="C204" s="6"/>
      <c r="D204" s="17" t="str">
        <f>IF(C204="","",IFERROR(INDEX(Produse!$C$5:$C$104,MATCH(C204,CoduriProd,0)),"Cod inexistent"))</f>
        <v/>
      </c>
      <c r="E204" s="6"/>
      <c r="F204" s="9"/>
      <c r="G204" s="18"/>
      <c r="H204" s="18"/>
    </row>
    <row r="205" spans="2:8" x14ac:dyDescent="0.2">
      <c r="B205" s="16"/>
      <c r="C205" s="6"/>
      <c r="D205" s="17" t="str">
        <f>IF(C205="","",IFERROR(INDEX(Produse!$C$5:$C$104,MATCH(C205,CoduriProd,0)),"Cod inexistent"))</f>
        <v/>
      </c>
      <c r="E205" s="6"/>
      <c r="F205" s="9"/>
      <c r="G205" s="18"/>
      <c r="H205" s="18"/>
    </row>
    <row r="206" spans="2:8" x14ac:dyDescent="0.2">
      <c r="B206" s="16"/>
      <c r="C206" s="6"/>
      <c r="D206" s="17" t="str">
        <f>IF(C206="","",IFERROR(INDEX(Produse!$C$5:$C$104,MATCH(C206,CoduriProd,0)),"Cod inexistent"))</f>
        <v/>
      </c>
      <c r="E206" s="6"/>
      <c r="F206" s="9"/>
      <c r="G206" s="18"/>
      <c r="H206" s="18"/>
    </row>
    <row r="207" spans="2:8" x14ac:dyDescent="0.2">
      <c r="B207" s="16"/>
      <c r="C207" s="6"/>
      <c r="D207" s="17" t="str">
        <f>IF(C207="","",IFERROR(INDEX(Produse!$C$5:$C$104,MATCH(C207,CoduriProd,0)),"Cod inexistent"))</f>
        <v/>
      </c>
      <c r="E207" s="6"/>
      <c r="F207" s="9"/>
      <c r="G207" s="18"/>
      <c r="H207" s="18"/>
    </row>
    <row r="208" spans="2:8" x14ac:dyDescent="0.2">
      <c r="B208" s="16"/>
      <c r="C208" s="6"/>
      <c r="D208" s="17" t="str">
        <f>IF(C208="","",IFERROR(INDEX(Produse!$C$5:$C$104,MATCH(C208,CoduriProd,0)),"Cod inexistent"))</f>
        <v/>
      </c>
      <c r="E208" s="6"/>
      <c r="F208" s="9"/>
      <c r="G208" s="18"/>
      <c r="H208" s="18"/>
    </row>
    <row r="209" spans="2:8" x14ac:dyDescent="0.2">
      <c r="B209" s="16"/>
      <c r="C209" s="6"/>
      <c r="D209" s="17" t="str">
        <f>IF(C209="","",IFERROR(INDEX(Produse!$C$5:$C$104,MATCH(C209,CoduriProd,0)),"Cod inexistent"))</f>
        <v/>
      </c>
      <c r="E209" s="6"/>
      <c r="F209" s="9"/>
      <c r="G209" s="18"/>
      <c r="H209" s="18"/>
    </row>
    <row r="210" spans="2:8" x14ac:dyDescent="0.2">
      <c r="B210" s="16"/>
      <c r="C210" s="6"/>
      <c r="D210" s="17" t="str">
        <f>IF(C210="","",IFERROR(INDEX(Produse!$C$5:$C$104,MATCH(C210,CoduriProd,0)),"Cod inexistent"))</f>
        <v/>
      </c>
      <c r="E210" s="6"/>
      <c r="F210" s="9"/>
      <c r="G210" s="18"/>
      <c r="H210" s="18"/>
    </row>
    <row r="211" spans="2:8" x14ac:dyDescent="0.2">
      <c r="B211" s="16"/>
      <c r="C211" s="6"/>
      <c r="D211" s="17" t="str">
        <f>IF(C211="","",IFERROR(INDEX(Produse!$C$5:$C$104,MATCH(C211,CoduriProd,0)),"Cod inexistent"))</f>
        <v/>
      </c>
      <c r="E211" s="6"/>
      <c r="F211" s="9"/>
      <c r="G211" s="18"/>
      <c r="H211" s="18"/>
    </row>
    <row r="212" spans="2:8" x14ac:dyDescent="0.2">
      <c r="B212" s="16"/>
      <c r="C212" s="6"/>
      <c r="D212" s="17" t="str">
        <f>IF(C212="","",IFERROR(INDEX(Produse!$C$5:$C$104,MATCH(C212,CoduriProd,0)),"Cod inexistent"))</f>
        <v/>
      </c>
      <c r="E212" s="6"/>
      <c r="F212" s="9"/>
      <c r="G212" s="18"/>
      <c r="H212" s="18"/>
    </row>
    <row r="213" spans="2:8" x14ac:dyDescent="0.2">
      <c r="B213" s="16"/>
      <c r="C213" s="6"/>
      <c r="D213" s="17" t="str">
        <f>IF(C213="","",IFERROR(INDEX(Produse!$C$5:$C$104,MATCH(C213,CoduriProd,0)),"Cod inexistent"))</f>
        <v/>
      </c>
      <c r="E213" s="6"/>
      <c r="F213" s="9"/>
      <c r="G213" s="18"/>
      <c r="H213" s="18"/>
    </row>
    <row r="214" spans="2:8" x14ac:dyDescent="0.2">
      <c r="B214" s="16"/>
      <c r="C214" s="6"/>
      <c r="D214" s="17" t="str">
        <f>IF(C214="","",IFERROR(INDEX(Produse!$C$5:$C$104,MATCH(C214,CoduriProd,0)),"Cod inexistent"))</f>
        <v/>
      </c>
      <c r="E214" s="6"/>
      <c r="F214" s="9"/>
      <c r="G214" s="18"/>
      <c r="H214" s="18"/>
    </row>
    <row r="215" spans="2:8" x14ac:dyDescent="0.2">
      <c r="B215" s="16"/>
      <c r="C215" s="6"/>
      <c r="D215" s="17" t="str">
        <f>IF(C215="","",IFERROR(INDEX(Produse!$C$5:$C$104,MATCH(C215,CoduriProd,0)),"Cod inexistent"))</f>
        <v/>
      </c>
      <c r="E215" s="6"/>
      <c r="F215" s="9"/>
      <c r="G215" s="18"/>
      <c r="H215" s="18"/>
    </row>
    <row r="216" spans="2:8" x14ac:dyDescent="0.2">
      <c r="B216" s="16"/>
      <c r="C216" s="6"/>
      <c r="D216" s="17" t="str">
        <f>IF(C216="","",IFERROR(INDEX(Produse!$C$5:$C$104,MATCH(C216,CoduriProd,0)),"Cod inexistent"))</f>
        <v/>
      </c>
      <c r="E216" s="6"/>
      <c r="F216" s="9"/>
      <c r="G216" s="18"/>
      <c r="H216" s="18"/>
    </row>
    <row r="217" spans="2:8" x14ac:dyDescent="0.2">
      <c r="B217" s="16"/>
      <c r="C217" s="6"/>
      <c r="D217" s="17" t="str">
        <f>IF(C217="","",IFERROR(INDEX(Produse!$C$5:$C$104,MATCH(C217,CoduriProd,0)),"Cod inexistent"))</f>
        <v/>
      </c>
      <c r="E217" s="6"/>
      <c r="F217" s="9"/>
      <c r="G217" s="18"/>
      <c r="H217" s="18"/>
    </row>
    <row r="218" spans="2:8" x14ac:dyDescent="0.2">
      <c r="B218" s="16"/>
      <c r="C218" s="6"/>
      <c r="D218" s="17" t="str">
        <f>IF(C218="","",IFERROR(INDEX(Produse!$C$5:$C$104,MATCH(C218,CoduriProd,0)),"Cod inexistent"))</f>
        <v/>
      </c>
      <c r="E218" s="6"/>
      <c r="F218" s="9"/>
      <c r="G218" s="18"/>
      <c r="H218" s="18"/>
    </row>
    <row r="219" spans="2:8" x14ac:dyDescent="0.2">
      <c r="B219" s="16"/>
      <c r="C219" s="6"/>
      <c r="D219" s="17" t="str">
        <f>IF(C219="","",IFERROR(INDEX(Produse!$C$5:$C$104,MATCH(C219,CoduriProd,0)),"Cod inexistent"))</f>
        <v/>
      </c>
      <c r="E219" s="6"/>
      <c r="F219" s="9"/>
      <c r="G219" s="18"/>
      <c r="H219" s="18"/>
    </row>
    <row r="220" spans="2:8" x14ac:dyDescent="0.2">
      <c r="B220" s="16"/>
      <c r="C220" s="6"/>
      <c r="D220" s="17" t="str">
        <f>IF(C220="","",IFERROR(INDEX(Produse!$C$5:$C$104,MATCH(C220,CoduriProd,0)),"Cod inexistent"))</f>
        <v/>
      </c>
      <c r="E220" s="6"/>
      <c r="F220" s="9"/>
      <c r="G220" s="18"/>
      <c r="H220" s="18"/>
    </row>
    <row r="221" spans="2:8" x14ac:dyDescent="0.2">
      <c r="B221" s="16"/>
      <c r="C221" s="6"/>
      <c r="D221" s="17" t="str">
        <f>IF(C221="","",IFERROR(INDEX(Produse!$C$5:$C$104,MATCH(C221,CoduriProd,0)),"Cod inexistent"))</f>
        <v/>
      </c>
      <c r="E221" s="6"/>
      <c r="F221" s="9"/>
      <c r="G221" s="18"/>
      <c r="H221" s="18"/>
    </row>
    <row r="222" spans="2:8" x14ac:dyDescent="0.2">
      <c r="B222" s="16"/>
      <c r="C222" s="6"/>
      <c r="D222" s="17" t="str">
        <f>IF(C222="","",IFERROR(INDEX(Produse!$C$5:$C$104,MATCH(C222,CoduriProd,0)),"Cod inexistent"))</f>
        <v/>
      </c>
      <c r="E222" s="6"/>
      <c r="F222" s="9"/>
      <c r="G222" s="18"/>
      <c r="H222" s="18"/>
    </row>
    <row r="223" spans="2:8" x14ac:dyDescent="0.2">
      <c r="B223" s="16"/>
      <c r="C223" s="6"/>
      <c r="D223" s="17" t="str">
        <f>IF(C223="","",IFERROR(INDEX(Produse!$C$5:$C$104,MATCH(C223,CoduriProd,0)),"Cod inexistent"))</f>
        <v/>
      </c>
      <c r="E223" s="6"/>
      <c r="F223" s="9"/>
      <c r="G223" s="18"/>
      <c r="H223" s="18"/>
    </row>
    <row r="224" spans="2:8" x14ac:dyDescent="0.2">
      <c r="B224" s="16"/>
      <c r="C224" s="6"/>
      <c r="D224" s="17" t="str">
        <f>IF(C224="","",IFERROR(INDEX(Produse!$C$5:$C$104,MATCH(C224,CoduriProd,0)),"Cod inexistent"))</f>
        <v/>
      </c>
      <c r="E224" s="6"/>
      <c r="F224" s="9"/>
      <c r="G224" s="18"/>
      <c r="H224" s="18"/>
    </row>
    <row r="225" spans="2:8" x14ac:dyDescent="0.2">
      <c r="B225" s="16"/>
      <c r="C225" s="6"/>
      <c r="D225" s="17" t="str">
        <f>IF(C225="","",IFERROR(INDEX(Produse!$C$5:$C$104,MATCH(C225,CoduriProd,0)),"Cod inexistent"))</f>
        <v/>
      </c>
      <c r="E225" s="6"/>
      <c r="F225" s="9"/>
      <c r="G225" s="18"/>
      <c r="H225" s="18"/>
    </row>
    <row r="226" spans="2:8" x14ac:dyDescent="0.2">
      <c r="B226" s="16"/>
      <c r="C226" s="6"/>
      <c r="D226" s="17" t="str">
        <f>IF(C226="","",IFERROR(INDEX(Produse!$C$5:$C$104,MATCH(C226,CoduriProd,0)),"Cod inexistent"))</f>
        <v/>
      </c>
      <c r="E226" s="6"/>
      <c r="F226" s="9"/>
      <c r="G226" s="18"/>
      <c r="H226" s="18"/>
    </row>
    <row r="227" spans="2:8" x14ac:dyDescent="0.2">
      <c r="B227" s="16"/>
      <c r="C227" s="6"/>
      <c r="D227" s="17" t="str">
        <f>IF(C227="","",IFERROR(INDEX(Produse!$C$5:$C$104,MATCH(C227,CoduriProd,0)),"Cod inexistent"))</f>
        <v/>
      </c>
      <c r="E227" s="6"/>
      <c r="F227" s="9"/>
      <c r="G227" s="18"/>
      <c r="H227" s="18"/>
    </row>
    <row r="228" spans="2:8" x14ac:dyDescent="0.2">
      <c r="B228" s="16"/>
      <c r="C228" s="6"/>
      <c r="D228" s="17" t="str">
        <f>IF(C228="","",IFERROR(INDEX(Produse!$C$5:$C$104,MATCH(C228,CoduriProd,0)),"Cod inexistent"))</f>
        <v/>
      </c>
      <c r="E228" s="6"/>
      <c r="F228" s="9"/>
      <c r="G228" s="18"/>
      <c r="H228" s="18"/>
    </row>
    <row r="229" spans="2:8" x14ac:dyDescent="0.2">
      <c r="B229" s="16"/>
      <c r="C229" s="6"/>
      <c r="D229" s="17" t="str">
        <f>IF(C229="","",IFERROR(INDEX(Produse!$C$5:$C$104,MATCH(C229,CoduriProd,0)),"Cod inexistent"))</f>
        <v/>
      </c>
      <c r="E229" s="6"/>
      <c r="F229" s="9"/>
      <c r="G229" s="18"/>
      <c r="H229" s="18"/>
    </row>
    <row r="230" spans="2:8" x14ac:dyDescent="0.2">
      <c r="B230" s="16"/>
      <c r="C230" s="6"/>
      <c r="D230" s="17" t="str">
        <f>IF(C230="","",IFERROR(INDEX(Produse!$C$5:$C$104,MATCH(C230,CoduriProd,0)),"Cod inexistent"))</f>
        <v/>
      </c>
      <c r="E230" s="6"/>
      <c r="F230" s="9"/>
      <c r="G230" s="18"/>
      <c r="H230" s="18"/>
    </row>
    <row r="231" spans="2:8" x14ac:dyDescent="0.2">
      <c r="B231" s="16"/>
      <c r="C231" s="6"/>
      <c r="D231" s="17" t="str">
        <f>IF(C231="","",IFERROR(INDEX(Produse!$C$5:$C$104,MATCH(C231,CoduriProd,0)),"Cod inexistent"))</f>
        <v/>
      </c>
      <c r="E231" s="6"/>
      <c r="F231" s="9"/>
      <c r="G231" s="18"/>
      <c r="H231" s="18"/>
    </row>
    <row r="232" spans="2:8" x14ac:dyDescent="0.2">
      <c r="B232" s="16"/>
      <c r="C232" s="6"/>
      <c r="D232" s="17" t="str">
        <f>IF(C232="","",IFERROR(INDEX(Produse!$C$5:$C$104,MATCH(C232,CoduriProd,0)),"Cod inexistent"))</f>
        <v/>
      </c>
      <c r="E232" s="6"/>
      <c r="F232" s="9"/>
      <c r="G232" s="18"/>
      <c r="H232" s="18"/>
    </row>
    <row r="233" spans="2:8" x14ac:dyDescent="0.2">
      <c r="B233" s="16"/>
      <c r="C233" s="6"/>
      <c r="D233" s="17" t="str">
        <f>IF(C233="","",IFERROR(INDEX(Produse!$C$5:$C$104,MATCH(C233,CoduriProd,0)),"Cod inexistent"))</f>
        <v/>
      </c>
      <c r="E233" s="6"/>
      <c r="F233" s="9"/>
      <c r="G233" s="18"/>
      <c r="H233" s="18"/>
    </row>
    <row r="234" spans="2:8" x14ac:dyDescent="0.2">
      <c r="B234" s="16"/>
      <c r="C234" s="6"/>
      <c r="D234" s="17" t="str">
        <f>IF(C234="","",IFERROR(INDEX(Produse!$C$5:$C$104,MATCH(C234,CoduriProd,0)),"Cod inexistent"))</f>
        <v/>
      </c>
      <c r="E234" s="6"/>
      <c r="F234" s="9"/>
      <c r="G234" s="18"/>
      <c r="H234" s="18"/>
    </row>
    <row r="235" spans="2:8" x14ac:dyDescent="0.2">
      <c r="B235" s="16"/>
      <c r="C235" s="6"/>
      <c r="D235" s="17" t="str">
        <f>IF(C235="","",IFERROR(INDEX(Produse!$C$5:$C$104,MATCH(C235,CoduriProd,0)),"Cod inexistent"))</f>
        <v/>
      </c>
      <c r="E235" s="6"/>
      <c r="F235" s="9"/>
      <c r="G235" s="18"/>
      <c r="H235" s="18"/>
    </row>
    <row r="236" spans="2:8" x14ac:dyDescent="0.2">
      <c r="B236" s="16"/>
      <c r="C236" s="6"/>
      <c r="D236" s="17" t="str">
        <f>IF(C236="","",IFERROR(INDEX(Produse!$C$5:$C$104,MATCH(C236,CoduriProd,0)),"Cod inexistent"))</f>
        <v/>
      </c>
      <c r="E236" s="6"/>
      <c r="F236" s="9"/>
      <c r="G236" s="18"/>
      <c r="H236" s="18"/>
    </row>
    <row r="237" spans="2:8" x14ac:dyDescent="0.2">
      <c r="B237" s="16"/>
      <c r="C237" s="6"/>
      <c r="D237" s="17" t="str">
        <f>IF(C237="","",IFERROR(INDEX(Produse!$C$5:$C$104,MATCH(C237,CoduriProd,0)),"Cod inexistent"))</f>
        <v/>
      </c>
      <c r="E237" s="6"/>
      <c r="F237" s="9"/>
      <c r="G237" s="18"/>
      <c r="H237" s="18"/>
    </row>
    <row r="238" spans="2:8" x14ac:dyDescent="0.2">
      <c r="B238" s="16"/>
      <c r="C238" s="6"/>
      <c r="D238" s="17" t="str">
        <f>IF(C238="","",IFERROR(INDEX(Produse!$C$5:$C$104,MATCH(C238,CoduriProd,0)),"Cod inexistent"))</f>
        <v/>
      </c>
      <c r="E238" s="6"/>
      <c r="F238" s="9"/>
      <c r="G238" s="18"/>
      <c r="H238" s="18"/>
    </row>
    <row r="239" spans="2:8" x14ac:dyDescent="0.2">
      <c r="B239" s="16"/>
      <c r="C239" s="6"/>
      <c r="D239" s="17" t="str">
        <f>IF(C239="","",IFERROR(INDEX(Produse!$C$5:$C$104,MATCH(C239,CoduriProd,0)),"Cod inexistent"))</f>
        <v/>
      </c>
      <c r="E239" s="6"/>
      <c r="F239" s="9"/>
      <c r="G239" s="18"/>
      <c r="H239" s="18"/>
    </row>
    <row r="240" spans="2:8" x14ac:dyDescent="0.2">
      <c r="B240" s="16"/>
      <c r="C240" s="6"/>
      <c r="D240" s="17" t="str">
        <f>IF(C240="","",IFERROR(INDEX(Produse!$C$5:$C$104,MATCH(C240,CoduriProd,0)),"Cod inexistent"))</f>
        <v/>
      </c>
      <c r="E240" s="6"/>
      <c r="F240" s="9"/>
      <c r="G240" s="18"/>
      <c r="H240" s="18"/>
    </row>
    <row r="241" spans="2:8" x14ac:dyDescent="0.2">
      <c r="B241" s="16"/>
      <c r="C241" s="6"/>
      <c r="D241" s="17" t="str">
        <f>IF(C241="","",IFERROR(INDEX(Produse!$C$5:$C$104,MATCH(C241,CoduriProd,0)),"Cod inexistent"))</f>
        <v/>
      </c>
      <c r="E241" s="6"/>
      <c r="F241" s="9"/>
      <c r="G241" s="18"/>
      <c r="H241" s="18"/>
    </row>
    <row r="242" spans="2:8" x14ac:dyDescent="0.2">
      <c r="B242" s="16"/>
      <c r="C242" s="6"/>
      <c r="D242" s="17" t="str">
        <f>IF(C242="","",IFERROR(INDEX(Produse!$C$5:$C$104,MATCH(C242,CoduriProd,0)),"Cod inexistent"))</f>
        <v/>
      </c>
      <c r="E242" s="6"/>
      <c r="F242" s="9"/>
      <c r="G242" s="18"/>
      <c r="H242" s="18"/>
    </row>
    <row r="243" spans="2:8" x14ac:dyDescent="0.2">
      <c r="B243" s="16"/>
      <c r="C243" s="6"/>
      <c r="D243" s="17" t="str">
        <f>IF(C243="","",IFERROR(INDEX(Produse!$C$5:$C$104,MATCH(C243,CoduriProd,0)),"Cod inexistent"))</f>
        <v/>
      </c>
      <c r="E243" s="6"/>
      <c r="F243" s="9"/>
      <c r="G243" s="18"/>
      <c r="H243" s="18"/>
    </row>
    <row r="244" spans="2:8" x14ac:dyDescent="0.2">
      <c r="B244" s="16"/>
      <c r="C244" s="6"/>
      <c r="D244" s="17" t="str">
        <f>IF(C244="","",IFERROR(INDEX(Produse!$C$5:$C$104,MATCH(C244,CoduriProd,0)),"Cod inexistent"))</f>
        <v/>
      </c>
      <c r="E244" s="6"/>
      <c r="F244" s="9"/>
      <c r="G244" s="18"/>
      <c r="H244" s="18"/>
    </row>
    <row r="245" spans="2:8" x14ac:dyDescent="0.2">
      <c r="B245" s="16"/>
      <c r="C245" s="6"/>
      <c r="D245" s="17" t="str">
        <f>IF(C245="","",IFERROR(INDEX(Produse!$C$5:$C$104,MATCH(C245,CoduriProd,0)),"Cod inexistent"))</f>
        <v/>
      </c>
      <c r="E245" s="6"/>
      <c r="F245" s="9"/>
      <c r="G245" s="18"/>
      <c r="H245" s="18"/>
    </row>
    <row r="246" spans="2:8" x14ac:dyDescent="0.2">
      <c r="B246" s="16"/>
      <c r="C246" s="6"/>
      <c r="D246" s="17" t="str">
        <f>IF(C246="","",IFERROR(INDEX(Produse!$C$5:$C$104,MATCH(C246,CoduriProd,0)),"Cod inexistent"))</f>
        <v/>
      </c>
      <c r="E246" s="6"/>
      <c r="F246" s="9"/>
      <c r="G246" s="18"/>
      <c r="H246" s="18"/>
    </row>
    <row r="247" spans="2:8" x14ac:dyDescent="0.2">
      <c r="B247" s="16"/>
      <c r="C247" s="6"/>
      <c r="D247" s="17" t="str">
        <f>IF(C247="","",IFERROR(INDEX(Produse!$C$5:$C$104,MATCH(C247,CoduriProd,0)),"Cod inexistent"))</f>
        <v/>
      </c>
      <c r="E247" s="6"/>
      <c r="F247" s="9"/>
      <c r="G247" s="18"/>
      <c r="H247" s="18"/>
    </row>
    <row r="248" spans="2:8" x14ac:dyDescent="0.2">
      <c r="B248" s="16"/>
      <c r="C248" s="6"/>
      <c r="D248" s="17" t="str">
        <f>IF(C248="","",IFERROR(INDEX(Produse!$C$5:$C$104,MATCH(C248,CoduriProd,0)),"Cod inexistent"))</f>
        <v/>
      </c>
      <c r="E248" s="6"/>
      <c r="F248" s="9"/>
      <c r="G248" s="18"/>
      <c r="H248" s="18"/>
    </row>
    <row r="249" spans="2:8" x14ac:dyDescent="0.2">
      <c r="B249" s="16"/>
      <c r="C249" s="6"/>
      <c r="D249" s="17" t="str">
        <f>IF(C249="","",IFERROR(INDEX(Produse!$C$5:$C$104,MATCH(C249,CoduriProd,0)),"Cod inexistent"))</f>
        <v/>
      </c>
      <c r="E249" s="6"/>
      <c r="F249" s="9"/>
      <c r="G249" s="18"/>
      <c r="H249" s="18"/>
    </row>
    <row r="250" spans="2:8" x14ac:dyDescent="0.2">
      <c r="B250" s="16"/>
      <c r="C250" s="6"/>
      <c r="D250" s="17" t="str">
        <f>IF(C250="","",IFERROR(INDEX(Produse!$C$5:$C$104,MATCH(C250,CoduriProd,0)),"Cod inexistent"))</f>
        <v/>
      </c>
      <c r="E250" s="6"/>
      <c r="F250" s="9"/>
      <c r="G250" s="18"/>
      <c r="H250" s="18"/>
    </row>
    <row r="251" spans="2:8" x14ac:dyDescent="0.2">
      <c r="B251" s="16"/>
      <c r="C251" s="6"/>
      <c r="D251" s="17" t="str">
        <f>IF(C251="","",IFERROR(INDEX(Produse!$C$5:$C$104,MATCH(C251,CoduriProd,0)),"Cod inexistent"))</f>
        <v/>
      </c>
      <c r="E251" s="6"/>
      <c r="F251" s="9"/>
      <c r="G251" s="18"/>
      <c r="H251" s="18"/>
    </row>
    <row r="252" spans="2:8" x14ac:dyDescent="0.2">
      <c r="B252" s="16"/>
      <c r="C252" s="6"/>
      <c r="D252" s="17" t="str">
        <f>IF(C252="","",IFERROR(INDEX(Produse!$C$5:$C$104,MATCH(C252,CoduriProd,0)),"Cod inexistent"))</f>
        <v/>
      </c>
      <c r="E252" s="6"/>
      <c r="F252" s="9"/>
      <c r="G252" s="18"/>
      <c r="H252" s="18"/>
    </row>
    <row r="253" spans="2:8" x14ac:dyDescent="0.2">
      <c r="B253" s="16"/>
      <c r="C253" s="6"/>
      <c r="D253" s="17" t="str">
        <f>IF(C253="","",IFERROR(INDEX(Produse!$C$5:$C$104,MATCH(C253,CoduriProd,0)),"Cod inexistent"))</f>
        <v/>
      </c>
      <c r="E253" s="6"/>
      <c r="F253" s="9"/>
      <c r="G253" s="18"/>
      <c r="H253" s="18"/>
    </row>
    <row r="254" spans="2:8" x14ac:dyDescent="0.2">
      <c r="B254" s="16"/>
      <c r="C254" s="6"/>
      <c r="D254" s="17" t="str">
        <f>IF(C254="","",IFERROR(INDEX(Produse!$C$5:$C$104,MATCH(C254,CoduriProd,0)),"Cod inexistent"))</f>
        <v/>
      </c>
      <c r="E254" s="6"/>
      <c r="F254" s="9"/>
      <c r="G254" s="18"/>
      <c r="H254" s="18"/>
    </row>
    <row r="255" spans="2:8" x14ac:dyDescent="0.2">
      <c r="B255" s="16"/>
      <c r="C255" s="6"/>
      <c r="D255" s="17" t="str">
        <f>IF(C255="","",IFERROR(INDEX(Produse!$C$5:$C$104,MATCH(C255,CoduriProd,0)),"Cod inexistent"))</f>
        <v/>
      </c>
      <c r="E255" s="6"/>
      <c r="F255" s="9"/>
      <c r="G255" s="18"/>
      <c r="H255" s="18"/>
    </row>
    <row r="256" spans="2:8" x14ac:dyDescent="0.2">
      <c r="B256" s="16"/>
      <c r="C256" s="6"/>
      <c r="D256" s="17" t="str">
        <f>IF(C256="","",IFERROR(INDEX(Produse!$C$5:$C$104,MATCH(C256,CoduriProd,0)),"Cod inexistent"))</f>
        <v/>
      </c>
      <c r="E256" s="6"/>
      <c r="F256" s="9"/>
      <c r="G256" s="18"/>
      <c r="H256" s="18"/>
    </row>
    <row r="257" spans="2:8" x14ac:dyDescent="0.2">
      <c r="B257" s="16"/>
      <c r="C257" s="6"/>
      <c r="D257" s="17" t="str">
        <f>IF(C257="","",IFERROR(INDEX(Produse!$C$5:$C$104,MATCH(C257,CoduriProd,0)),"Cod inexistent"))</f>
        <v/>
      </c>
      <c r="E257" s="6"/>
      <c r="F257" s="9"/>
      <c r="G257" s="18"/>
      <c r="H257" s="18"/>
    </row>
    <row r="258" spans="2:8" x14ac:dyDescent="0.2">
      <c r="B258" s="16"/>
      <c r="C258" s="6"/>
      <c r="D258" s="17" t="str">
        <f>IF(C258="","",IFERROR(INDEX(Produse!$C$5:$C$104,MATCH(C258,CoduriProd,0)),"Cod inexistent"))</f>
        <v/>
      </c>
      <c r="E258" s="6"/>
      <c r="F258" s="9"/>
      <c r="G258" s="18"/>
      <c r="H258" s="18"/>
    </row>
    <row r="259" spans="2:8" x14ac:dyDescent="0.2">
      <c r="B259" s="16"/>
      <c r="C259" s="6"/>
      <c r="D259" s="17" t="str">
        <f>IF(C259="","",IFERROR(INDEX(Produse!$C$5:$C$104,MATCH(C259,CoduriProd,0)),"Cod inexistent"))</f>
        <v/>
      </c>
      <c r="E259" s="6"/>
      <c r="F259" s="9"/>
      <c r="G259" s="18"/>
      <c r="H259" s="18"/>
    </row>
    <row r="260" spans="2:8" x14ac:dyDescent="0.2">
      <c r="B260" s="16"/>
      <c r="C260" s="6"/>
      <c r="D260" s="17" t="str">
        <f>IF(C260="","",IFERROR(INDEX(Produse!$C$5:$C$104,MATCH(C260,CoduriProd,0)),"Cod inexistent"))</f>
        <v/>
      </c>
      <c r="E260" s="6"/>
      <c r="F260" s="9"/>
      <c r="G260" s="18"/>
      <c r="H260" s="18"/>
    </row>
    <row r="261" spans="2:8" x14ac:dyDescent="0.2">
      <c r="B261" s="16"/>
      <c r="C261" s="6"/>
      <c r="D261" s="17" t="str">
        <f>IF(C261="","",IFERROR(INDEX(Produse!$C$5:$C$104,MATCH(C261,CoduriProd,0)),"Cod inexistent"))</f>
        <v/>
      </c>
      <c r="E261" s="6"/>
      <c r="F261" s="9"/>
      <c r="G261" s="18"/>
      <c r="H261" s="18"/>
    </row>
    <row r="262" spans="2:8" x14ac:dyDescent="0.2">
      <c r="B262" s="16"/>
      <c r="C262" s="6"/>
      <c r="D262" s="17" t="str">
        <f>IF(C262="","",IFERROR(INDEX(Produse!$C$5:$C$104,MATCH(C262,CoduriProd,0)),"Cod inexistent"))</f>
        <v/>
      </c>
      <c r="E262" s="6"/>
      <c r="F262" s="9"/>
      <c r="G262" s="18"/>
      <c r="H262" s="18"/>
    </row>
    <row r="263" spans="2:8" x14ac:dyDescent="0.2">
      <c r="B263" s="16"/>
      <c r="C263" s="6"/>
      <c r="D263" s="17" t="str">
        <f>IF(C263="","",IFERROR(INDEX(Produse!$C$5:$C$104,MATCH(C263,CoduriProd,0)),"Cod inexistent"))</f>
        <v/>
      </c>
      <c r="E263" s="6"/>
      <c r="F263" s="9"/>
      <c r="G263" s="18"/>
      <c r="H263" s="18"/>
    </row>
    <row r="264" spans="2:8" x14ac:dyDescent="0.2">
      <c r="B264" s="16"/>
      <c r="C264" s="6"/>
      <c r="D264" s="17" t="str">
        <f>IF(C264="","",IFERROR(INDEX(Produse!$C$5:$C$104,MATCH(C264,CoduriProd,0)),"Cod inexistent"))</f>
        <v/>
      </c>
      <c r="E264" s="6"/>
      <c r="F264" s="9"/>
      <c r="G264" s="18"/>
      <c r="H264" s="18"/>
    </row>
    <row r="265" spans="2:8" x14ac:dyDescent="0.2">
      <c r="B265" s="16"/>
      <c r="C265" s="6"/>
      <c r="D265" s="17" t="str">
        <f>IF(C265="","",IFERROR(INDEX(Produse!$C$5:$C$104,MATCH(C265,CoduriProd,0)),"Cod inexistent"))</f>
        <v/>
      </c>
      <c r="E265" s="6"/>
      <c r="F265" s="9"/>
      <c r="G265" s="18"/>
      <c r="H265" s="18"/>
    </row>
    <row r="266" spans="2:8" x14ac:dyDescent="0.2">
      <c r="B266" s="16"/>
      <c r="C266" s="6"/>
      <c r="D266" s="17" t="str">
        <f>IF(C266="","",IFERROR(INDEX(Produse!$C$5:$C$104,MATCH(C266,CoduriProd,0)),"Cod inexistent"))</f>
        <v/>
      </c>
      <c r="E266" s="6"/>
      <c r="F266" s="9"/>
      <c r="G266" s="18"/>
      <c r="H266" s="18"/>
    </row>
    <row r="267" spans="2:8" x14ac:dyDescent="0.2">
      <c r="B267" s="16"/>
      <c r="C267" s="6"/>
      <c r="D267" s="17" t="str">
        <f>IF(C267="","",IFERROR(INDEX(Produse!$C$5:$C$104,MATCH(C267,CoduriProd,0)),"Cod inexistent"))</f>
        <v/>
      </c>
      <c r="E267" s="6"/>
      <c r="F267" s="9"/>
      <c r="G267" s="18"/>
      <c r="H267" s="18"/>
    </row>
    <row r="268" spans="2:8" x14ac:dyDescent="0.2">
      <c r="B268" s="16"/>
      <c r="C268" s="6"/>
      <c r="D268" s="17" t="str">
        <f>IF(C268="","",IFERROR(INDEX(Produse!$C$5:$C$104,MATCH(C268,CoduriProd,0)),"Cod inexistent"))</f>
        <v/>
      </c>
      <c r="E268" s="6"/>
      <c r="F268" s="9"/>
      <c r="G268" s="18"/>
      <c r="H268" s="18"/>
    </row>
    <row r="269" spans="2:8" x14ac:dyDescent="0.2">
      <c r="B269" s="16"/>
      <c r="C269" s="6"/>
      <c r="D269" s="17" t="str">
        <f>IF(C269="","",IFERROR(INDEX(Produse!$C$5:$C$104,MATCH(C269,CoduriProd,0)),"Cod inexistent"))</f>
        <v/>
      </c>
      <c r="E269" s="6"/>
      <c r="F269" s="9"/>
      <c r="G269" s="18"/>
      <c r="H269" s="18"/>
    </row>
    <row r="270" spans="2:8" x14ac:dyDescent="0.2">
      <c r="B270" s="16"/>
      <c r="C270" s="6"/>
      <c r="D270" s="17" t="str">
        <f>IF(C270="","",IFERROR(INDEX(Produse!$C$5:$C$104,MATCH(C270,CoduriProd,0)),"Cod inexistent"))</f>
        <v/>
      </c>
      <c r="E270" s="6"/>
      <c r="F270" s="9"/>
      <c r="G270" s="18"/>
      <c r="H270" s="18"/>
    </row>
    <row r="271" spans="2:8" x14ac:dyDescent="0.2">
      <c r="B271" s="16"/>
      <c r="C271" s="6"/>
      <c r="D271" s="17" t="str">
        <f>IF(C271="","",IFERROR(INDEX(Produse!$C$5:$C$104,MATCH(C271,CoduriProd,0)),"Cod inexistent"))</f>
        <v/>
      </c>
      <c r="E271" s="6"/>
      <c r="F271" s="9"/>
      <c r="G271" s="18"/>
      <c r="H271" s="18"/>
    </row>
    <row r="272" spans="2:8" x14ac:dyDescent="0.2">
      <c r="B272" s="16"/>
      <c r="C272" s="6"/>
      <c r="D272" s="17" t="str">
        <f>IF(C272="","",IFERROR(INDEX(Produse!$C$5:$C$104,MATCH(C272,CoduriProd,0)),"Cod inexistent"))</f>
        <v/>
      </c>
      <c r="E272" s="6"/>
      <c r="F272" s="9"/>
      <c r="G272" s="18"/>
      <c r="H272" s="18"/>
    </row>
    <row r="273" spans="2:8" x14ac:dyDescent="0.2">
      <c r="B273" s="16"/>
      <c r="C273" s="6"/>
      <c r="D273" s="17" t="str">
        <f>IF(C273="","",IFERROR(INDEX(Produse!$C$5:$C$104,MATCH(C273,CoduriProd,0)),"Cod inexistent"))</f>
        <v/>
      </c>
      <c r="E273" s="6"/>
      <c r="F273" s="9"/>
      <c r="G273" s="18"/>
      <c r="H273" s="18"/>
    </row>
    <row r="274" spans="2:8" x14ac:dyDescent="0.2">
      <c r="B274" s="16"/>
      <c r="C274" s="6"/>
      <c r="D274" s="17" t="str">
        <f>IF(C274="","",IFERROR(INDEX(Produse!$C$5:$C$104,MATCH(C274,CoduriProd,0)),"Cod inexistent"))</f>
        <v/>
      </c>
      <c r="E274" s="6"/>
      <c r="F274" s="9"/>
      <c r="G274" s="18"/>
      <c r="H274" s="18"/>
    </row>
    <row r="275" spans="2:8" x14ac:dyDescent="0.2">
      <c r="B275" s="16"/>
      <c r="C275" s="6"/>
      <c r="D275" s="17" t="str">
        <f>IF(C275="","",IFERROR(INDEX(Produse!$C$5:$C$104,MATCH(C275,CoduriProd,0)),"Cod inexistent"))</f>
        <v/>
      </c>
      <c r="E275" s="6"/>
      <c r="F275" s="9"/>
      <c r="G275" s="18"/>
      <c r="H275" s="18"/>
    </row>
    <row r="276" spans="2:8" x14ac:dyDescent="0.2">
      <c r="B276" s="16"/>
      <c r="C276" s="6"/>
      <c r="D276" s="17" t="str">
        <f>IF(C276="","",IFERROR(INDEX(Produse!$C$5:$C$104,MATCH(C276,CoduriProd,0)),"Cod inexistent"))</f>
        <v/>
      </c>
      <c r="E276" s="6"/>
      <c r="F276" s="9"/>
      <c r="G276" s="18"/>
      <c r="H276" s="18"/>
    </row>
    <row r="277" spans="2:8" x14ac:dyDescent="0.2">
      <c r="B277" s="16"/>
      <c r="C277" s="6"/>
      <c r="D277" s="17" t="str">
        <f>IF(C277="","",IFERROR(INDEX(Produse!$C$5:$C$104,MATCH(C277,CoduriProd,0)),"Cod inexistent"))</f>
        <v/>
      </c>
      <c r="E277" s="6"/>
      <c r="F277" s="9"/>
      <c r="G277" s="18"/>
      <c r="H277" s="18"/>
    </row>
    <row r="278" spans="2:8" x14ac:dyDescent="0.2">
      <c r="B278" s="16"/>
      <c r="C278" s="6"/>
      <c r="D278" s="17" t="str">
        <f>IF(C278="","",IFERROR(INDEX(Produse!$C$5:$C$104,MATCH(C278,CoduriProd,0)),"Cod inexistent"))</f>
        <v/>
      </c>
      <c r="E278" s="6"/>
      <c r="F278" s="9"/>
      <c r="G278" s="18"/>
      <c r="H278" s="18"/>
    </row>
    <row r="279" spans="2:8" x14ac:dyDescent="0.2">
      <c r="B279" s="16"/>
      <c r="C279" s="6"/>
      <c r="D279" s="17" t="str">
        <f>IF(C279="","",IFERROR(INDEX(Produse!$C$5:$C$104,MATCH(C279,CoduriProd,0)),"Cod inexistent"))</f>
        <v/>
      </c>
      <c r="E279" s="6"/>
      <c r="F279" s="9"/>
      <c r="G279" s="18"/>
      <c r="H279" s="18"/>
    </row>
    <row r="280" spans="2:8" x14ac:dyDescent="0.2">
      <c r="B280" s="16"/>
      <c r="C280" s="6"/>
      <c r="D280" s="17" t="str">
        <f>IF(C280="","",IFERROR(INDEX(Produse!$C$5:$C$104,MATCH(C280,CoduriProd,0)),"Cod inexistent"))</f>
        <v/>
      </c>
      <c r="E280" s="6"/>
      <c r="F280" s="9"/>
      <c r="G280" s="18"/>
      <c r="H280" s="18"/>
    </row>
    <row r="281" spans="2:8" x14ac:dyDescent="0.2">
      <c r="B281" s="16"/>
      <c r="C281" s="6"/>
      <c r="D281" s="17" t="str">
        <f>IF(C281="","",IFERROR(INDEX(Produse!$C$5:$C$104,MATCH(C281,CoduriProd,0)),"Cod inexistent"))</f>
        <v/>
      </c>
      <c r="E281" s="6"/>
      <c r="F281" s="9"/>
      <c r="G281" s="18"/>
      <c r="H281" s="18"/>
    </row>
    <row r="282" spans="2:8" x14ac:dyDescent="0.2">
      <c r="B282" s="16"/>
      <c r="C282" s="6"/>
      <c r="D282" s="17" t="str">
        <f>IF(C282="","",IFERROR(INDEX(Produse!$C$5:$C$104,MATCH(C282,CoduriProd,0)),"Cod inexistent"))</f>
        <v/>
      </c>
      <c r="E282" s="6"/>
      <c r="F282" s="9"/>
      <c r="G282" s="18"/>
      <c r="H282" s="18"/>
    </row>
    <row r="283" spans="2:8" x14ac:dyDescent="0.2">
      <c r="B283" s="16"/>
      <c r="C283" s="6"/>
      <c r="D283" s="17" t="str">
        <f>IF(C283="","",IFERROR(INDEX(Produse!$C$5:$C$104,MATCH(C283,CoduriProd,0)),"Cod inexistent"))</f>
        <v/>
      </c>
      <c r="E283" s="6"/>
      <c r="F283" s="9"/>
      <c r="G283" s="18"/>
      <c r="H283" s="18"/>
    </row>
    <row r="284" spans="2:8" x14ac:dyDescent="0.2">
      <c r="B284" s="16"/>
      <c r="C284" s="6"/>
      <c r="D284" s="17" t="str">
        <f>IF(C284="","",IFERROR(INDEX(Produse!$C$5:$C$104,MATCH(C284,CoduriProd,0)),"Cod inexistent"))</f>
        <v/>
      </c>
      <c r="E284" s="6"/>
      <c r="F284" s="9"/>
      <c r="G284" s="18"/>
      <c r="H284" s="18"/>
    </row>
    <row r="285" spans="2:8" x14ac:dyDescent="0.2">
      <c r="B285" s="16"/>
      <c r="C285" s="6"/>
      <c r="D285" s="17" t="str">
        <f>IF(C285="","",IFERROR(INDEX(Produse!$C$5:$C$104,MATCH(C285,CoduriProd,0)),"Cod inexistent"))</f>
        <v/>
      </c>
      <c r="E285" s="6"/>
      <c r="F285" s="9"/>
      <c r="G285" s="18"/>
      <c r="H285" s="18"/>
    </row>
    <row r="286" spans="2:8" x14ac:dyDescent="0.2">
      <c r="B286" s="16"/>
      <c r="C286" s="6"/>
      <c r="D286" s="17" t="str">
        <f>IF(C286="","",IFERROR(INDEX(Produse!$C$5:$C$104,MATCH(C286,CoduriProd,0)),"Cod inexistent"))</f>
        <v/>
      </c>
      <c r="E286" s="6"/>
      <c r="F286" s="9"/>
      <c r="G286" s="18"/>
      <c r="H286" s="18"/>
    </row>
    <row r="287" spans="2:8" x14ac:dyDescent="0.2">
      <c r="B287" s="16"/>
      <c r="C287" s="6"/>
      <c r="D287" s="17" t="str">
        <f>IF(C287="","",IFERROR(INDEX(Produse!$C$5:$C$104,MATCH(C287,CoduriProd,0)),"Cod inexistent"))</f>
        <v/>
      </c>
      <c r="E287" s="6"/>
      <c r="F287" s="9"/>
      <c r="G287" s="18"/>
      <c r="H287" s="18"/>
    </row>
    <row r="288" spans="2:8" x14ac:dyDescent="0.2">
      <c r="B288" s="16"/>
      <c r="C288" s="6"/>
      <c r="D288" s="17" t="str">
        <f>IF(C288="","",IFERROR(INDEX(Produse!$C$5:$C$104,MATCH(C288,CoduriProd,0)),"Cod inexistent"))</f>
        <v/>
      </c>
      <c r="E288" s="6"/>
      <c r="F288" s="9"/>
      <c r="G288" s="18"/>
      <c r="H288" s="18"/>
    </row>
    <row r="289" spans="2:8" x14ac:dyDescent="0.2">
      <c r="B289" s="16"/>
      <c r="C289" s="6"/>
      <c r="D289" s="17" t="str">
        <f>IF(C289="","",IFERROR(INDEX(Produse!$C$5:$C$104,MATCH(C289,CoduriProd,0)),"Cod inexistent"))</f>
        <v/>
      </c>
      <c r="E289" s="6"/>
      <c r="F289" s="9"/>
      <c r="G289" s="18"/>
      <c r="H289" s="18"/>
    </row>
    <row r="290" spans="2:8" x14ac:dyDescent="0.2">
      <c r="B290" s="16"/>
      <c r="C290" s="6"/>
      <c r="D290" s="17" t="str">
        <f>IF(C290="","",IFERROR(INDEX(Produse!$C$5:$C$104,MATCH(C290,CoduriProd,0)),"Cod inexistent"))</f>
        <v/>
      </c>
      <c r="E290" s="6"/>
      <c r="F290" s="9"/>
      <c r="G290" s="18"/>
      <c r="H290" s="18"/>
    </row>
    <row r="291" spans="2:8" x14ac:dyDescent="0.2">
      <c r="B291" s="16"/>
      <c r="C291" s="6"/>
      <c r="D291" s="17" t="str">
        <f>IF(C291="","",IFERROR(INDEX(Produse!$C$5:$C$104,MATCH(C291,CoduriProd,0)),"Cod inexistent"))</f>
        <v/>
      </c>
      <c r="E291" s="6"/>
      <c r="F291" s="9"/>
      <c r="G291" s="18"/>
      <c r="H291" s="18"/>
    </row>
    <row r="292" spans="2:8" x14ac:dyDescent="0.2">
      <c r="B292" s="16"/>
      <c r="C292" s="6"/>
      <c r="D292" s="17" t="str">
        <f>IF(C292="","",IFERROR(INDEX(Produse!$C$5:$C$104,MATCH(C292,CoduriProd,0)),"Cod inexistent"))</f>
        <v/>
      </c>
      <c r="E292" s="6"/>
      <c r="F292" s="9"/>
      <c r="G292" s="18"/>
      <c r="H292" s="18"/>
    </row>
    <row r="293" spans="2:8" x14ac:dyDescent="0.2">
      <c r="B293" s="16"/>
      <c r="C293" s="6"/>
      <c r="D293" s="17" t="str">
        <f>IF(C293="","",IFERROR(INDEX(Produse!$C$5:$C$104,MATCH(C293,CoduriProd,0)),"Cod inexistent"))</f>
        <v/>
      </c>
      <c r="E293" s="6"/>
      <c r="F293" s="9"/>
      <c r="G293" s="18"/>
      <c r="H293" s="18"/>
    </row>
    <row r="294" spans="2:8" x14ac:dyDescent="0.2">
      <c r="B294" s="16"/>
      <c r="C294" s="6"/>
      <c r="D294" s="17" t="str">
        <f>IF(C294="","",IFERROR(INDEX(Produse!$C$5:$C$104,MATCH(C294,CoduriProd,0)),"Cod inexistent"))</f>
        <v/>
      </c>
      <c r="E294" s="6"/>
      <c r="F294" s="9"/>
      <c r="G294" s="18"/>
      <c r="H294" s="18"/>
    </row>
    <row r="295" spans="2:8" x14ac:dyDescent="0.2">
      <c r="B295" s="16"/>
      <c r="C295" s="6"/>
      <c r="D295" s="17" t="str">
        <f>IF(C295="","",IFERROR(INDEX(Produse!$C$5:$C$104,MATCH(C295,CoduriProd,0)),"Cod inexistent"))</f>
        <v/>
      </c>
      <c r="E295" s="6"/>
      <c r="F295" s="9"/>
      <c r="G295" s="18"/>
      <c r="H295" s="18"/>
    </row>
    <row r="296" spans="2:8" x14ac:dyDescent="0.2">
      <c r="B296" s="16"/>
      <c r="C296" s="6"/>
      <c r="D296" s="17" t="str">
        <f>IF(C296="","",IFERROR(INDEX(Produse!$C$5:$C$104,MATCH(C296,CoduriProd,0)),"Cod inexistent"))</f>
        <v/>
      </c>
      <c r="E296" s="6"/>
      <c r="F296" s="9"/>
      <c r="G296" s="18"/>
      <c r="H296" s="18"/>
    </row>
    <row r="297" spans="2:8" x14ac:dyDescent="0.2">
      <c r="B297" s="16"/>
      <c r="C297" s="6"/>
      <c r="D297" s="17" t="str">
        <f>IF(C297="","",IFERROR(INDEX(Produse!$C$5:$C$104,MATCH(C297,CoduriProd,0)),"Cod inexistent"))</f>
        <v/>
      </c>
      <c r="E297" s="6"/>
      <c r="F297" s="9"/>
      <c r="G297" s="18"/>
      <c r="H297" s="18"/>
    </row>
    <row r="298" spans="2:8" x14ac:dyDescent="0.2">
      <c r="B298" s="16"/>
      <c r="C298" s="6"/>
      <c r="D298" s="17" t="str">
        <f>IF(C298="","",IFERROR(INDEX(Produse!$C$5:$C$104,MATCH(C298,CoduriProd,0)),"Cod inexistent"))</f>
        <v/>
      </c>
      <c r="E298" s="6"/>
      <c r="F298" s="9"/>
      <c r="G298" s="18"/>
      <c r="H298" s="18"/>
    </row>
    <row r="299" spans="2:8" x14ac:dyDescent="0.2">
      <c r="B299" s="16"/>
      <c r="C299" s="6"/>
      <c r="D299" s="17" t="str">
        <f>IF(C299="","",IFERROR(INDEX(Produse!$C$5:$C$104,MATCH(C299,CoduriProd,0)),"Cod inexistent"))</f>
        <v/>
      </c>
      <c r="E299" s="6"/>
      <c r="F299" s="9"/>
      <c r="G299" s="18"/>
      <c r="H299" s="18"/>
    </row>
    <row r="300" spans="2:8" x14ac:dyDescent="0.2">
      <c r="B300" s="16"/>
      <c r="C300" s="6"/>
      <c r="D300" s="17" t="str">
        <f>IF(C300="","",IFERROR(INDEX(Produse!$C$5:$C$104,MATCH(C300,CoduriProd,0)),"Cod inexistent"))</f>
        <v/>
      </c>
      <c r="E300" s="6"/>
      <c r="F300" s="9"/>
      <c r="G300" s="18"/>
      <c r="H300" s="18"/>
    </row>
    <row r="301" spans="2:8" x14ac:dyDescent="0.2">
      <c r="B301" s="16"/>
      <c r="C301" s="6"/>
      <c r="D301" s="17" t="str">
        <f>IF(C301="","",IFERROR(INDEX(Produse!$C$5:$C$104,MATCH(C301,CoduriProd,0)),"Cod inexistent"))</f>
        <v/>
      </c>
      <c r="E301" s="6"/>
      <c r="F301" s="9"/>
      <c r="G301" s="18"/>
      <c r="H301" s="18"/>
    </row>
    <row r="302" spans="2:8" x14ac:dyDescent="0.2">
      <c r="B302" s="16"/>
      <c r="C302" s="6"/>
      <c r="D302" s="17" t="str">
        <f>IF(C302="","",IFERROR(INDEX(Produse!$C$5:$C$104,MATCH(C302,CoduriProd,0)),"Cod inexistent"))</f>
        <v/>
      </c>
      <c r="E302" s="6"/>
      <c r="F302" s="9"/>
      <c r="G302" s="18"/>
      <c r="H302" s="18"/>
    </row>
    <row r="303" spans="2:8" x14ac:dyDescent="0.2">
      <c r="B303" s="16"/>
      <c r="C303" s="6"/>
      <c r="D303" s="17" t="str">
        <f>IF(C303="","",IFERROR(INDEX(Produse!$C$5:$C$104,MATCH(C303,CoduriProd,0)),"Cod inexistent"))</f>
        <v/>
      </c>
      <c r="E303" s="6"/>
      <c r="F303" s="9"/>
      <c r="G303" s="18"/>
      <c r="H303" s="18"/>
    </row>
    <row r="304" spans="2:8" x14ac:dyDescent="0.2">
      <c r="B304" s="16"/>
      <c r="C304" s="6"/>
      <c r="D304" s="17" t="str">
        <f>IF(C304="","",IFERROR(INDEX(Produse!$C$5:$C$104,MATCH(C304,CoduriProd,0)),"Cod inexistent"))</f>
        <v/>
      </c>
      <c r="E304" s="6"/>
      <c r="F304" s="9"/>
      <c r="G304" s="18"/>
      <c r="H304" s="18"/>
    </row>
    <row r="305" spans="2:8" x14ac:dyDescent="0.2">
      <c r="B305" s="16"/>
      <c r="C305" s="6"/>
      <c r="D305" s="17" t="str">
        <f>IF(C305="","",IFERROR(INDEX(Produse!$C$5:$C$104,MATCH(C305,CoduriProd,0)),"Cod inexistent"))</f>
        <v/>
      </c>
      <c r="E305" s="6"/>
      <c r="F305" s="9"/>
      <c r="G305" s="18"/>
      <c r="H305" s="18"/>
    </row>
    <row r="306" spans="2:8" x14ac:dyDescent="0.2">
      <c r="B306" s="16"/>
      <c r="C306" s="6"/>
      <c r="D306" s="17" t="str">
        <f>IF(C306="","",IFERROR(INDEX(Produse!$C$5:$C$104,MATCH(C306,CoduriProd,0)),"Cod inexistent"))</f>
        <v/>
      </c>
      <c r="E306" s="6"/>
      <c r="F306" s="9"/>
      <c r="G306" s="18"/>
      <c r="H306" s="18"/>
    </row>
    <row r="307" spans="2:8" x14ac:dyDescent="0.2">
      <c r="B307" s="16"/>
      <c r="C307" s="6"/>
      <c r="D307" s="17" t="str">
        <f>IF(C307="","",IFERROR(INDEX(Produse!$C$5:$C$104,MATCH(C307,CoduriProd,0)),"Cod inexistent"))</f>
        <v/>
      </c>
      <c r="E307" s="6"/>
      <c r="F307" s="9"/>
      <c r="G307" s="18"/>
      <c r="H307" s="18"/>
    </row>
    <row r="308" spans="2:8" x14ac:dyDescent="0.2">
      <c r="B308" s="16"/>
      <c r="C308" s="6"/>
      <c r="D308" s="17" t="str">
        <f>IF(C308="","",IFERROR(INDEX(Produse!$C$5:$C$104,MATCH(C308,CoduriProd,0)),"Cod inexistent"))</f>
        <v/>
      </c>
      <c r="E308" s="6"/>
      <c r="F308" s="9"/>
      <c r="G308" s="18"/>
      <c r="H308" s="18"/>
    </row>
    <row r="309" spans="2:8" x14ac:dyDescent="0.2">
      <c r="B309" s="16"/>
      <c r="C309" s="6"/>
      <c r="D309" s="17" t="str">
        <f>IF(C309="","",IFERROR(INDEX(Produse!$C$5:$C$104,MATCH(C309,CoduriProd,0)),"Cod inexistent"))</f>
        <v/>
      </c>
      <c r="E309" s="6"/>
      <c r="F309" s="9"/>
      <c r="G309" s="18"/>
      <c r="H309" s="18"/>
    </row>
    <row r="310" spans="2:8" x14ac:dyDescent="0.2">
      <c r="B310" s="16"/>
      <c r="C310" s="6"/>
      <c r="D310" s="17" t="str">
        <f>IF(C310="","",IFERROR(INDEX(Produse!$C$5:$C$104,MATCH(C310,CoduriProd,0)),"Cod inexistent"))</f>
        <v/>
      </c>
      <c r="E310" s="6"/>
      <c r="F310" s="9"/>
      <c r="G310" s="18"/>
      <c r="H310" s="18"/>
    </row>
    <row r="311" spans="2:8" x14ac:dyDescent="0.2">
      <c r="B311" s="16"/>
      <c r="C311" s="6"/>
      <c r="D311" s="17" t="str">
        <f>IF(C311="","",IFERROR(INDEX(Produse!$C$5:$C$104,MATCH(C311,CoduriProd,0)),"Cod inexistent"))</f>
        <v/>
      </c>
      <c r="E311" s="6"/>
      <c r="F311" s="9"/>
      <c r="G311" s="18"/>
      <c r="H311" s="18"/>
    </row>
    <row r="312" spans="2:8" x14ac:dyDescent="0.2">
      <c r="B312" s="16"/>
      <c r="C312" s="6"/>
      <c r="D312" s="17" t="str">
        <f>IF(C312="","",IFERROR(INDEX(Produse!$C$5:$C$104,MATCH(C312,CoduriProd,0)),"Cod inexistent"))</f>
        <v/>
      </c>
      <c r="E312" s="6"/>
      <c r="F312" s="9"/>
      <c r="G312" s="18"/>
      <c r="H312" s="18"/>
    </row>
    <row r="313" spans="2:8" x14ac:dyDescent="0.2">
      <c r="B313" s="16"/>
      <c r="C313" s="6"/>
      <c r="D313" s="17" t="str">
        <f>IF(C313="","",IFERROR(INDEX(Produse!$C$5:$C$104,MATCH(C313,CoduriProd,0)),"Cod inexistent"))</f>
        <v/>
      </c>
      <c r="E313" s="6"/>
      <c r="F313" s="9"/>
      <c r="G313" s="18"/>
      <c r="H313" s="18"/>
    </row>
    <row r="314" spans="2:8" x14ac:dyDescent="0.2">
      <c r="B314" s="16"/>
      <c r="C314" s="6"/>
      <c r="D314" s="17" t="str">
        <f>IF(C314="","",IFERROR(INDEX(Produse!$C$5:$C$104,MATCH(C314,CoduriProd,0)),"Cod inexistent"))</f>
        <v/>
      </c>
      <c r="E314" s="6"/>
      <c r="F314" s="9"/>
      <c r="G314" s="18"/>
      <c r="H314" s="18"/>
    </row>
    <row r="315" spans="2:8" x14ac:dyDescent="0.2">
      <c r="B315" s="16"/>
      <c r="C315" s="6"/>
      <c r="D315" s="17" t="str">
        <f>IF(C315="","",IFERROR(INDEX(Produse!$C$5:$C$104,MATCH(C315,CoduriProd,0)),"Cod inexistent"))</f>
        <v/>
      </c>
      <c r="E315" s="6"/>
      <c r="F315" s="9"/>
      <c r="G315" s="18"/>
      <c r="H315" s="18"/>
    </row>
    <row r="316" spans="2:8" x14ac:dyDescent="0.2">
      <c r="B316" s="16"/>
      <c r="C316" s="6"/>
      <c r="D316" s="17" t="str">
        <f>IF(C316="","",IFERROR(INDEX(Produse!$C$5:$C$104,MATCH(C316,CoduriProd,0)),"Cod inexistent"))</f>
        <v/>
      </c>
      <c r="E316" s="6"/>
      <c r="F316" s="9"/>
      <c r="G316" s="18"/>
      <c r="H316" s="18"/>
    </row>
    <row r="317" spans="2:8" x14ac:dyDescent="0.2">
      <c r="B317" s="16"/>
      <c r="C317" s="6"/>
      <c r="D317" s="17" t="str">
        <f>IF(C317="","",IFERROR(INDEX(Produse!$C$5:$C$104,MATCH(C317,CoduriProd,0)),"Cod inexistent"))</f>
        <v/>
      </c>
      <c r="E317" s="6"/>
      <c r="F317" s="9"/>
      <c r="G317" s="18"/>
      <c r="H317" s="18"/>
    </row>
    <row r="318" spans="2:8" x14ac:dyDescent="0.2">
      <c r="B318" s="16"/>
      <c r="C318" s="6"/>
      <c r="D318" s="17" t="str">
        <f>IF(C318="","",IFERROR(INDEX(Produse!$C$5:$C$104,MATCH(C318,CoduriProd,0)),"Cod inexistent"))</f>
        <v/>
      </c>
      <c r="E318" s="6"/>
      <c r="F318" s="9"/>
      <c r="G318" s="18"/>
      <c r="H318" s="18"/>
    </row>
    <row r="319" spans="2:8" x14ac:dyDescent="0.2">
      <c r="B319" s="16"/>
      <c r="C319" s="6"/>
      <c r="D319" s="17" t="str">
        <f>IF(C319="","",IFERROR(INDEX(Produse!$C$5:$C$104,MATCH(C319,CoduriProd,0)),"Cod inexistent"))</f>
        <v/>
      </c>
      <c r="E319" s="6"/>
      <c r="F319" s="9"/>
      <c r="G319" s="18"/>
      <c r="H319" s="18"/>
    </row>
    <row r="320" spans="2:8" x14ac:dyDescent="0.2">
      <c r="B320" s="16"/>
      <c r="C320" s="6"/>
      <c r="D320" s="17" t="str">
        <f>IF(C320="","",IFERROR(INDEX(Produse!$C$5:$C$104,MATCH(C320,CoduriProd,0)),"Cod inexistent"))</f>
        <v/>
      </c>
      <c r="E320" s="6"/>
      <c r="F320" s="9"/>
      <c r="G320" s="18"/>
      <c r="H320" s="18"/>
    </row>
    <row r="321" spans="2:8" x14ac:dyDescent="0.2">
      <c r="B321" s="16"/>
      <c r="C321" s="6"/>
      <c r="D321" s="17" t="str">
        <f>IF(C321="","",IFERROR(INDEX(Produse!$C$5:$C$104,MATCH(C321,CoduriProd,0)),"Cod inexistent"))</f>
        <v/>
      </c>
      <c r="E321" s="6"/>
      <c r="F321" s="9"/>
      <c r="G321" s="18"/>
      <c r="H321" s="18"/>
    </row>
    <row r="322" spans="2:8" x14ac:dyDescent="0.2">
      <c r="B322" s="16"/>
      <c r="C322" s="6"/>
      <c r="D322" s="17" t="str">
        <f>IF(C322="","",IFERROR(INDEX(Produse!$C$5:$C$104,MATCH(C322,CoduriProd,0)),"Cod inexistent"))</f>
        <v/>
      </c>
      <c r="E322" s="6"/>
      <c r="F322" s="9"/>
      <c r="G322" s="18"/>
      <c r="H322" s="18"/>
    </row>
    <row r="323" spans="2:8" x14ac:dyDescent="0.2">
      <c r="B323" s="16"/>
      <c r="C323" s="6"/>
      <c r="D323" s="17" t="str">
        <f>IF(C323="","",IFERROR(INDEX(Produse!$C$5:$C$104,MATCH(C323,CoduriProd,0)),"Cod inexistent"))</f>
        <v/>
      </c>
      <c r="E323" s="6"/>
      <c r="F323" s="9"/>
      <c r="G323" s="18"/>
      <c r="H323" s="18"/>
    </row>
    <row r="324" spans="2:8" x14ac:dyDescent="0.2">
      <c r="B324" s="16"/>
      <c r="C324" s="6"/>
      <c r="D324" s="17" t="str">
        <f>IF(C324="","",IFERROR(INDEX(Produse!$C$5:$C$104,MATCH(C324,CoduriProd,0)),"Cod inexistent"))</f>
        <v/>
      </c>
      <c r="E324" s="6"/>
      <c r="F324" s="9"/>
      <c r="G324" s="18"/>
      <c r="H324" s="18"/>
    </row>
    <row r="325" spans="2:8" x14ac:dyDescent="0.2">
      <c r="B325" s="16"/>
      <c r="C325" s="6"/>
      <c r="D325" s="17" t="str">
        <f>IF(C325="","",IFERROR(INDEX(Produse!$C$5:$C$104,MATCH(C325,CoduriProd,0)),"Cod inexistent"))</f>
        <v/>
      </c>
      <c r="E325" s="6"/>
      <c r="F325" s="9"/>
      <c r="G325" s="18"/>
      <c r="H325" s="18"/>
    </row>
    <row r="326" spans="2:8" x14ac:dyDescent="0.2">
      <c r="B326" s="16"/>
      <c r="C326" s="6"/>
      <c r="D326" s="17" t="str">
        <f>IF(C326="","",IFERROR(INDEX(Produse!$C$5:$C$104,MATCH(C326,CoduriProd,0)),"Cod inexistent"))</f>
        <v/>
      </c>
      <c r="E326" s="6"/>
      <c r="F326" s="9"/>
      <c r="G326" s="18"/>
      <c r="H326" s="18"/>
    </row>
    <row r="327" spans="2:8" x14ac:dyDescent="0.2">
      <c r="B327" s="16"/>
      <c r="C327" s="6"/>
      <c r="D327" s="17" t="str">
        <f>IF(C327="","",IFERROR(INDEX(Produse!$C$5:$C$104,MATCH(C327,CoduriProd,0)),"Cod inexistent"))</f>
        <v/>
      </c>
      <c r="E327" s="6"/>
      <c r="F327" s="9"/>
      <c r="G327" s="18"/>
      <c r="H327" s="18"/>
    </row>
    <row r="328" spans="2:8" x14ac:dyDescent="0.2">
      <c r="B328" s="16"/>
      <c r="C328" s="6"/>
      <c r="D328" s="17" t="str">
        <f>IF(C328="","",IFERROR(INDEX(Produse!$C$5:$C$104,MATCH(C328,CoduriProd,0)),"Cod inexistent"))</f>
        <v/>
      </c>
      <c r="E328" s="6"/>
      <c r="F328" s="9"/>
      <c r="G328" s="18"/>
      <c r="H328" s="18"/>
    </row>
    <row r="329" spans="2:8" x14ac:dyDescent="0.2">
      <c r="B329" s="16"/>
      <c r="C329" s="6"/>
      <c r="D329" s="17" t="str">
        <f>IF(C329="","",IFERROR(INDEX(Produse!$C$5:$C$104,MATCH(C329,CoduriProd,0)),"Cod inexistent"))</f>
        <v/>
      </c>
      <c r="E329" s="6"/>
      <c r="F329" s="9"/>
      <c r="G329" s="18"/>
      <c r="H329" s="18"/>
    </row>
    <row r="330" spans="2:8" x14ac:dyDescent="0.2">
      <c r="B330" s="16"/>
      <c r="C330" s="6"/>
      <c r="D330" s="17" t="str">
        <f>IF(C330="","",IFERROR(INDEX(Produse!$C$5:$C$104,MATCH(C330,CoduriProd,0)),"Cod inexistent"))</f>
        <v/>
      </c>
      <c r="E330" s="6"/>
      <c r="F330" s="9"/>
      <c r="G330" s="18"/>
      <c r="H330" s="18"/>
    </row>
    <row r="331" spans="2:8" x14ac:dyDescent="0.2">
      <c r="B331" s="16"/>
      <c r="C331" s="6"/>
      <c r="D331" s="17" t="str">
        <f>IF(C331="","",IFERROR(INDEX(Produse!$C$5:$C$104,MATCH(C331,CoduriProd,0)),"Cod inexistent"))</f>
        <v/>
      </c>
      <c r="E331" s="6"/>
      <c r="F331" s="9"/>
      <c r="G331" s="18"/>
      <c r="H331" s="18"/>
    </row>
    <row r="332" spans="2:8" x14ac:dyDescent="0.2">
      <c r="B332" s="16"/>
      <c r="C332" s="6"/>
      <c r="D332" s="17" t="str">
        <f>IF(C332="","",IFERROR(INDEX(Produse!$C$5:$C$104,MATCH(C332,CoduriProd,0)),"Cod inexistent"))</f>
        <v/>
      </c>
      <c r="E332" s="6"/>
      <c r="F332" s="9"/>
      <c r="G332" s="18"/>
      <c r="H332" s="18"/>
    </row>
    <row r="333" spans="2:8" x14ac:dyDescent="0.2">
      <c r="B333" s="16"/>
      <c r="C333" s="6"/>
      <c r="D333" s="17" t="str">
        <f>IF(C333="","",IFERROR(INDEX(Produse!$C$5:$C$104,MATCH(C333,CoduriProd,0)),"Cod inexistent"))</f>
        <v/>
      </c>
      <c r="E333" s="6"/>
      <c r="F333" s="9"/>
      <c r="G333" s="18"/>
      <c r="H333" s="18"/>
    </row>
    <row r="334" spans="2:8" x14ac:dyDescent="0.2">
      <c r="B334" s="16"/>
      <c r="C334" s="6"/>
      <c r="D334" s="17" t="str">
        <f>IF(C334="","",IFERROR(INDEX(Produse!$C$5:$C$104,MATCH(C334,CoduriProd,0)),"Cod inexistent"))</f>
        <v/>
      </c>
      <c r="E334" s="6"/>
      <c r="F334" s="9"/>
      <c r="G334" s="18"/>
      <c r="H334" s="18"/>
    </row>
    <row r="335" spans="2:8" x14ac:dyDescent="0.2">
      <c r="B335" s="16"/>
      <c r="C335" s="6"/>
      <c r="D335" s="17" t="str">
        <f>IF(C335="","",IFERROR(INDEX(Produse!$C$5:$C$104,MATCH(C335,CoduriProd,0)),"Cod inexistent"))</f>
        <v/>
      </c>
      <c r="E335" s="6"/>
      <c r="F335" s="9"/>
      <c r="G335" s="18"/>
      <c r="H335" s="18"/>
    </row>
    <row r="336" spans="2:8" x14ac:dyDescent="0.2">
      <c r="B336" s="16"/>
      <c r="C336" s="6"/>
      <c r="D336" s="17" t="str">
        <f>IF(C336="","",IFERROR(INDEX(Produse!$C$5:$C$104,MATCH(C336,CoduriProd,0)),"Cod inexistent"))</f>
        <v/>
      </c>
      <c r="E336" s="6"/>
      <c r="F336" s="9"/>
      <c r="G336" s="18"/>
      <c r="H336" s="18"/>
    </row>
    <row r="337" spans="2:8" x14ac:dyDescent="0.2">
      <c r="B337" s="16"/>
      <c r="C337" s="6"/>
      <c r="D337" s="17" t="str">
        <f>IF(C337="","",IFERROR(INDEX(Produse!$C$5:$C$104,MATCH(C337,CoduriProd,0)),"Cod inexistent"))</f>
        <v/>
      </c>
      <c r="E337" s="6"/>
      <c r="F337" s="9"/>
      <c r="G337" s="18"/>
      <c r="H337" s="18"/>
    </row>
    <row r="338" spans="2:8" x14ac:dyDescent="0.2">
      <c r="B338" s="16"/>
      <c r="C338" s="6"/>
      <c r="D338" s="17" t="str">
        <f>IF(C338="","",IFERROR(INDEX(Produse!$C$5:$C$104,MATCH(C338,CoduriProd,0)),"Cod inexistent"))</f>
        <v/>
      </c>
      <c r="E338" s="6"/>
      <c r="F338" s="9"/>
      <c r="G338" s="18"/>
      <c r="H338" s="18"/>
    </row>
    <row r="339" spans="2:8" x14ac:dyDescent="0.2">
      <c r="B339" s="16"/>
      <c r="C339" s="6"/>
      <c r="D339" s="17" t="str">
        <f>IF(C339="","",IFERROR(INDEX(Produse!$C$5:$C$104,MATCH(C339,CoduriProd,0)),"Cod inexistent"))</f>
        <v/>
      </c>
      <c r="E339" s="6"/>
      <c r="F339" s="9"/>
      <c r="G339" s="18"/>
      <c r="H339" s="18"/>
    </row>
    <row r="340" spans="2:8" x14ac:dyDescent="0.2">
      <c r="B340" s="16"/>
      <c r="C340" s="6"/>
      <c r="D340" s="17" t="str">
        <f>IF(C340="","",IFERROR(INDEX(Produse!$C$5:$C$104,MATCH(C340,CoduriProd,0)),"Cod inexistent"))</f>
        <v/>
      </c>
      <c r="E340" s="6"/>
      <c r="F340" s="9"/>
      <c r="G340" s="18"/>
      <c r="H340" s="18"/>
    </row>
    <row r="341" spans="2:8" x14ac:dyDescent="0.2">
      <c r="B341" s="16"/>
      <c r="C341" s="6"/>
      <c r="D341" s="17" t="str">
        <f>IF(C341="","",IFERROR(INDEX(Produse!$C$5:$C$104,MATCH(C341,CoduriProd,0)),"Cod inexistent"))</f>
        <v/>
      </c>
      <c r="E341" s="6"/>
      <c r="F341" s="9"/>
      <c r="G341" s="18"/>
      <c r="H341" s="18"/>
    </row>
    <row r="342" spans="2:8" x14ac:dyDescent="0.2">
      <c r="B342" s="16"/>
      <c r="C342" s="6"/>
      <c r="D342" s="17" t="str">
        <f>IF(C342="","",IFERROR(INDEX(Produse!$C$5:$C$104,MATCH(C342,CoduriProd,0)),"Cod inexistent"))</f>
        <v/>
      </c>
      <c r="E342" s="6"/>
      <c r="F342" s="9"/>
      <c r="G342" s="18"/>
      <c r="H342" s="18"/>
    </row>
    <row r="343" spans="2:8" x14ac:dyDescent="0.2">
      <c r="B343" s="16"/>
      <c r="C343" s="6"/>
      <c r="D343" s="17" t="str">
        <f>IF(C343="","",IFERROR(INDEX(Produse!$C$5:$C$104,MATCH(C343,CoduriProd,0)),"Cod inexistent"))</f>
        <v/>
      </c>
      <c r="E343" s="6"/>
      <c r="F343" s="9"/>
      <c r="G343" s="18"/>
      <c r="H343" s="18"/>
    </row>
    <row r="344" spans="2:8" x14ac:dyDescent="0.2">
      <c r="B344" s="16"/>
      <c r="C344" s="6"/>
      <c r="D344" s="17" t="str">
        <f>IF(C344="","",IFERROR(INDEX(Produse!$C$5:$C$104,MATCH(C344,CoduriProd,0)),"Cod inexistent"))</f>
        <v/>
      </c>
      <c r="E344" s="6"/>
      <c r="F344" s="9"/>
      <c r="G344" s="18"/>
      <c r="H344" s="18"/>
    </row>
    <row r="345" spans="2:8" x14ac:dyDescent="0.2">
      <c r="B345" s="16"/>
      <c r="C345" s="6"/>
      <c r="D345" s="17" t="str">
        <f>IF(C345="","",IFERROR(INDEX(Produse!$C$5:$C$104,MATCH(C345,CoduriProd,0)),"Cod inexistent"))</f>
        <v/>
      </c>
      <c r="E345" s="6"/>
      <c r="F345" s="9"/>
      <c r="G345" s="18"/>
      <c r="H345" s="18"/>
    </row>
    <row r="346" spans="2:8" x14ac:dyDescent="0.2">
      <c r="B346" s="16"/>
      <c r="C346" s="6"/>
      <c r="D346" s="17" t="str">
        <f>IF(C346="","",IFERROR(INDEX(Produse!$C$5:$C$104,MATCH(C346,CoduriProd,0)),"Cod inexistent"))</f>
        <v/>
      </c>
      <c r="E346" s="6"/>
      <c r="F346" s="9"/>
      <c r="G346" s="18"/>
      <c r="H346" s="18"/>
    </row>
    <row r="347" spans="2:8" x14ac:dyDescent="0.2">
      <c r="B347" s="16"/>
      <c r="C347" s="6"/>
      <c r="D347" s="17" t="str">
        <f>IF(C347="","",IFERROR(INDEX(Produse!$C$5:$C$104,MATCH(C347,CoduriProd,0)),"Cod inexistent"))</f>
        <v/>
      </c>
      <c r="E347" s="6"/>
      <c r="F347" s="9"/>
      <c r="G347" s="18"/>
      <c r="H347" s="18"/>
    </row>
    <row r="348" spans="2:8" x14ac:dyDescent="0.2">
      <c r="B348" s="16"/>
      <c r="C348" s="6"/>
      <c r="D348" s="17" t="str">
        <f>IF(C348="","",IFERROR(INDEX(Produse!$C$5:$C$104,MATCH(C348,CoduriProd,0)),"Cod inexistent"))</f>
        <v/>
      </c>
      <c r="E348" s="6"/>
      <c r="F348" s="9"/>
      <c r="G348" s="18"/>
      <c r="H348" s="18"/>
    </row>
    <row r="349" spans="2:8" x14ac:dyDescent="0.2">
      <c r="B349" s="16"/>
      <c r="C349" s="6"/>
      <c r="D349" s="17" t="str">
        <f>IF(C349="","",IFERROR(INDEX(Produse!$C$5:$C$104,MATCH(C349,CoduriProd,0)),"Cod inexistent"))</f>
        <v/>
      </c>
      <c r="E349" s="6"/>
      <c r="F349" s="9"/>
      <c r="G349" s="18"/>
      <c r="H349" s="18"/>
    </row>
    <row r="350" spans="2:8" x14ac:dyDescent="0.2">
      <c r="B350" s="16"/>
      <c r="C350" s="6"/>
      <c r="D350" s="17" t="str">
        <f>IF(C350="","",IFERROR(INDEX(Produse!$C$5:$C$104,MATCH(C350,CoduriProd,0)),"Cod inexistent"))</f>
        <v/>
      </c>
      <c r="E350" s="6"/>
      <c r="F350" s="9"/>
      <c r="G350" s="18"/>
      <c r="H350" s="18"/>
    </row>
    <row r="351" spans="2:8" x14ac:dyDescent="0.2">
      <c r="B351" s="16"/>
      <c r="C351" s="6"/>
      <c r="D351" s="17" t="str">
        <f>IF(C351="","",IFERROR(INDEX(Produse!$C$5:$C$104,MATCH(C351,CoduriProd,0)),"Cod inexistent"))</f>
        <v/>
      </c>
      <c r="E351" s="6"/>
      <c r="F351" s="9"/>
      <c r="G351" s="18"/>
      <c r="H351" s="18"/>
    </row>
    <row r="352" spans="2:8" x14ac:dyDescent="0.2">
      <c r="B352" s="16"/>
      <c r="C352" s="6"/>
      <c r="D352" s="17" t="str">
        <f>IF(C352="","",IFERROR(INDEX(Produse!$C$5:$C$104,MATCH(C352,CoduriProd,0)),"Cod inexistent"))</f>
        <v/>
      </c>
      <c r="E352" s="6"/>
      <c r="F352" s="9"/>
      <c r="G352" s="18"/>
      <c r="H352" s="18"/>
    </row>
    <row r="353" spans="2:8" x14ac:dyDescent="0.2">
      <c r="B353" s="16"/>
      <c r="C353" s="6"/>
      <c r="D353" s="17" t="str">
        <f>IF(C353="","",IFERROR(INDEX(Produse!$C$5:$C$104,MATCH(C353,CoduriProd,0)),"Cod inexistent"))</f>
        <v/>
      </c>
      <c r="E353" s="6"/>
      <c r="F353" s="9"/>
      <c r="G353" s="18"/>
      <c r="H353" s="18"/>
    </row>
    <row r="354" spans="2:8" x14ac:dyDescent="0.2">
      <c r="B354" s="16"/>
      <c r="C354" s="6"/>
      <c r="D354" s="17" t="str">
        <f>IF(C354="","",IFERROR(INDEX(Produse!$C$5:$C$104,MATCH(C354,CoduriProd,0)),"Cod inexistent"))</f>
        <v/>
      </c>
      <c r="E354" s="6"/>
      <c r="F354" s="9"/>
      <c r="G354" s="18"/>
      <c r="H354" s="18"/>
    </row>
    <row r="355" spans="2:8" x14ac:dyDescent="0.2">
      <c r="B355" s="16"/>
      <c r="C355" s="6"/>
      <c r="D355" s="17" t="str">
        <f>IF(C355="","",IFERROR(INDEX(Produse!$C$5:$C$104,MATCH(C355,CoduriProd,0)),"Cod inexistent"))</f>
        <v/>
      </c>
      <c r="E355" s="6"/>
      <c r="F355" s="9"/>
      <c r="G355" s="18"/>
      <c r="H355" s="18"/>
    </row>
    <row r="356" spans="2:8" x14ac:dyDescent="0.2">
      <c r="B356" s="16"/>
      <c r="C356" s="6"/>
      <c r="D356" s="17" t="str">
        <f>IF(C356="","",IFERROR(INDEX(Produse!$C$5:$C$104,MATCH(C356,CoduriProd,0)),"Cod inexistent"))</f>
        <v/>
      </c>
      <c r="E356" s="6"/>
      <c r="F356" s="9"/>
      <c r="G356" s="18"/>
      <c r="H356" s="18"/>
    </row>
    <row r="357" spans="2:8" x14ac:dyDescent="0.2">
      <c r="B357" s="16"/>
      <c r="C357" s="6"/>
      <c r="D357" s="17" t="str">
        <f>IF(C357="","",IFERROR(INDEX(Produse!$C$5:$C$104,MATCH(C357,CoduriProd,0)),"Cod inexistent"))</f>
        <v/>
      </c>
      <c r="E357" s="6"/>
      <c r="F357" s="9"/>
      <c r="G357" s="18"/>
      <c r="H357" s="18"/>
    </row>
    <row r="358" spans="2:8" x14ac:dyDescent="0.2">
      <c r="B358" s="16"/>
      <c r="C358" s="6"/>
      <c r="D358" s="17" t="str">
        <f>IF(C358="","",IFERROR(INDEX(Produse!$C$5:$C$104,MATCH(C358,CoduriProd,0)),"Cod inexistent"))</f>
        <v/>
      </c>
      <c r="E358" s="6"/>
      <c r="F358" s="9"/>
      <c r="G358" s="18"/>
      <c r="H358" s="18"/>
    </row>
    <row r="359" spans="2:8" x14ac:dyDescent="0.2">
      <c r="B359" s="16"/>
      <c r="C359" s="6"/>
      <c r="D359" s="17" t="str">
        <f>IF(C359="","",IFERROR(INDEX(Produse!$C$5:$C$104,MATCH(C359,CoduriProd,0)),"Cod inexistent"))</f>
        <v/>
      </c>
      <c r="E359" s="6"/>
      <c r="F359" s="9"/>
      <c r="G359" s="18"/>
      <c r="H359" s="18"/>
    </row>
    <row r="360" spans="2:8" x14ac:dyDescent="0.2">
      <c r="B360" s="16"/>
      <c r="C360" s="6"/>
      <c r="D360" s="17" t="str">
        <f>IF(C360="","",IFERROR(INDEX(Produse!$C$5:$C$104,MATCH(C360,CoduriProd,0)),"Cod inexistent"))</f>
        <v/>
      </c>
      <c r="E360" s="6"/>
      <c r="F360" s="9"/>
      <c r="G360" s="18"/>
      <c r="H360" s="18"/>
    </row>
    <row r="361" spans="2:8" x14ac:dyDescent="0.2">
      <c r="B361" s="16"/>
      <c r="C361" s="6"/>
      <c r="D361" s="17" t="str">
        <f>IF(C361="","",IFERROR(INDEX(Produse!$C$5:$C$104,MATCH(C361,CoduriProd,0)),"Cod inexistent"))</f>
        <v/>
      </c>
      <c r="E361" s="6"/>
      <c r="F361" s="9"/>
      <c r="G361" s="18"/>
      <c r="H361" s="18"/>
    </row>
    <row r="362" spans="2:8" x14ac:dyDescent="0.2">
      <c r="B362" s="16"/>
      <c r="C362" s="6"/>
      <c r="D362" s="17" t="str">
        <f>IF(C362="","",IFERROR(INDEX(Produse!$C$5:$C$104,MATCH(C362,CoduriProd,0)),"Cod inexistent"))</f>
        <v/>
      </c>
      <c r="E362" s="6"/>
      <c r="F362" s="9"/>
      <c r="G362" s="18"/>
      <c r="H362" s="18"/>
    </row>
    <row r="363" spans="2:8" x14ac:dyDescent="0.2">
      <c r="B363" s="16"/>
      <c r="C363" s="6"/>
      <c r="D363" s="17" t="str">
        <f>IF(C363="","",IFERROR(INDEX(Produse!$C$5:$C$104,MATCH(C363,CoduriProd,0)),"Cod inexistent"))</f>
        <v/>
      </c>
      <c r="E363" s="6"/>
      <c r="F363" s="9"/>
      <c r="G363" s="18"/>
      <c r="H363" s="18"/>
    </row>
    <row r="364" spans="2:8" x14ac:dyDescent="0.2">
      <c r="B364" s="16"/>
      <c r="C364" s="6"/>
      <c r="D364" s="17" t="str">
        <f>IF(C364="","",IFERROR(INDEX(Produse!$C$5:$C$104,MATCH(C364,CoduriProd,0)),"Cod inexistent"))</f>
        <v/>
      </c>
      <c r="E364" s="6"/>
      <c r="F364" s="9"/>
      <c r="G364" s="18"/>
      <c r="H364" s="18"/>
    </row>
    <row r="365" spans="2:8" x14ac:dyDescent="0.2">
      <c r="B365" s="16"/>
      <c r="C365" s="6"/>
      <c r="D365" s="17" t="str">
        <f>IF(C365="","",IFERROR(INDEX(Produse!$C$5:$C$104,MATCH(C365,CoduriProd,0)),"Cod inexistent"))</f>
        <v/>
      </c>
      <c r="E365" s="6"/>
      <c r="F365" s="9"/>
      <c r="G365" s="18"/>
      <c r="H365" s="18"/>
    </row>
    <row r="366" spans="2:8" x14ac:dyDescent="0.2">
      <c r="B366" s="16"/>
      <c r="C366" s="6"/>
      <c r="D366" s="17" t="str">
        <f>IF(C366="","",IFERROR(INDEX(Produse!$C$5:$C$104,MATCH(C366,CoduriProd,0)),"Cod inexistent"))</f>
        <v/>
      </c>
      <c r="E366" s="6"/>
      <c r="F366" s="9"/>
      <c r="G366" s="18"/>
      <c r="H366" s="18"/>
    </row>
    <row r="367" spans="2:8" x14ac:dyDescent="0.2">
      <c r="B367" s="16"/>
      <c r="C367" s="6"/>
      <c r="D367" s="17" t="str">
        <f>IF(C367="","",IFERROR(INDEX(Produse!$C$5:$C$104,MATCH(C367,CoduriProd,0)),"Cod inexistent"))</f>
        <v/>
      </c>
      <c r="E367" s="6"/>
      <c r="F367" s="9"/>
      <c r="G367" s="18"/>
      <c r="H367" s="18"/>
    </row>
    <row r="368" spans="2:8" x14ac:dyDescent="0.2">
      <c r="B368" s="16"/>
      <c r="C368" s="6"/>
      <c r="D368" s="17" t="str">
        <f>IF(C368="","",IFERROR(INDEX(Produse!$C$5:$C$104,MATCH(C368,CoduriProd,0)),"Cod inexistent"))</f>
        <v/>
      </c>
      <c r="E368" s="6"/>
      <c r="F368" s="9"/>
      <c r="G368" s="18"/>
      <c r="H368" s="18"/>
    </row>
    <row r="369" spans="2:8" x14ac:dyDescent="0.2">
      <c r="B369" s="16"/>
      <c r="C369" s="6"/>
      <c r="D369" s="17" t="str">
        <f>IF(C369="","",IFERROR(INDEX(Produse!$C$5:$C$104,MATCH(C369,CoduriProd,0)),"Cod inexistent"))</f>
        <v/>
      </c>
      <c r="E369" s="6"/>
      <c r="F369" s="9"/>
      <c r="G369" s="18"/>
      <c r="H369" s="18"/>
    </row>
    <row r="370" spans="2:8" x14ac:dyDescent="0.2">
      <c r="B370" s="16"/>
      <c r="C370" s="6"/>
      <c r="D370" s="17" t="str">
        <f>IF(C370="","",IFERROR(INDEX(Produse!$C$5:$C$104,MATCH(C370,CoduriProd,0)),"Cod inexistent"))</f>
        <v/>
      </c>
      <c r="E370" s="6"/>
      <c r="F370" s="9"/>
      <c r="G370" s="18"/>
      <c r="H370" s="18"/>
    </row>
    <row r="371" spans="2:8" x14ac:dyDescent="0.2">
      <c r="B371" s="16"/>
      <c r="C371" s="6"/>
      <c r="D371" s="17" t="str">
        <f>IF(C371="","",IFERROR(INDEX(Produse!$C$5:$C$104,MATCH(C371,CoduriProd,0)),"Cod inexistent"))</f>
        <v/>
      </c>
      <c r="E371" s="6"/>
      <c r="F371" s="9"/>
      <c r="G371" s="18"/>
      <c r="H371" s="18"/>
    </row>
    <row r="372" spans="2:8" x14ac:dyDescent="0.2">
      <c r="B372" s="16"/>
      <c r="C372" s="6"/>
      <c r="D372" s="17" t="str">
        <f>IF(C372="","",IFERROR(INDEX(Produse!$C$5:$C$104,MATCH(C372,CoduriProd,0)),"Cod inexistent"))</f>
        <v/>
      </c>
      <c r="E372" s="6"/>
      <c r="F372" s="9"/>
      <c r="G372" s="18"/>
      <c r="H372" s="18"/>
    </row>
    <row r="373" spans="2:8" x14ac:dyDescent="0.2">
      <c r="B373" s="16"/>
      <c r="C373" s="6"/>
      <c r="D373" s="17" t="str">
        <f>IF(C373="","",IFERROR(INDEX(Produse!$C$5:$C$104,MATCH(C373,CoduriProd,0)),"Cod inexistent"))</f>
        <v/>
      </c>
      <c r="E373" s="6"/>
      <c r="F373" s="9"/>
      <c r="G373" s="18"/>
      <c r="H373" s="18"/>
    </row>
    <row r="374" spans="2:8" x14ac:dyDescent="0.2">
      <c r="B374" s="16"/>
      <c r="C374" s="6"/>
      <c r="D374" s="17" t="str">
        <f>IF(C374="","",IFERROR(INDEX(Produse!$C$5:$C$104,MATCH(C374,CoduriProd,0)),"Cod inexistent"))</f>
        <v/>
      </c>
      <c r="E374" s="6"/>
      <c r="F374" s="9"/>
      <c r="G374" s="18"/>
      <c r="H374" s="18"/>
    </row>
    <row r="375" spans="2:8" x14ac:dyDescent="0.2">
      <c r="B375" s="16"/>
      <c r="C375" s="6"/>
      <c r="D375" s="17" t="str">
        <f>IF(C375="","",IFERROR(INDEX(Produse!$C$5:$C$104,MATCH(C375,CoduriProd,0)),"Cod inexistent"))</f>
        <v/>
      </c>
      <c r="E375" s="6"/>
      <c r="F375" s="9"/>
      <c r="G375" s="18"/>
      <c r="H375" s="18"/>
    </row>
    <row r="376" spans="2:8" x14ac:dyDescent="0.2">
      <c r="B376" s="16"/>
      <c r="C376" s="6"/>
      <c r="D376" s="17" t="str">
        <f>IF(C376="","",IFERROR(INDEX(Produse!$C$5:$C$104,MATCH(C376,CoduriProd,0)),"Cod inexistent"))</f>
        <v/>
      </c>
      <c r="E376" s="6"/>
      <c r="F376" s="9"/>
      <c r="G376" s="18"/>
      <c r="H376" s="18"/>
    </row>
    <row r="377" spans="2:8" x14ac:dyDescent="0.2">
      <c r="B377" s="16"/>
      <c r="C377" s="6"/>
      <c r="D377" s="17" t="str">
        <f>IF(C377="","",IFERROR(INDEX(Produse!$C$5:$C$104,MATCH(C377,CoduriProd,0)),"Cod inexistent"))</f>
        <v/>
      </c>
      <c r="E377" s="6"/>
      <c r="F377" s="9"/>
      <c r="G377" s="18"/>
      <c r="H377" s="18"/>
    </row>
    <row r="378" spans="2:8" x14ac:dyDescent="0.2">
      <c r="B378" s="16"/>
      <c r="C378" s="6"/>
      <c r="D378" s="17" t="str">
        <f>IF(C378="","",IFERROR(INDEX(Produse!$C$5:$C$104,MATCH(C378,CoduriProd,0)),"Cod inexistent"))</f>
        <v/>
      </c>
      <c r="E378" s="6"/>
      <c r="F378" s="9"/>
      <c r="G378" s="18"/>
      <c r="H378" s="18"/>
    </row>
    <row r="379" spans="2:8" x14ac:dyDescent="0.2">
      <c r="B379" s="16"/>
      <c r="C379" s="6"/>
      <c r="D379" s="17" t="str">
        <f>IF(C379="","",IFERROR(INDEX(Produse!$C$5:$C$104,MATCH(C379,CoduriProd,0)),"Cod inexistent"))</f>
        <v/>
      </c>
      <c r="E379" s="6"/>
      <c r="F379" s="9"/>
      <c r="G379" s="18"/>
      <c r="H379" s="18"/>
    </row>
    <row r="380" spans="2:8" x14ac:dyDescent="0.2">
      <c r="B380" s="16"/>
      <c r="C380" s="6"/>
      <c r="D380" s="17" t="str">
        <f>IF(C380="","",IFERROR(INDEX(Produse!$C$5:$C$104,MATCH(C380,CoduriProd,0)),"Cod inexistent"))</f>
        <v/>
      </c>
      <c r="E380" s="6"/>
      <c r="F380" s="9"/>
      <c r="G380" s="18"/>
      <c r="H380" s="18"/>
    </row>
    <row r="381" spans="2:8" x14ac:dyDescent="0.2">
      <c r="B381" s="16"/>
      <c r="C381" s="6"/>
      <c r="D381" s="17" t="str">
        <f>IF(C381="","",IFERROR(INDEX(Produse!$C$5:$C$104,MATCH(C381,CoduriProd,0)),"Cod inexistent"))</f>
        <v/>
      </c>
      <c r="E381" s="6"/>
      <c r="F381" s="9"/>
      <c r="G381" s="18"/>
      <c r="H381" s="18"/>
    </row>
    <row r="382" spans="2:8" x14ac:dyDescent="0.2">
      <c r="B382" s="16"/>
      <c r="C382" s="6"/>
      <c r="D382" s="17" t="str">
        <f>IF(C382="","",IFERROR(INDEX(Produse!$C$5:$C$104,MATCH(C382,CoduriProd,0)),"Cod inexistent"))</f>
        <v/>
      </c>
      <c r="E382" s="6"/>
      <c r="F382" s="9"/>
      <c r="G382" s="18"/>
      <c r="H382" s="18"/>
    </row>
    <row r="383" spans="2:8" x14ac:dyDescent="0.2">
      <c r="B383" s="16"/>
      <c r="C383" s="6"/>
      <c r="D383" s="17" t="str">
        <f>IF(C383="","",IFERROR(INDEX(Produse!$C$5:$C$104,MATCH(C383,CoduriProd,0)),"Cod inexistent"))</f>
        <v/>
      </c>
      <c r="E383" s="6"/>
      <c r="F383" s="9"/>
      <c r="G383" s="18"/>
      <c r="H383" s="18"/>
    </row>
    <row r="384" spans="2:8" x14ac:dyDescent="0.2">
      <c r="B384" s="16"/>
      <c r="C384" s="6"/>
      <c r="D384" s="17" t="str">
        <f>IF(C384="","",IFERROR(INDEX(Produse!$C$5:$C$104,MATCH(C384,CoduriProd,0)),"Cod inexistent"))</f>
        <v/>
      </c>
      <c r="E384" s="6"/>
      <c r="F384" s="9"/>
      <c r="G384" s="18"/>
      <c r="H384" s="18"/>
    </row>
    <row r="385" spans="2:8" x14ac:dyDescent="0.2">
      <c r="B385" s="16"/>
      <c r="C385" s="6"/>
      <c r="D385" s="17" t="str">
        <f>IF(C385="","",IFERROR(INDEX(Produse!$C$5:$C$104,MATCH(C385,CoduriProd,0)),"Cod inexistent"))</f>
        <v/>
      </c>
      <c r="E385" s="6"/>
      <c r="F385" s="9"/>
      <c r="G385" s="18"/>
      <c r="H385" s="18"/>
    </row>
    <row r="386" spans="2:8" x14ac:dyDescent="0.2">
      <c r="B386" s="16"/>
      <c r="C386" s="6"/>
      <c r="D386" s="17" t="str">
        <f>IF(C386="","",IFERROR(INDEX(Produse!$C$5:$C$104,MATCH(C386,CoduriProd,0)),"Cod inexistent"))</f>
        <v/>
      </c>
      <c r="E386" s="6"/>
      <c r="F386" s="9"/>
      <c r="G386" s="18"/>
      <c r="H386" s="18"/>
    </row>
    <row r="387" spans="2:8" x14ac:dyDescent="0.2">
      <c r="B387" s="16"/>
      <c r="C387" s="6"/>
      <c r="D387" s="17" t="str">
        <f>IF(C387="","",IFERROR(INDEX(Produse!$C$5:$C$104,MATCH(C387,CoduriProd,0)),"Cod inexistent"))</f>
        <v/>
      </c>
      <c r="E387" s="6"/>
      <c r="F387" s="9"/>
      <c r="G387" s="18"/>
      <c r="H387" s="18"/>
    </row>
    <row r="388" spans="2:8" x14ac:dyDescent="0.2">
      <c r="B388" s="16"/>
      <c r="C388" s="6"/>
      <c r="D388" s="17" t="str">
        <f>IF(C388="","",IFERROR(INDEX(Produse!$C$5:$C$104,MATCH(C388,CoduriProd,0)),"Cod inexistent"))</f>
        <v/>
      </c>
      <c r="E388" s="6"/>
      <c r="F388" s="9"/>
      <c r="G388" s="18"/>
      <c r="H388" s="18"/>
    </row>
    <row r="389" spans="2:8" x14ac:dyDescent="0.2">
      <c r="B389" s="16"/>
      <c r="C389" s="6"/>
      <c r="D389" s="17" t="str">
        <f>IF(C389="","",IFERROR(INDEX(Produse!$C$5:$C$104,MATCH(C389,CoduriProd,0)),"Cod inexistent"))</f>
        <v/>
      </c>
      <c r="E389" s="6"/>
      <c r="F389" s="9"/>
      <c r="G389" s="18"/>
      <c r="H389" s="18"/>
    </row>
    <row r="390" spans="2:8" x14ac:dyDescent="0.2">
      <c r="B390" s="16"/>
      <c r="C390" s="6"/>
      <c r="D390" s="17" t="str">
        <f>IF(C390="","",IFERROR(INDEX(Produse!$C$5:$C$104,MATCH(C390,CoduriProd,0)),"Cod inexistent"))</f>
        <v/>
      </c>
      <c r="E390" s="6"/>
      <c r="F390" s="9"/>
      <c r="G390" s="18"/>
      <c r="H390" s="18"/>
    </row>
    <row r="391" spans="2:8" x14ac:dyDescent="0.2">
      <c r="B391" s="16"/>
      <c r="C391" s="6"/>
      <c r="D391" s="17" t="str">
        <f>IF(C391="","",IFERROR(INDEX(Produse!$C$5:$C$104,MATCH(C391,CoduriProd,0)),"Cod inexistent"))</f>
        <v/>
      </c>
      <c r="E391" s="6"/>
      <c r="F391" s="9"/>
      <c r="G391" s="18"/>
      <c r="H391" s="18"/>
    </row>
    <row r="392" spans="2:8" x14ac:dyDescent="0.2">
      <c r="B392" s="16"/>
      <c r="C392" s="6"/>
      <c r="D392" s="17" t="str">
        <f>IF(C392="","",IFERROR(INDEX(Produse!$C$5:$C$104,MATCH(C392,CoduriProd,0)),"Cod inexistent"))</f>
        <v/>
      </c>
      <c r="E392" s="6"/>
      <c r="F392" s="9"/>
      <c r="G392" s="18"/>
      <c r="H392" s="18"/>
    </row>
    <row r="393" spans="2:8" x14ac:dyDescent="0.2">
      <c r="B393" s="16"/>
      <c r="C393" s="6"/>
      <c r="D393" s="17" t="str">
        <f>IF(C393="","",IFERROR(INDEX(Produse!$C$5:$C$104,MATCH(C393,CoduriProd,0)),"Cod inexistent"))</f>
        <v/>
      </c>
      <c r="E393" s="6"/>
      <c r="F393" s="9"/>
      <c r="G393" s="18"/>
      <c r="H393" s="18"/>
    </row>
    <row r="394" spans="2:8" x14ac:dyDescent="0.2">
      <c r="B394" s="16"/>
      <c r="C394" s="6"/>
      <c r="D394" s="17" t="str">
        <f>IF(C394="","",IFERROR(INDEX(Produse!$C$5:$C$104,MATCH(C394,CoduriProd,0)),"Cod inexistent"))</f>
        <v/>
      </c>
      <c r="E394" s="6"/>
      <c r="F394" s="9"/>
      <c r="G394" s="18"/>
      <c r="H394" s="18"/>
    </row>
    <row r="395" spans="2:8" x14ac:dyDescent="0.2">
      <c r="B395" s="16"/>
      <c r="C395" s="6"/>
      <c r="D395" s="17" t="str">
        <f>IF(C395="","",IFERROR(INDEX(Produse!$C$5:$C$104,MATCH(C395,CoduriProd,0)),"Cod inexistent"))</f>
        <v/>
      </c>
      <c r="E395" s="6"/>
      <c r="F395" s="9"/>
      <c r="G395" s="18"/>
      <c r="H395" s="18"/>
    </row>
    <row r="396" spans="2:8" x14ac:dyDescent="0.2">
      <c r="B396" s="16"/>
      <c r="C396" s="6"/>
      <c r="D396" s="17" t="str">
        <f>IF(C396="","",IFERROR(INDEX(Produse!$C$5:$C$104,MATCH(C396,CoduriProd,0)),"Cod inexistent"))</f>
        <v/>
      </c>
      <c r="E396" s="6"/>
      <c r="F396" s="9"/>
      <c r="G396" s="18"/>
      <c r="H396" s="18"/>
    </row>
    <row r="397" spans="2:8" x14ac:dyDescent="0.2">
      <c r="B397" s="16"/>
      <c r="C397" s="6"/>
      <c r="D397" s="17" t="str">
        <f>IF(C397="","",IFERROR(INDEX(Produse!$C$5:$C$104,MATCH(C397,CoduriProd,0)),"Cod inexistent"))</f>
        <v/>
      </c>
      <c r="E397" s="6"/>
      <c r="F397" s="9"/>
      <c r="G397" s="18"/>
      <c r="H397" s="18"/>
    </row>
    <row r="398" spans="2:8" x14ac:dyDescent="0.2">
      <c r="B398" s="16"/>
      <c r="C398" s="6"/>
      <c r="D398" s="17" t="str">
        <f>IF(C398="","",IFERROR(INDEX(Produse!$C$5:$C$104,MATCH(C398,CoduriProd,0)),"Cod inexistent"))</f>
        <v/>
      </c>
      <c r="E398" s="6"/>
      <c r="F398" s="9"/>
      <c r="G398" s="18"/>
      <c r="H398" s="18"/>
    </row>
    <row r="399" spans="2:8" x14ac:dyDescent="0.2">
      <c r="B399" s="16"/>
      <c r="C399" s="6"/>
      <c r="D399" s="17" t="str">
        <f>IF(C399="","",IFERROR(INDEX(Produse!$C$5:$C$104,MATCH(C399,CoduriProd,0)),"Cod inexistent"))</f>
        <v/>
      </c>
      <c r="E399" s="6"/>
      <c r="F399" s="9"/>
      <c r="G399" s="18"/>
      <c r="H399" s="18"/>
    </row>
    <row r="400" spans="2:8" x14ac:dyDescent="0.2">
      <c r="B400" s="16"/>
      <c r="C400" s="6"/>
      <c r="D400" s="17" t="str">
        <f>IF(C400="","",IFERROR(INDEX(Produse!$C$5:$C$104,MATCH(C400,CoduriProd,0)),"Cod inexistent"))</f>
        <v/>
      </c>
      <c r="E400" s="6"/>
      <c r="F400" s="9"/>
      <c r="G400" s="18"/>
      <c r="H400" s="18"/>
    </row>
    <row r="401" spans="2:8" x14ac:dyDescent="0.2">
      <c r="B401" s="16"/>
      <c r="C401" s="6"/>
      <c r="D401" s="17" t="str">
        <f>IF(C401="","",IFERROR(INDEX(Produse!$C$5:$C$104,MATCH(C401,CoduriProd,0)),"Cod inexistent"))</f>
        <v/>
      </c>
      <c r="E401" s="6"/>
      <c r="F401" s="9"/>
      <c r="G401" s="18"/>
      <c r="H401" s="18"/>
    </row>
    <row r="402" spans="2:8" x14ac:dyDescent="0.2">
      <c r="B402" s="16"/>
      <c r="C402" s="6"/>
      <c r="D402" s="17" t="str">
        <f>IF(C402="","",IFERROR(INDEX(Produse!$C$5:$C$104,MATCH(C402,CoduriProd,0)),"Cod inexistent"))</f>
        <v/>
      </c>
      <c r="E402" s="6"/>
      <c r="F402" s="9"/>
      <c r="G402" s="18"/>
      <c r="H402" s="18"/>
    </row>
    <row r="403" spans="2:8" x14ac:dyDescent="0.2">
      <c r="B403" s="16"/>
      <c r="C403" s="6"/>
      <c r="D403" s="17" t="str">
        <f>IF(C403="","",IFERROR(INDEX(Produse!$C$5:$C$104,MATCH(C403,CoduriProd,0)),"Cod inexistent"))</f>
        <v/>
      </c>
      <c r="E403" s="6"/>
      <c r="F403" s="9"/>
      <c r="G403" s="18"/>
      <c r="H403" s="18"/>
    </row>
    <row r="404" spans="2:8" x14ac:dyDescent="0.2">
      <c r="B404" s="16"/>
      <c r="C404" s="6"/>
      <c r="D404" s="17" t="str">
        <f>IF(C404="","",IFERROR(INDEX(Produse!$C$5:$C$104,MATCH(C404,CoduriProd,0)),"Cod inexistent"))</f>
        <v/>
      </c>
      <c r="E404" s="6"/>
      <c r="F404" s="9"/>
      <c r="G404" s="18"/>
      <c r="H404" s="18"/>
    </row>
    <row r="405" spans="2:8" x14ac:dyDescent="0.2">
      <c r="B405" s="16"/>
      <c r="C405" s="6"/>
      <c r="D405" s="17" t="str">
        <f>IF(C405="","",IFERROR(INDEX(Produse!$C$5:$C$104,MATCH(C405,CoduriProd,0)),"Cod inexistent"))</f>
        <v/>
      </c>
      <c r="E405" s="6"/>
      <c r="F405" s="9"/>
      <c r="G405" s="18"/>
      <c r="H405" s="18"/>
    </row>
    <row r="406" spans="2:8" x14ac:dyDescent="0.2">
      <c r="B406" s="16"/>
      <c r="C406" s="6"/>
      <c r="D406" s="17" t="str">
        <f>IF(C406="","",IFERROR(INDEX(Produse!$C$5:$C$104,MATCH(C406,CoduriProd,0)),"Cod inexistent"))</f>
        <v/>
      </c>
      <c r="E406" s="6"/>
      <c r="F406" s="9"/>
      <c r="G406" s="18"/>
      <c r="H406" s="18"/>
    </row>
    <row r="407" spans="2:8" x14ac:dyDescent="0.2">
      <c r="B407" s="16"/>
      <c r="C407" s="6"/>
      <c r="D407" s="17" t="str">
        <f>IF(C407="","",IFERROR(INDEX(Produse!$C$5:$C$104,MATCH(C407,CoduriProd,0)),"Cod inexistent"))</f>
        <v/>
      </c>
      <c r="E407" s="6"/>
      <c r="F407" s="9"/>
      <c r="G407" s="18"/>
      <c r="H407" s="18"/>
    </row>
    <row r="408" spans="2:8" x14ac:dyDescent="0.2">
      <c r="B408" s="16"/>
      <c r="C408" s="6"/>
      <c r="D408" s="17" t="str">
        <f>IF(C408="","",IFERROR(INDEX(Produse!$C$5:$C$104,MATCH(C408,CoduriProd,0)),"Cod inexistent"))</f>
        <v/>
      </c>
      <c r="E408" s="6"/>
      <c r="F408" s="9"/>
      <c r="G408" s="18"/>
      <c r="H408" s="18"/>
    </row>
    <row r="409" spans="2:8" x14ac:dyDescent="0.2">
      <c r="B409" s="16"/>
      <c r="C409" s="6"/>
      <c r="D409" s="17" t="str">
        <f>IF(C409="","",IFERROR(INDEX(Produse!$C$5:$C$104,MATCH(C409,CoduriProd,0)),"Cod inexistent"))</f>
        <v/>
      </c>
      <c r="E409" s="6"/>
      <c r="F409" s="9"/>
      <c r="G409" s="18"/>
      <c r="H409" s="18"/>
    </row>
    <row r="410" spans="2:8" x14ac:dyDescent="0.2">
      <c r="B410" s="16"/>
      <c r="C410" s="6"/>
      <c r="D410" s="17" t="str">
        <f>IF(C410="","",IFERROR(INDEX(Produse!$C$5:$C$104,MATCH(C410,CoduriProd,0)),"Cod inexistent"))</f>
        <v/>
      </c>
      <c r="E410" s="6"/>
      <c r="F410" s="9"/>
      <c r="G410" s="18"/>
      <c r="H410" s="18"/>
    </row>
    <row r="411" spans="2:8" x14ac:dyDescent="0.2">
      <c r="B411" s="16"/>
      <c r="C411" s="6"/>
      <c r="D411" s="17" t="str">
        <f>IF(C411="","",IFERROR(INDEX(Produse!$C$5:$C$104,MATCH(C411,CoduriProd,0)),"Cod inexistent"))</f>
        <v/>
      </c>
      <c r="E411" s="6"/>
      <c r="F411" s="9"/>
      <c r="G411" s="18"/>
      <c r="H411" s="18"/>
    </row>
    <row r="412" spans="2:8" x14ac:dyDescent="0.2">
      <c r="B412" s="16"/>
      <c r="C412" s="6"/>
      <c r="D412" s="17" t="str">
        <f>IF(C412="","",IFERROR(INDEX(Produse!$C$5:$C$104,MATCH(C412,CoduriProd,0)),"Cod inexistent"))</f>
        <v/>
      </c>
      <c r="E412" s="6"/>
      <c r="F412" s="9"/>
      <c r="G412" s="18"/>
      <c r="H412" s="18"/>
    </row>
    <row r="413" spans="2:8" x14ac:dyDescent="0.2">
      <c r="B413" s="16"/>
      <c r="C413" s="6"/>
      <c r="D413" s="17" t="str">
        <f>IF(C413="","",IFERROR(INDEX(Produse!$C$5:$C$104,MATCH(C413,CoduriProd,0)),"Cod inexistent"))</f>
        <v/>
      </c>
      <c r="E413" s="6"/>
      <c r="F413" s="9"/>
      <c r="G413" s="18"/>
      <c r="H413" s="18"/>
    </row>
    <row r="414" spans="2:8" x14ac:dyDescent="0.2">
      <c r="B414" s="16"/>
      <c r="C414" s="6"/>
      <c r="D414" s="17" t="str">
        <f>IF(C414="","",IFERROR(INDEX(Produse!$C$5:$C$104,MATCH(C414,CoduriProd,0)),"Cod inexistent"))</f>
        <v/>
      </c>
      <c r="E414" s="6"/>
      <c r="F414" s="9"/>
      <c r="G414" s="18"/>
      <c r="H414" s="18"/>
    </row>
    <row r="415" spans="2:8" x14ac:dyDescent="0.2">
      <c r="B415" s="16"/>
      <c r="C415" s="6"/>
      <c r="D415" s="17" t="str">
        <f>IF(C415="","",IFERROR(INDEX(Produse!$C$5:$C$104,MATCH(C415,CoduriProd,0)),"Cod inexistent"))</f>
        <v/>
      </c>
      <c r="E415" s="6"/>
      <c r="F415" s="9"/>
      <c r="G415" s="18"/>
      <c r="H415" s="18"/>
    </row>
    <row r="416" spans="2:8" x14ac:dyDescent="0.2">
      <c r="B416" s="16"/>
      <c r="C416" s="6"/>
      <c r="D416" s="17" t="str">
        <f>IF(C416="","",IFERROR(INDEX(Produse!$C$5:$C$104,MATCH(C416,CoduriProd,0)),"Cod inexistent"))</f>
        <v/>
      </c>
      <c r="E416" s="6"/>
      <c r="F416" s="9"/>
      <c r="G416" s="18"/>
      <c r="H416" s="18"/>
    </row>
    <row r="417" spans="2:8" x14ac:dyDescent="0.2">
      <c r="B417" s="16"/>
      <c r="C417" s="6"/>
      <c r="D417" s="17" t="str">
        <f>IF(C417="","",IFERROR(INDEX(Produse!$C$5:$C$104,MATCH(C417,CoduriProd,0)),"Cod inexistent"))</f>
        <v/>
      </c>
      <c r="E417" s="6"/>
      <c r="F417" s="9"/>
      <c r="G417" s="18"/>
      <c r="H417" s="18"/>
    </row>
    <row r="418" spans="2:8" x14ac:dyDescent="0.2">
      <c r="B418" s="16"/>
      <c r="C418" s="6"/>
      <c r="D418" s="17" t="str">
        <f>IF(C418="","",IFERROR(INDEX(Produse!$C$5:$C$104,MATCH(C418,CoduriProd,0)),"Cod inexistent"))</f>
        <v/>
      </c>
      <c r="E418" s="6"/>
      <c r="F418" s="9"/>
      <c r="G418" s="18"/>
      <c r="H418" s="18"/>
    </row>
    <row r="419" spans="2:8" x14ac:dyDescent="0.2">
      <c r="B419" s="16"/>
      <c r="C419" s="6"/>
      <c r="D419" s="17" t="str">
        <f>IF(C419="","",IFERROR(INDEX(Produse!$C$5:$C$104,MATCH(C419,CoduriProd,0)),"Cod inexistent"))</f>
        <v/>
      </c>
      <c r="E419" s="6"/>
      <c r="F419" s="9"/>
      <c r="G419" s="18"/>
      <c r="H419" s="18"/>
    </row>
    <row r="420" spans="2:8" x14ac:dyDescent="0.2">
      <c r="B420" s="16"/>
      <c r="C420" s="6"/>
      <c r="D420" s="17" t="str">
        <f>IF(C420="","",IFERROR(INDEX(Produse!$C$5:$C$104,MATCH(C420,CoduriProd,0)),"Cod inexistent"))</f>
        <v/>
      </c>
      <c r="E420" s="6"/>
      <c r="F420" s="9"/>
      <c r="G420" s="18"/>
      <c r="H420" s="18"/>
    </row>
    <row r="421" spans="2:8" x14ac:dyDescent="0.2">
      <c r="B421" s="16"/>
      <c r="C421" s="6"/>
      <c r="D421" s="17" t="str">
        <f>IF(C421="","",IFERROR(INDEX(Produse!$C$5:$C$104,MATCH(C421,CoduriProd,0)),"Cod inexistent"))</f>
        <v/>
      </c>
      <c r="E421" s="6"/>
      <c r="F421" s="9"/>
      <c r="G421" s="18"/>
      <c r="H421" s="18"/>
    </row>
    <row r="422" spans="2:8" x14ac:dyDescent="0.2">
      <c r="B422" s="16"/>
      <c r="C422" s="6"/>
      <c r="D422" s="17" t="str">
        <f>IF(C422="","",IFERROR(INDEX(Produse!$C$5:$C$104,MATCH(C422,CoduriProd,0)),"Cod inexistent"))</f>
        <v/>
      </c>
      <c r="E422" s="6"/>
      <c r="F422" s="9"/>
      <c r="G422" s="18"/>
      <c r="H422" s="18"/>
    </row>
    <row r="423" spans="2:8" x14ac:dyDescent="0.2">
      <c r="B423" s="16"/>
      <c r="C423" s="6"/>
      <c r="D423" s="17" t="str">
        <f>IF(C423="","",IFERROR(INDEX(Produse!$C$5:$C$104,MATCH(C423,CoduriProd,0)),"Cod inexistent"))</f>
        <v/>
      </c>
      <c r="E423" s="6"/>
      <c r="F423" s="9"/>
      <c r="G423" s="18"/>
      <c r="H423" s="18"/>
    </row>
    <row r="424" spans="2:8" x14ac:dyDescent="0.2">
      <c r="B424" s="16"/>
      <c r="C424" s="6"/>
      <c r="D424" s="17" t="str">
        <f>IF(C424="","",IFERROR(INDEX(Produse!$C$5:$C$104,MATCH(C424,CoduriProd,0)),"Cod inexistent"))</f>
        <v/>
      </c>
      <c r="E424" s="6"/>
      <c r="F424" s="9"/>
      <c r="G424" s="18"/>
      <c r="H424" s="18"/>
    </row>
    <row r="425" spans="2:8" x14ac:dyDescent="0.2">
      <c r="B425" s="16"/>
      <c r="C425" s="6"/>
      <c r="D425" s="17" t="str">
        <f>IF(C425="","",IFERROR(INDEX(Produse!$C$5:$C$104,MATCH(C425,CoduriProd,0)),"Cod inexistent"))</f>
        <v/>
      </c>
      <c r="E425" s="6"/>
      <c r="F425" s="9"/>
      <c r="G425" s="18"/>
      <c r="H425" s="18"/>
    </row>
    <row r="426" spans="2:8" x14ac:dyDescent="0.2">
      <c r="B426" s="16"/>
      <c r="C426" s="6"/>
      <c r="D426" s="17" t="str">
        <f>IF(C426="","",IFERROR(INDEX(Produse!$C$5:$C$104,MATCH(C426,CoduriProd,0)),"Cod inexistent"))</f>
        <v/>
      </c>
      <c r="E426" s="6"/>
      <c r="F426" s="9"/>
      <c r="G426" s="18"/>
      <c r="H426" s="18"/>
    </row>
    <row r="427" spans="2:8" x14ac:dyDescent="0.2">
      <c r="B427" s="16"/>
      <c r="C427" s="6"/>
      <c r="D427" s="17" t="str">
        <f>IF(C427="","",IFERROR(INDEX(Produse!$C$5:$C$104,MATCH(C427,CoduriProd,0)),"Cod inexistent"))</f>
        <v/>
      </c>
      <c r="E427" s="6"/>
      <c r="F427" s="9"/>
      <c r="G427" s="18"/>
      <c r="H427" s="18"/>
    </row>
    <row r="428" spans="2:8" x14ac:dyDescent="0.2">
      <c r="B428" s="16"/>
      <c r="C428" s="6"/>
      <c r="D428" s="17" t="str">
        <f>IF(C428="","",IFERROR(INDEX(Produse!$C$5:$C$104,MATCH(C428,CoduriProd,0)),"Cod inexistent"))</f>
        <v/>
      </c>
      <c r="E428" s="6"/>
      <c r="F428" s="9"/>
      <c r="G428" s="18"/>
      <c r="H428" s="18"/>
    </row>
    <row r="429" spans="2:8" x14ac:dyDescent="0.2">
      <c r="B429" s="16"/>
      <c r="C429" s="6"/>
      <c r="D429" s="17" t="str">
        <f>IF(C429="","",IFERROR(INDEX(Produse!$C$5:$C$104,MATCH(C429,CoduriProd,0)),"Cod inexistent"))</f>
        <v/>
      </c>
      <c r="E429" s="6"/>
      <c r="F429" s="9"/>
      <c r="G429" s="18"/>
      <c r="H429" s="18"/>
    </row>
    <row r="430" spans="2:8" x14ac:dyDescent="0.2">
      <c r="B430" s="16"/>
      <c r="C430" s="6"/>
      <c r="D430" s="17" t="str">
        <f>IF(C430="","",IFERROR(INDEX(Produse!$C$5:$C$104,MATCH(C430,CoduriProd,0)),"Cod inexistent"))</f>
        <v/>
      </c>
      <c r="E430" s="6"/>
      <c r="F430" s="9"/>
      <c r="G430" s="18"/>
      <c r="H430" s="18"/>
    </row>
    <row r="431" spans="2:8" x14ac:dyDescent="0.2">
      <c r="B431" s="16"/>
      <c r="C431" s="6"/>
      <c r="D431" s="17" t="str">
        <f>IF(C431="","",IFERROR(INDEX(Produse!$C$5:$C$104,MATCH(C431,CoduriProd,0)),"Cod inexistent"))</f>
        <v/>
      </c>
      <c r="E431" s="6"/>
      <c r="F431" s="9"/>
      <c r="G431" s="18"/>
      <c r="H431" s="18"/>
    </row>
    <row r="432" spans="2:8" x14ac:dyDescent="0.2">
      <c r="B432" s="16"/>
      <c r="C432" s="6"/>
      <c r="D432" s="17" t="str">
        <f>IF(C432="","",IFERROR(INDEX(Produse!$C$5:$C$104,MATCH(C432,CoduriProd,0)),"Cod inexistent"))</f>
        <v/>
      </c>
      <c r="E432" s="6"/>
      <c r="F432" s="9"/>
      <c r="G432" s="18"/>
      <c r="H432" s="18"/>
    </row>
    <row r="433" spans="2:8" x14ac:dyDescent="0.2">
      <c r="B433" s="16"/>
      <c r="C433" s="6"/>
      <c r="D433" s="17" t="str">
        <f>IF(C433="","",IFERROR(INDEX(Produse!$C$5:$C$104,MATCH(C433,CoduriProd,0)),"Cod inexistent"))</f>
        <v/>
      </c>
      <c r="E433" s="6"/>
      <c r="F433" s="9"/>
      <c r="G433" s="18"/>
      <c r="H433" s="18"/>
    </row>
    <row r="434" spans="2:8" x14ac:dyDescent="0.2">
      <c r="B434" s="16"/>
      <c r="C434" s="6"/>
      <c r="D434" s="17" t="str">
        <f>IF(C434="","",IFERROR(INDEX(Produse!$C$5:$C$104,MATCH(C434,CoduriProd,0)),"Cod inexistent"))</f>
        <v/>
      </c>
      <c r="E434" s="6"/>
      <c r="F434" s="9"/>
      <c r="G434" s="18"/>
      <c r="H434" s="18"/>
    </row>
    <row r="435" spans="2:8" x14ac:dyDescent="0.2">
      <c r="B435" s="16"/>
      <c r="C435" s="6"/>
      <c r="D435" s="17" t="str">
        <f>IF(C435="","",IFERROR(INDEX(Produse!$C$5:$C$104,MATCH(C435,CoduriProd,0)),"Cod inexistent"))</f>
        <v/>
      </c>
      <c r="E435" s="6"/>
      <c r="F435" s="9"/>
      <c r="G435" s="18"/>
      <c r="H435" s="18"/>
    </row>
    <row r="436" spans="2:8" x14ac:dyDescent="0.2">
      <c r="B436" s="16"/>
      <c r="C436" s="6"/>
      <c r="D436" s="17" t="str">
        <f>IF(C436="","",IFERROR(INDEX(Produse!$C$5:$C$104,MATCH(C436,CoduriProd,0)),"Cod inexistent"))</f>
        <v/>
      </c>
      <c r="E436" s="6"/>
      <c r="F436" s="9"/>
      <c r="G436" s="18"/>
      <c r="H436" s="18"/>
    </row>
    <row r="437" spans="2:8" x14ac:dyDescent="0.2">
      <c r="B437" s="16"/>
      <c r="C437" s="6"/>
      <c r="D437" s="17" t="str">
        <f>IF(C437="","",IFERROR(INDEX(Produse!$C$5:$C$104,MATCH(C437,CoduriProd,0)),"Cod inexistent"))</f>
        <v/>
      </c>
      <c r="E437" s="6"/>
      <c r="F437" s="9"/>
      <c r="G437" s="18"/>
      <c r="H437" s="18"/>
    </row>
    <row r="438" spans="2:8" x14ac:dyDescent="0.2">
      <c r="B438" s="16"/>
      <c r="C438" s="6"/>
      <c r="D438" s="17" t="str">
        <f>IF(C438="","",IFERROR(INDEX(Produse!$C$5:$C$104,MATCH(C438,CoduriProd,0)),"Cod inexistent"))</f>
        <v/>
      </c>
      <c r="E438" s="6"/>
      <c r="F438" s="9"/>
      <c r="G438" s="18"/>
      <c r="H438" s="18"/>
    </row>
    <row r="439" spans="2:8" x14ac:dyDescent="0.2">
      <c r="B439" s="16"/>
      <c r="C439" s="6"/>
      <c r="D439" s="17" t="str">
        <f>IF(C439="","",IFERROR(INDEX(Produse!$C$5:$C$104,MATCH(C439,CoduriProd,0)),"Cod inexistent"))</f>
        <v/>
      </c>
      <c r="E439" s="6"/>
      <c r="F439" s="9"/>
      <c r="G439" s="18"/>
      <c r="H439" s="18"/>
    </row>
    <row r="440" spans="2:8" x14ac:dyDescent="0.2">
      <c r="B440" s="16"/>
      <c r="C440" s="6"/>
      <c r="D440" s="17" t="str">
        <f>IF(C440="","",IFERROR(INDEX(Produse!$C$5:$C$104,MATCH(C440,CoduriProd,0)),"Cod inexistent"))</f>
        <v/>
      </c>
      <c r="E440" s="6"/>
      <c r="F440" s="9"/>
      <c r="G440" s="18"/>
      <c r="H440" s="18"/>
    </row>
    <row r="441" spans="2:8" x14ac:dyDescent="0.2">
      <c r="B441" s="16"/>
      <c r="C441" s="6"/>
      <c r="D441" s="17" t="str">
        <f>IF(C441="","",IFERROR(INDEX(Produse!$C$5:$C$104,MATCH(C441,CoduriProd,0)),"Cod inexistent"))</f>
        <v/>
      </c>
      <c r="E441" s="6"/>
      <c r="F441" s="9"/>
      <c r="G441" s="18"/>
      <c r="H441" s="18"/>
    </row>
    <row r="442" spans="2:8" x14ac:dyDescent="0.2">
      <c r="B442" s="16"/>
      <c r="C442" s="6"/>
      <c r="D442" s="17" t="str">
        <f>IF(C442="","",IFERROR(INDEX(Produse!$C$5:$C$104,MATCH(C442,CoduriProd,0)),"Cod inexistent"))</f>
        <v/>
      </c>
      <c r="E442" s="6"/>
      <c r="F442" s="9"/>
      <c r="G442" s="18"/>
      <c r="H442" s="18"/>
    </row>
    <row r="443" spans="2:8" x14ac:dyDescent="0.2">
      <c r="B443" s="16"/>
      <c r="C443" s="6"/>
      <c r="D443" s="17" t="str">
        <f>IF(C443="","",IFERROR(INDEX(Produse!$C$5:$C$104,MATCH(C443,CoduriProd,0)),"Cod inexistent"))</f>
        <v/>
      </c>
      <c r="E443" s="6"/>
      <c r="F443" s="9"/>
      <c r="G443" s="18"/>
      <c r="H443" s="18"/>
    </row>
    <row r="444" spans="2:8" x14ac:dyDescent="0.2">
      <c r="B444" s="16"/>
      <c r="C444" s="6"/>
      <c r="D444" s="17" t="str">
        <f>IF(C444="","",IFERROR(INDEX(Produse!$C$5:$C$104,MATCH(C444,CoduriProd,0)),"Cod inexistent"))</f>
        <v/>
      </c>
      <c r="E444" s="6"/>
      <c r="F444" s="9"/>
      <c r="G444" s="18"/>
      <c r="H444" s="18"/>
    </row>
    <row r="445" spans="2:8" x14ac:dyDescent="0.2">
      <c r="B445" s="16"/>
      <c r="C445" s="6"/>
      <c r="D445" s="17" t="str">
        <f>IF(C445="","",IFERROR(INDEX(Produse!$C$5:$C$104,MATCH(C445,CoduriProd,0)),"Cod inexistent"))</f>
        <v/>
      </c>
      <c r="E445" s="6"/>
      <c r="F445" s="9"/>
      <c r="G445" s="18"/>
      <c r="H445" s="18"/>
    </row>
    <row r="446" spans="2:8" x14ac:dyDescent="0.2">
      <c r="B446" s="16"/>
      <c r="C446" s="6"/>
      <c r="D446" s="17" t="str">
        <f>IF(C446="","",IFERROR(INDEX(Produse!$C$5:$C$104,MATCH(C446,CoduriProd,0)),"Cod inexistent"))</f>
        <v/>
      </c>
      <c r="E446" s="6"/>
      <c r="F446" s="9"/>
      <c r="G446" s="18"/>
      <c r="H446" s="18"/>
    </row>
    <row r="447" spans="2:8" x14ac:dyDescent="0.2">
      <c r="B447" s="16"/>
      <c r="C447" s="6"/>
      <c r="D447" s="17" t="str">
        <f>IF(C447="","",IFERROR(INDEX(Produse!$C$5:$C$104,MATCH(C447,CoduriProd,0)),"Cod inexistent"))</f>
        <v/>
      </c>
      <c r="E447" s="6"/>
      <c r="F447" s="9"/>
      <c r="G447" s="18"/>
      <c r="H447" s="18"/>
    </row>
    <row r="448" spans="2:8" x14ac:dyDescent="0.2">
      <c r="B448" s="16"/>
      <c r="C448" s="6"/>
      <c r="D448" s="17" t="str">
        <f>IF(C448="","",IFERROR(INDEX(Produse!$C$5:$C$104,MATCH(C448,CoduriProd,0)),"Cod inexistent"))</f>
        <v/>
      </c>
      <c r="E448" s="6"/>
      <c r="F448" s="9"/>
      <c r="G448" s="18"/>
      <c r="H448" s="18"/>
    </row>
    <row r="449" spans="2:8" x14ac:dyDescent="0.2">
      <c r="B449" s="16"/>
      <c r="C449" s="6"/>
      <c r="D449" s="17" t="str">
        <f>IF(C449="","",IFERROR(INDEX(Produse!$C$5:$C$104,MATCH(C449,CoduriProd,0)),"Cod inexistent"))</f>
        <v/>
      </c>
      <c r="E449" s="6"/>
      <c r="F449" s="9"/>
      <c r="G449" s="18"/>
      <c r="H449" s="18"/>
    </row>
    <row r="450" spans="2:8" x14ac:dyDescent="0.2">
      <c r="B450" s="16"/>
      <c r="C450" s="6"/>
      <c r="D450" s="17" t="str">
        <f>IF(C450="","",IFERROR(INDEX(Produse!$C$5:$C$104,MATCH(C450,CoduriProd,0)),"Cod inexistent"))</f>
        <v/>
      </c>
      <c r="E450" s="6"/>
      <c r="F450" s="9"/>
      <c r="G450" s="18"/>
      <c r="H450" s="18"/>
    </row>
    <row r="451" spans="2:8" x14ac:dyDescent="0.2">
      <c r="B451" s="16"/>
      <c r="C451" s="6"/>
      <c r="D451" s="17" t="str">
        <f>IF(C451="","",IFERROR(INDEX(Produse!$C$5:$C$104,MATCH(C451,CoduriProd,0)),"Cod inexistent"))</f>
        <v/>
      </c>
      <c r="E451" s="6"/>
      <c r="F451" s="9"/>
      <c r="G451" s="18"/>
      <c r="H451" s="18"/>
    </row>
    <row r="452" spans="2:8" x14ac:dyDescent="0.2">
      <c r="B452" s="16"/>
      <c r="C452" s="6"/>
      <c r="D452" s="17" t="str">
        <f>IF(C452="","",IFERROR(INDEX(Produse!$C$5:$C$104,MATCH(C452,CoduriProd,0)),"Cod inexistent"))</f>
        <v/>
      </c>
      <c r="E452" s="6"/>
      <c r="F452" s="9"/>
      <c r="G452" s="18"/>
      <c r="H452" s="18"/>
    </row>
    <row r="453" spans="2:8" x14ac:dyDescent="0.2">
      <c r="B453" s="16"/>
      <c r="C453" s="6"/>
      <c r="D453" s="17" t="str">
        <f>IF(C453="","",IFERROR(INDEX(Produse!$C$5:$C$104,MATCH(C453,CoduriProd,0)),"Cod inexistent"))</f>
        <v/>
      </c>
      <c r="E453" s="6"/>
      <c r="F453" s="9"/>
      <c r="G453" s="18"/>
      <c r="H453" s="18"/>
    </row>
    <row r="454" spans="2:8" x14ac:dyDescent="0.2">
      <c r="B454" s="16"/>
      <c r="C454" s="6"/>
      <c r="D454" s="17" t="str">
        <f>IF(C454="","",IFERROR(INDEX(Produse!$C$5:$C$104,MATCH(C454,CoduriProd,0)),"Cod inexistent"))</f>
        <v/>
      </c>
      <c r="E454" s="6"/>
      <c r="F454" s="9"/>
      <c r="G454" s="18"/>
      <c r="H454" s="18"/>
    </row>
    <row r="455" spans="2:8" x14ac:dyDescent="0.2">
      <c r="B455" s="16"/>
      <c r="C455" s="6"/>
      <c r="D455" s="17" t="str">
        <f>IF(C455="","",IFERROR(INDEX(Produse!$C$5:$C$104,MATCH(C455,CoduriProd,0)),"Cod inexistent"))</f>
        <v/>
      </c>
      <c r="E455" s="6"/>
      <c r="F455" s="9"/>
      <c r="G455" s="18"/>
      <c r="H455" s="18"/>
    </row>
    <row r="456" spans="2:8" x14ac:dyDescent="0.2">
      <c r="B456" s="16"/>
      <c r="C456" s="6"/>
      <c r="D456" s="17" t="str">
        <f>IF(C456="","",IFERROR(INDEX(Produse!$C$5:$C$104,MATCH(C456,CoduriProd,0)),"Cod inexistent"))</f>
        <v/>
      </c>
      <c r="E456" s="6"/>
      <c r="F456" s="9"/>
      <c r="G456" s="18"/>
      <c r="H456" s="18"/>
    </row>
    <row r="457" spans="2:8" x14ac:dyDescent="0.2">
      <c r="B457" s="16"/>
      <c r="C457" s="6"/>
      <c r="D457" s="17" t="str">
        <f>IF(C457="","",IFERROR(INDEX(Produse!$C$5:$C$104,MATCH(C457,CoduriProd,0)),"Cod inexistent"))</f>
        <v/>
      </c>
      <c r="E457" s="6"/>
      <c r="F457" s="9"/>
      <c r="G457" s="18"/>
      <c r="H457" s="18"/>
    </row>
    <row r="458" spans="2:8" x14ac:dyDescent="0.2">
      <c r="B458" s="16"/>
      <c r="C458" s="6"/>
      <c r="D458" s="17" t="str">
        <f>IF(C458="","",IFERROR(INDEX(Produse!$C$5:$C$104,MATCH(C458,CoduriProd,0)),"Cod inexistent"))</f>
        <v/>
      </c>
      <c r="E458" s="6"/>
      <c r="F458" s="9"/>
      <c r="G458" s="18"/>
      <c r="H458" s="18"/>
    </row>
    <row r="459" spans="2:8" x14ac:dyDescent="0.2">
      <c r="B459" s="16"/>
      <c r="C459" s="6"/>
      <c r="D459" s="17" t="str">
        <f>IF(C459="","",IFERROR(INDEX(Produse!$C$5:$C$104,MATCH(C459,CoduriProd,0)),"Cod inexistent"))</f>
        <v/>
      </c>
      <c r="E459" s="6"/>
      <c r="F459" s="9"/>
      <c r="G459" s="18"/>
      <c r="H459" s="18"/>
    </row>
    <row r="460" spans="2:8" x14ac:dyDescent="0.2">
      <c r="B460" s="16"/>
      <c r="C460" s="6"/>
      <c r="D460" s="17" t="str">
        <f>IF(C460="","",IFERROR(INDEX(Produse!$C$5:$C$104,MATCH(C460,CoduriProd,0)),"Cod inexistent"))</f>
        <v/>
      </c>
      <c r="E460" s="6"/>
      <c r="F460" s="9"/>
      <c r="G460" s="18"/>
      <c r="H460" s="18"/>
    </row>
    <row r="461" spans="2:8" x14ac:dyDescent="0.2">
      <c r="B461" s="16"/>
      <c r="C461" s="6"/>
      <c r="D461" s="17" t="str">
        <f>IF(C461="","",IFERROR(INDEX(Produse!$C$5:$C$104,MATCH(C461,CoduriProd,0)),"Cod inexistent"))</f>
        <v/>
      </c>
      <c r="E461" s="6"/>
      <c r="F461" s="9"/>
      <c r="G461" s="18"/>
      <c r="H461" s="18"/>
    </row>
    <row r="462" spans="2:8" x14ac:dyDescent="0.2">
      <c r="B462" s="16"/>
      <c r="C462" s="6"/>
      <c r="D462" s="17" t="str">
        <f>IF(C462="","",IFERROR(INDEX(Produse!$C$5:$C$104,MATCH(C462,CoduriProd,0)),"Cod inexistent"))</f>
        <v/>
      </c>
      <c r="E462" s="6"/>
      <c r="F462" s="9"/>
      <c r="G462" s="18"/>
      <c r="H462" s="18"/>
    </row>
    <row r="463" spans="2:8" x14ac:dyDescent="0.2">
      <c r="B463" s="16"/>
      <c r="C463" s="6"/>
      <c r="D463" s="17" t="str">
        <f>IF(C463="","",IFERROR(INDEX(Produse!$C$5:$C$104,MATCH(C463,CoduriProd,0)),"Cod inexistent"))</f>
        <v/>
      </c>
      <c r="E463" s="6"/>
      <c r="F463" s="9"/>
      <c r="G463" s="18"/>
      <c r="H463" s="18"/>
    </row>
    <row r="464" spans="2:8" x14ac:dyDescent="0.2">
      <c r="B464" s="16"/>
      <c r="C464" s="6"/>
      <c r="D464" s="17" t="str">
        <f>IF(C464="","",IFERROR(INDEX(Produse!$C$5:$C$104,MATCH(C464,CoduriProd,0)),"Cod inexistent"))</f>
        <v/>
      </c>
      <c r="E464" s="6"/>
      <c r="F464" s="9"/>
      <c r="G464" s="18"/>
      <c r="H464" s="18"/>
    </row>
    <row r="465" spans="2:8" x14ac:dyDescent="0.2">
      <c r="B465" s="16"/>
      <c r="C465" s="6"/>
      <c r="D465" s="17" t="str">
        <f>IF(C465="","",IFERROR(INDEX(Produse!$C$5:$C$104,MATCH(C465,CoduriProd,0)),"Cod inexistent"))</f>
        <v/>
      </c>
      <c r="E465" s="6"/>
      <c r="F465" s="9"/>
      <c r="G465" s="18"/>
      <c r="H465" s="18"/>
    </row>
    <row r="466" spans="2:8" x14ac:dyDescent="0.2">
      <c r="B466" s="16"/>
      <c r="C466" s="6"/>
      <c r="D466" s="17" t="str">
        <f>IF(C466="","",IFERROR(INDEX(Produse!$C$5:$C$104,MATCH(C466,CoduriProd,0)),"Cod inexistent"))</f>
        <v/>
      </c>
      <c r="E466" s="6"/>
      <c r="F466" s="9"/>
      <c r="G466" s="18"/>
      <c r="H466" s="18"/>
    </row>
    <row r="467" spans="2:8" x14ac:dyDescent="0.2">
      <c r="B467" s="16"/>
      <c r="C467" s="6"/>
      <c r="D467" s="17" t="str">
        <f>IF(C467="","",IFERROR(INDEX(Produse!$C$5:$C$104,MATCH(C467,CoduriProd,0)),"Cod inexistent"))</f>
        <v/>
      </c>
      <c r="E467" s="6"/>
      <c r="F467" s="9"/>
      <c r="G467" s="18"/>
      <c r="H467" s="18"/>
    </row>
    <row r="468" spans="2:8" x14ac:dyDescent="0.2">
      <c r="B468" s="16"/>
      <c r="C468" s="6"/>
      <c r="D468" s="17" t="str">
        <f>IF(C468="","",IFERROR(INDEX(Produse!$C$5:$C$104,MATCH(C468,CoduriProd,0)),"Cod inexistent"))</f>
        <v/>
      </c>
      <c r="E468" s="6"/>
      <c r="F468" s="9"/>
      <c r="G468" s="18"/>
      <c r="H468" s="18"/>
    </row>
    <row r="469" spans="2:8" x14ac:dyDescent="0.2">
      <c r="B469" s="16"/>
      <c r="C469" s="6"/>
      <c r="D469" s="17" t="str">
        <f>IF(C469="","",IFERROR(INDEX(Produse!$C$5:$C$104,MATCH(C469,CoduriProd,0)),"Cod inexistent"))</f>
        <v/>
      </c>
      <c r="E469" s="6"/>
      <c r="F469" s="9"/>
      <c r="G469" s="18"/>
      <c r="H469" s="18"/>
    </row>
    <row r="470" spans="2:8" x14ac:dyDescent="0.2">
      <c r="B470" s="16"/>
      <c r="C470" s="6"/>
      <c r="D470" s="17" t="str">
        <f>IF(C470="","",IFERROR(INDEX(Produse!$C$5:$C$104,MATCH(C470,CoduriProd,0)),"Cod inexistent"))</f>
        <v/>
      </c>
      <c r="E470" s="6"/>
      <c r="F470" s="9"/>
      <c r="G470" s="18"/>
      <c r="H470" s="18"/>
    </row>
    <row r="471" spans="2:8" x14ac:dyDescent="0.2">
      <c r="B471" s="16"/>
      <c r="C471" s="6"/>
      <c r="D471" s="17" t="str">
        <f>IF(C471="","",IFERROR(INDEX(Produse!$C$5:$C$104,MATCH(C471,CoduriProd,0)),"Cod inexistent"))</f>
        <v/>
      </c>
      <c r="E471" s="6"/>
      <c r="F471" s="9"/>
      <c r="G471" s="18"/>
      <c r="H471" s="18"/>
    </row>
    <row r="472" spans="2:8" x14ac:dyDescent="0.2">
      <c r="B472" s="16"/>
      <c r="C472" s="6"/>
      <c r="D472" s="17" t="str">
        <f>IF(C472="","",IFERROR(INDEX(Produse!$C$5:$C$104,MATCH(C472,CoduriProd,0)),"Cod inexistent"))</f>
        <v/>
      </c>
      <c r="E472" s="6"/>
      <c r="F472" s="9"/>
      <c r="G472" s="18"/>
      <c r="H472" s="18"/>
    </row>
    <row r="473" spans="2:8" x14ac:dyDescent="0.2">
      <c r="B473" s="16"/>
      <c r="C473" s="6"/>
      <c r="D473" s="17" t="str">
        <f>IF(C473="","",IFERROR(INDEX(Produse!$C$5:$C$104,MATCH(C473,CoduriProd,0)),"Cod inexistent"))</f>
        <v/>
      </c>
      <c r="E473" s="6"/>
      <c r="F473" s="9"/>
      <c r="G473" s="18"/>
      <c r="H473" s="18"/>
    </row>
    <row r="474" spans="2:8" x14ac:dyDescent="0.2">
      <c r="B474" s="16"/>
      <c r="C474" s="6"/>
      <c r="D474" s="17" t="str">
        <f>IF(C474="","",IFERROR(INDEX(Produse!$C$5:$C$104,MATCH(C474,CoduriProd,0)),"Cod inexistent"))</f>
        <v/>
      </c>
      <c r="E474" s="6"/>
      <c r="F474" s="9"/>
      <c r="G474" s="18"/>
      <c r="H474" s="18"/>
    </row>
    <row r="475" spans="2:8" x14ac:dyDescent="0.2">
      <c r="B475" s="16"/>
      <c r="C475" s="6"/>
      <c r="D475" s="17" t="str">
        <f>IF(C475="","",IFERROR(INDEX(Produse!$C$5:$C$104,MATCH(C475,CoduriProd,0)),"Cod inexistent"))</f>
        <v/>
      </c>
      <c r="E475" s="6"/>
      <c r="F475" s="9"/>
      <c r="G475" s="18"/>
      <c r="H475" s="18"/>
    </row>
    <row r="476" spans="2:8" x14ac:dyDescent="0.2">
      <c r="B476" s="16"/>
      <c r="C476" s="6"/>
      <c r="D476" s="17" t="str">
        <f>IF(C476="","",IFERROR(INDEX(Produse!$C$5:$C$104,MATCH(C476,CoduriProd,0)),"Cod inexistent"))</f>
        <v/>
      </c>
      <c r="E476" s="6"/>
      <c r="F476" s="9"/>
      <c r="G476" s="18"/>
      <c r="H476" s="18"/>
    </row>
    <row r="477" spans="2:8" x14ac:dyDescent="0.2">
      <c r="B477" s="16"/>
      <c r="C477" s="6"/>
      <c r="D477" s="17" t="str">
        <f>IF(C477="","",IFERROR(INDEX(Produse!$C$5:$C$104,MATCH(C477,CoduriProd,0)),"Cod inexistent"))</f>
        <v/>
      </c>
      <c r="E477" s="6"/>
      <c r="F477" s="9"/>
      <c r="G477" s="18"/>
      <c r="H477" s="18"/>
    </row>
    <row r="478" spans="2:8" x14ac:dyDescent="0.2">
      <c r="B478" s="16"/>
      <c r="C478" s="6"/>
      <c r="D478" s="17" t="str">
        <f>IF(C478="","",IFERROR(INDEX(Produse!$C$5:$C$104,MATCH(C478,CoduriProd,0)),"Cod inexistent"))</f>
        <v/>
      </c>
      <c r="E478" s="6"/>
      <c r="F478" s="9"/>
      <c r="G478" s="18"/>
      <c r="H478" s="18"/>
    </row>
    <row r="479" spans="2:8" x14ac:dyDescent="0.2">
      <c r="B479" s="16"/>
      <c r="C479" s="6"/>
      <c r="D479" s="17" t="str">
        <f>IF(C479="","",IFERROR(INDEX(Produse!$C$5:$C$104,MATCH(C479,CoduriProd,0)),"Cod inexistent"))</f>
        <v/>
      </c>
      <c r="E479" s="6"/>
      <c r="F479" s="9"/>
      <c r="G479" s="18"/>
      <c r="H479" s="18"/>
    </row>
    <row r="480" spans="2:8" x14ac:dyDescent="0.2">
      <c r="B480" s="16"/>
      <c r="C480" s="6"/>
      <c r="D480" s="17" t="str">
        <f>IF(C480="","",IFERROR(INDEX(Produse!$C$5:$C$104,MATCH(C480,CoduriProd,0)),"Cod inexistent"))</f>
        <v/>
      </c>
      <c r="E480" s="6"/>
      <c r="F480" s="9"/>
      <c r="G480" s="18"/>
      <c r="H480" s="18"/>
    </row>
    <row r="481" spans="2:8" x14ac:dyDescent="0.2">
      <c r="B481" s="16"/>
      <c r="C481" s="6"/>
      <c r="D481" s="17" t="str">
        <f>IF(C481="","",IFERROR(INDEX(Produse!$C$5:$C$104,MATCH(C481,CoduriProd,0)),"Cod inexistent"))</f>
        <v/>
      </c>
      <c r="E481" s="6"/>
      <c r="F481" s="9"/>
      <c r="G481" s="18"/>
      <c r="H481" s="18"/>
    </row>
    <row r="482" spans="2:8" x14ac:dyDescent="0.2">
      <c r="B482" s="16"/>
      <c r="C482" s="6"/>
      <c r="D482" s="17" t="str">
        <f>IF(C482="","",IFERROR(INDEX(Produse!$C$5:$C$104,MATCH(C482,CoduriProd,0)),"Cod inexistent"))</f>
        <v/>
      </c>
      <c r="E482" s="6"/>
      <c r="F482" s="9"/>
      <c r="G482" s="18"/>
      <c r="H482" s="18"/>
    </row>
    <row r="483" spans="2:8" x14ac:dyDescent="0.2">
      <c r="B483" s="16"/>
      <c r="C483" s="6"/>
      <c r="D483" s="17" t="str">
        <f>IF(C483="","",IFERROR(INDEX(Produse!$C$5:$C$104,MATCH(C483,CoduriProd,0)),"Cod inexistent"))</f>
        <v/>
      </c>
      <c r="E483" s="6"/>
      <c r="F483" s="9"/>
      <c r="G483" s="18"/>
      <c r="H483" s="18"/>
    </row>
    <row r="484" spans="2:8" x14ac:dyDescent="0.2">
      <c r="B484" s="16"/>
      <c r="C484" s="6"/>
      <c r="D484" s="17" t="str">
        <f>IF(C484="","",IFERROR(INDEX(Produse!$C$5:$C$104,MATCH(C484,CoduriProd,0)),"Cod inexistent"))</f>
        <v/>
      </c>
      <c r="E484" s="6"/>
      <c r="F484" s="9"/>
      <c r="G484" s="18"/>
      <c r="H484" s="18"/>
    </row>
    <row r="485" spans="2:8" x14ac:dyDescent="0.2">
      <c r="B485" s="16"/>
      <c r="C485" s="6"/>
      <c r="D485" s="17" t="str">
        <f>IF(C485="","",IFERROR(INDEX(Produse!$C$5:$C$104,MATCH(C485,CoduriProd,0)),"Cod inexistent"))</f>
        <v/>
      </c>
      <c r="E485" s="6"/>
      <c r="F485" s="9"/>
      <c r="G485" s="18"/>
      <c r="H485" s="18"/>
    </row>
    <row r="486" spans="2:8" x14ac:dyDescent="0.2">
      <c r="B486" s="16"/>
      <c r="C486" s="6"/>
      <c r="D486" s="17" t="str">
        <f>IF(C486="","",IFERROR(INDEX(Produse!$C$5:$C$104,MATCH(C486,CoduriProd,0)),"Cod inexistent"))</f>
        <v/>
      </c>
      <c r="E486" s="6"/>
      <c r="F486" s="9"/>
      <c r="G486" s="18"/>
      <c r="H486" s="18"/>
    </row>
    <row r="487" spans="2:8" x14ac:dyDescent="0.2">
      <c r="B487" s="16"/>
      <c r="C487" s="6"/>
      <c r="D487" s="17" t="str">
        <f>IF(C487="","",IFERROR(INDEX(Produse!$C$5:$C$104,MATCH(C487,CoduriProd,0)),"Cod inexistent"))</f>
        <v/>
      </c>
      <c r="E487" s="6"/>
      <c r="F487" s="9"/>
      <c r="G487" s="18"/>
      <c r="H487" s="18"/>
    </row>
    <row r="488" spans="2:8" x14ac:dyDescent="0.2">
      <c r="B488" s="16"/>
      <c r="C488" s="6"/>
      <c r="D488" s="17" t="str">
        <f>IF(C488="","",IFERROR(INDEX(Produse!$C$5:$C$104,MATCH(C488,CoduriProd,0)),"Cod inexistent"))</f>
        <v/>
      </c>
      <c r="E488" s="6"/>
      <c r="F488" s="9"/>
      <c r="G488" s="18"/>
      <c r="H488" s="18"/>
    </row>
    <row r="489" spans="2:8" x14ac:dyDescent="0.2">
      <c r="B489" s="16"/>
      <c r="C489" s="6"/>
      <c r="D489" s="17" t="str">
        <f>IF(C489="","",IFERROR(INDEX(Produse!$C$5:$C$104,MATCH(C489,CoduriProd,0)),"Cod inexistent"))</f>
        <v/>
      </c>
      <c r="E489" s="6"/>
      <c r="F489" s="9"/>
      <c r="G489" s="18"/>
      <c r="H489" s="18"/>
    </row>
    <row r="490" spans="2:8" x14ac:dyDescent="0.2">
      <c r="B490" s="16"/>
      <c r="C490" s="6"/>
      <c r="D490" s="17" t="str">
        <f>IF(C490="","",IFERROR(INDEX(Produse!$C$5:$C$104,MATCH(C490,CoduriProd,0)),"Cod inexistent"))</f>
        <v/>
      </c>
      <c r="E490" s="6"/>
      <c r="F490" s="9"/>
      <c r="G490" s="18"/>
      <c r="H490" s="18"/>
    </row>
    <row r="491" spans="2:8" x14ac:dyDescent="0.2">
      <c r="B491" s="16"/>
      <c r="C491" s="6"/>
      <c r="D491" s="17" t="str">
        <f>IF(C491="","",IFERROR(INDEX(Produse!$C$5:$C$104,MATCH(C491,CoduriProd,0)),"Cod inexistent"))</f>
        <v/>
      </c>
      <c r="E491" s="6"/>
      <c r="F491" s="9"/>
      <c r="G491" s="18"/>
      <c r="H491" s="18"/>
    </row>
    <row r="492" spans="2:8" x14ac:dyDescent="0.2">
      <c r="B492" s="16"/>
      <c r="C492" s="6"/>
      <c r="D492" s="17" t="str">
        <f>IF(C492="","",IFERROR(INDEX(Produse!$C$5:$C$104,MATCH(C492,CoduriProd,0)),"Cod inexistent"))</f>
        <v/>
      </c>
      <c r="E492" s="6"/>
      <c r="F492" s="9"/>
      <c r="G492" s="18"/>
      <c r="H492" s="18"/>
    </row>
    <row r="493" spans="2:8" x14ac:dyDescent="0.2">
      <c r="B493" s="16"/>
      <c r="C493" s="6"/>
      <c r="D493" s="17" t="str">
        <f>IF(C493="","",IFERROR(INDEX(Produse!$C$5:$C$104,MATCH(C493,CoduriProd,0)),"Cod inexistent"))</f>
        <v/>
      </c>
      <c r="E493" s="6"/>
      <c r="F493" s="9"/>
      <c r="G493" s="18"/>
      <c r="H493" s="18"/>
    </row>
    <row r="494" spans="2:8" x14ac:dyDescent="0.2">
      <c r="B494" s="16"/>
      <c r="C494" s="6"/>
      <c r="D494" s="17" t="str">
        <f>IF(C494="","",IFERROR(INDEX(Produse!$C$5:$C$104,MATCH(C494,CoduriProd,0)),"Cod inexistent"))</f>
        <v/>
      </c>
      <c r="E494" s="6"/>
      <c r="F494" s="9"/>
      <c r="G494" s="18"/>
      <c r="H494" s="18"/>
    </row>
    <row r="495" spans="2:8" x14ac:dyDescent="0.2">
      <c r="B495" s="16"/>
      <c r="C495" s="6"/>
      <c r="D495" s="17" t="str">
        <f>IF(C495="","",IFERROR(INDEX(Produse!$C$5:$C$104,MATCH(C495,CoduriProd,0)),"Cod inexistent"))</f>
        <v/>
      </c>
      <c r="E495" s="6"/>
      <c r="F495" s="9"/>
      <c r="G495" s="18"/>
      <c r="H495" s="18"/>
    </row>
    <row r="496" spans="2:8" x14ac:dyDescent="0.2">
      <c r="B496" s="16"/>
      <c r="C496" s="6"/>
      <c r="D496" s="17" t="str">
        <f>IF(C496="","",IFERROR(INDEX(Produse!$C$5:$C$104,MATCH(C496,CoduriProd,0)),"Cod inexistent"))</f>
        <v/>
      </c>
      <c r="E496" s="6"/>
      <c r="F496" s="9"/>
      <c r="G496" s="18"/>
      <c r="H496" s="18"/>
    </row>
    <row r="497" spans="2:8" x14ac:dyDescent="0.2">
      <c r="B497" s="16"/>
      <c r="C497" s="6"/>
      <c r="D497" s="17" t="str">
        <f>IF(C497="","",IFERROR(INDEX(Produse!$C$5:$C$104,MATCH(C497,CoduriProd,0)),"Cod inexistent"))</f>
        <v/>
      </c>
      <c r="E497" s="6"/>
      <c r="F497" s="9"/>
      <c r="G497" s="18"/>
      <c r="H497" s="18"/>
    </row>
    <row r="498" spans="2:8" x14ac:dyDescent="0.2">
      <c r="B498" s="16"/>
      <c r="C498" s="6"/>
      <c r="D498" s="17" t="str">
        <f>IF(C498="","",IFERROR(INDEX(Produse!$C$5:$C$104,MATCH(C498,CoduriProd,0)),"Cod inexistent"))</f>
        <v/>
      </c>
      <c r="E498" s="6"/>
      <c r="F498" s="9"/>
      <c r="G498" s="18"/>
      <c r="H498" s="18"/>
    </row>
    <row r="499" spans="2:8" x14ac:dyDescent="0.2">
      <c r="B499" s="16"/>
      <c r="C499" s="6"/>
      <c r="D499" s="17" t="str">
        <f>IF(C499="","",IFERROR(INDEX(Produse!$C$5:$C$104,MATCH(C499,CoduriProd,0)),"Cod inexistent"))</f>
        <v/>
      </c>
      <c r="E499" s="6"/>
      <c r="F499" s="9"/>
      <c r="G499" s="18"/>
      <c r="H499" s="18"/>
    </row>
    <row r="500" spans="2:8" x14ac:dyDescent="0.2">
      <c r="B500" s="16"/>
      <c r="C500" s="6"/>
      <c r="D500" s="17" t="str">
        <f>IF(C500="","",IFERROR(INDEX(Produse!$C$5:$C$104,MATCH(C500,CoduriProd,0)),"Cod inexistent"))</f>
        <v/>
      </c>
      <c r="E500" s="6"/>
      <c r="F500" s="9"/>
      <c r="G500" s="18"/>
      <c r="H500" s="18"/>
    </row>
    <row r="501" spans="2:8" x14ac:dyDescent="0.2">
      <c r="B501" s="16"/>
      <c r="C501" s="6"/>
      <c r="D501" s="17" t="str">
        <f>IF(C501="","",IFERROR(INDEX(Produse!$C$5:$C$104,MATCH(C501,CoduriProd,0)),"Cod inexistent"))</f>
        <v/>
      </c>
      <c r="E501" s="6"/>
      <c r="F501" s="9"/>
      <c r="G501" s="18"/>
      <c r="H501" s="18"/>
    </row>
    <row r="502" spans="2:8" x14ac:dyDescent="0.2">
      <c r="B502" s="16"/>
      <c r="C502" s="6"/>
      <c r="D502" s="17" t="str">
        <f>IF(C502="","",IFERROR(INDEX(Produse!$C$5:$C$104,MATCH(C502,CoduriProd,0)),"Cod inexistent"))</f>
        <v/>
      </c>
      <c r="E502" s="6"/>
      <c r="F502" s="9"/>
      <c r="G502" s="18"/>
      <c r="H502" s="18"/>
    </row>
    <row r="503" spans="2:8" x14ac:dyDescent="0.2">
      <c r="B503" s="16"/>
      <c r="C503" s="6"/>
      <c r="D503" s="17" t="str">
        <f>IF(C503="","",IFERROR(INDEX(Produse!$C$5:$C$104,MATCH(C503,CoduriProd,0)),"Cod inexistent"))</f>
        <v/>
      </c>
      <c r="E503" s="6"/>
      <c r="F503" s="9"/>
      <c r="G503" s="18"/>
      <c r="H503" s="18"/>
    </row>
    <row r="504" spans="2:8" x14ac:dyDescent="0.2">
      <c r="B504" s="16"/>
      <c r="C504" s="6"/>
      <c r="D504" s="17" t="str">
        <f>IF(C504="","",IFERROR(INDEX(Produse!$C$5:$C$104,MATCH(C504,CoduriProd,0)),"Cod inexistent"))</f>
        <v/>
      </c>
      <c r="E504" s="6"/>
      <c r="F504" s="9"/>
      <c r="G504" s="18"/>
      <c r="H504" s="18"/>
    </row>
    <row r="1000" spans="702:702" ht="15" x14ac:dyDescent="0.25">
      <c r="ZZ1000"/>
    </row>
  </sheetData>
  <conditionalFormatting sqref="D5:D504">
    <cfRule type="expression" dxfId="2" priority="1" stopIfTrue="1">
      <formula>D5="Cod inexistent"</formula>
    </cfRule>
  </conditionalFormatting>
  <conditionalFormatting sqref="E5:E504">
    <cfRule type="expression" dxfId="1" priority="2" stopIfTrue="1">
      <formula>E5="Ieșire"</formula>
    </cfRule>
    <cfRule type="expression" dxfId="0" priority="3" stopIfTrue="1">
      <formula>E5="Intrare"</formula>
    </cfRule>
  </conditionalFormatting>
  <dataValidations count="2">
    <dataValidation type="list" allowBlank="1" showInputMessage="1" showErrorMessage="1" sqref="C5:C504" xr:uid="{FBA0FA7D-59D6-463A-8C22-881AA34D148D}">
      <formula1>CoduriProd</formula1>
    </dataValidation>
    <dataValidation type="list" allowBlank="1" showInputMessage="1" showErrorMessage="1" sqref="E5:E504" xr:uid="{8630E6F7-287D-4416-8886-94C1BF6B5B9D}">
      <formula1>TipMisc</formula1>
    </dataValidation>
  </dataValidations>
  <pageMargins left="0.7" right="0.7" top="0.75" bottom="0.75" header="0.3" footer="0.3"/>
  <pageSetup scale="78" fitToHeight="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B4EF-CA94-4BBE-885C-84BDC63B006A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29" t="s">
        <v>97</v>
      </c>
    </row>
    <row r="3" spans="2:2" ht="15" x14ac:dyDescent="0.25">
      <c r="B3" s="30" t="s">
        <v>98</v>
      </c>
    </row>
    <row r="4" spans="2:2" ht="15" x14ac:dyDescent="0.25">
      <c r="B4" s="31" t="s">
        <v>99</v>
      </c>
    </row>
    <row r="5" spans="2:2" ht="15" x14ac:dyDescent="0.25">
      <c r="B5" s="32" t="s">
        <v>100</v>
      </c>
    </row>
  </sheetData>
  <hyperlinks>
    <hyperlink ref="B5" r:id="rId1" tooltip="Instrucțiuni și alte modele gratuite" xr:uid="{8011B08B-A5E0-4D3D-8A7C-8075D4FAEF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Listă de inventariere</vt:lpstr>
      <vt:lpstr>Produse</vt:lpstr>
      <vt:lpstr>Intrări-ieșiri</vt:lpstr>
      <vt:lpstr>Despre model</vt:lpstr>
      <vt:lpstr>'Listă de inventariere'!Área_de_impresión</vt:lpstr>
      <vt:lpstr>CoduriProd</vt:lpstr>
      <vt:lpstr>DataInv</vt:lpstr>
      <vt:lpstr>TipMisc</vt:lpstr>
      <vt:lpstr>'Intrări-ieșiri'!Títulos_a_imprimir</vt:lpstr>
      <vt:lpstr>'Listă de inventariere'!Títulos_a_imprimir</vt:lpstr>
      <vt:lpstr>Produse!Títulos_a_imprimir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Listă de inventariere Excel</dc:title>
  <dc:subject>Model Excel gratuit în limba română</dc:subject>
  <dc:creator>Ray Moreno · modelexcel.ro</dc:creator>
  <cp:keywords>modelexcel.ro, model Excel, Listă de inventariere Excel</cp:keywords>
  <dc:description>© 2026 Ray Moreno – modelexcel.ro. Model gratuit: îl poți folosi și adapta în activitatea ta. Nu este permisă revânzarea lui sau publicarea pe alte site-uri. https://modelexcel.ro/lista-inventar-model-excel/</dc:description>
  <cp:lastModifiedBy>Ray Moreno · modelexcel.ro</cp:lastModifiedBy>
  <dcterms:created xsi:type="dcterms:W3CDTF">2026-10-10T23:58:24Z</dcterms:created>
  <dcterms:modified xsi:type="dcterms:W3CDTF">2026-10-13T17:32:01Z</dcterms:modified>
  <cp:category>Model Excel</cp:category>
</cp:coreProperties>
</file>