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AF6689A6-48E4-487B-8063-B913500D2F90}" xr6:coauthVersionLast="47" xr6:coauthVersionMax="47" xr10:uidLastSave="{00000000-0000-0000-0000-000000000000}"/>
  <bookViews>
    <workbookView xWindow="-28920" yWindow="-120" windowWidth="29040" windowHeight="15720" xr2:uid="{9165707B-BEAB-4977-98CC-B8339D3D970F}"/>
  </bookViews>
  <sheets>
    <sheet name="Aviz" sheetId="1" r:id="rId1"/>
    <sheet name="Registru avize" sheetId="2" r:id="rId2"/>
    <sheet name="Linii aviz" sheetId="3" r:id="rId3"/>
    <sheet name="Produse" sheetId="4" r:id="rId4"/>
    <sheet name="Setări" sheetId="5" r:id="rId5"/>
  </sheets>
  <definedNames>
    <definedName name="Adresa">Setări!$C$7</definedName>
    <definedName name="_xlnm.Print_Area" localSheetId="0">Aviz!$A$3:$I$40</definedName>
    <definedName name="Catalog">Produse!$B$5:$F$204</definedName>
    <definedName name="CIF">Setări!$C$5</definedName>
    <definedName name="Coduri">Produse!$B$5:$B$204</definedName>
    <definedName name="Firma">Setări!$C$4</definedName>
    <definedName name="Intocmit">Setări!$C$9</definedName>
    <definedName name="ListaDaNu">Setări!$F$5:$F$6</definedName>
    <definedName name="ListaTip">Setări!$E$5:$E$9</definedName>
    <definedName name="RandA">Aviz!$M$1</definedName>
    <definedName name="RegCom">Setări!$C$6</definedName>
    <definedName name="Seria">Setări!$C$8</definedName>
    <definedName name="_xlnm.Print_Titles" localSheetId="1">'Registru avize'!$4:$4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7" i="1" l="1"/>
  <c r="B10" i="1"/>
  <c r="B9" i="1"/>
  <c r="B8" i="1"/>
  <c r="M1" i="1"/>
  <c r="L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97" i="3"/>
  <c r="L98" i="3"/>
  <c r="L99" i="3"/>
  <c r="L100" i="3"/>
  <c r="L101" i="3"/>
  <c r="L102" i="3"/>
  <c r="L103" i="3"/>
  <c r="L104" i="3"/>
  <c r="L105" i="3"/>
  <c r="L106" i="3"/>
  <c r="L107" i="3"/>
  <c r="L108" i="3"/>
  <c r="L109" i="3"/>
  <c r="L110" i="3"/>
  <c r="L111" i="3"/>
  <c r="L112" i="3"/>
  <c r="L113" i="3"/>
  <c r="L114" i="3"/>
  <c r="L115" i="3"/>
  <c r="L116" i="3"/>
  <c r="L117" i="3"/>
  <c r="L118" i="3"/>
  <c r="L119" i="3"/>
  <c r="L120" i="3"/>
  <c r="L121" i="3"/>
  <c r="L122" i="3"/>
  <c r="L123" i="3"/>
  <c r="L124" i="3"/>
  <c r="L125" i="3"/>
  <c r="L126" i="3"/>
  <c r="L127" i="3"/>
  <c r="L128" i="3"/>
  <c r="L129" i="3"/>
  <c r="L130" i="3"/>
  <c r="L131" i="3"/>
  <c r="L132" i="3"/>
  <c r="L133" i="3"/>
  <c r="L134" i="3"/>
  <c r="L135" i="3"/>
  <c r="L136" i="3"/>
  <c r="L137" i="3"/>
  <c r="L138" i="3"/>
  <c r="L139" i="3"/>
  <c r="L140" i="3"/>
  <c r="L141" i="3"/>
  <c r="L142" i="3"/>
  <c r="L143" i="3"/>
  <c r="L144" i="3"/>
  <c r="L145" i="3"/>
  <c r="L146" i="3"/>
  <c r="L147" i="3"/>
  <c r="L148" i="3"/>
  <c r="L149" i="3"/>
  <c r="L150" i="3"/>
  <c r="L151" i="3"/>
  <c r="L152" i="3"/>
  <c r="L153" i="3"/>
  <c r="L154" i="3"/>
  <c r="L155" i="3"/>
  <c r="L156" i="3"/>
  <c r="L157" i="3"/>
  <c r="L158" i="3"/>
  <c r="L159" i="3"/>
  <c r="L160" i="3"/>
  <c r="L161" i="3"/>
  <c r="L162" i="3"/>
  <c r="L163" i="3"/>
  <c r="L164" i="3"/>
  <c r="L165" i="3"/>
  <c r="L166" i="3"/>
  <c r="L167" i="3"/>
  <c r="L168" i="3"/>
  <c r="L169" i="3"/>
  <c r="L170" i="3"/>
  <c r="L171" i="3"/>
  <c r="L172" i="3"/>
  <c r="L173" i="3"/>
  <c r="L174" i="3"/>
  <c r="L175" i="3"/>
  <c r="L176" i="3"/>
  <c r="L177" i="3"/>
  <c r="L178" i="3"/>
  <c r="L179" i="3"/>
  <c r="L180" i="3"/>
  <c r="L181" i="3"/>
  <c r="L182" i="3"/>
  <c r="L183" i="3"/>
  <c r="L184" i="3"/>
  <c r="L185" i="3"/>
  <c r="L186" i="3"/>
  <c r="L187" i="3"/>
  <c r="L188" i="3"/>
  <c r="L189" i="3"/>
  <c r="L190" i="3"/>
  <c r="L191" i="3"/>
  <c r="L192" i="3"/>
  <c r="L193" i="3"/>
  <c r="L194" i="3"/>
  <c r="L195" i="3"/>
  <c r="L196" i="3"/>
  <c r="L197" i="3"/>
  <c r="L198" i="3"/>
  <c r="L199" i="3"/>
  <c r="L200" i="3"/>
  <c r="L201" i="3"/>
  <c r="L202" i="3"/>
  <c r="L203" i="3"/>
  <c r="L204" i="3"/>
  <c r="L205" i="3"/>
  <c r="L206" i="3"/>
  <c r="L207" i="3"/>
  <c r="L208" i="3"/>
  <c r="L209" i="3"/>
  <c r="L210" i="3"/>
  <c r="L211" i="3"/>
  <c r="L212" i="3"/>
  <c r="L213" i="3"/>
  <c r="L214" i="3"/>
  <c r="L215" i="3"/>
  <c r="L216" i="3"/>
  <c r="L217" i="3"/>
  <c r="L218" i="3"/>
  <c r="L219" i="3"/>
  <c r="L220" i="3"/>
  <c r="L221" i="3"/>
  <c r="L222" i="3"/>
  <c r="L223" i="3"/>
  <c r="L224" i="3"/>
  <c r="L225" i="3"/>
  <c r="L226" i="3"/>
  <c r="L227" i="3"/>
  <c r="L228" i="3"/>
  <c r="L229" i="3"/>
  <c r="L230" i="3"/>
  <c r="L231" i="3"/>
  <c r="L232" i="3"/>
  <c r="L233" i="3"/>
  <c r="L234" i="3"/>
  <c r="L235" i="3"/>
  <c r="L236" i="3"/>
  <c r="L237" i="3"/>
  <c r="L238" i="3"/>
  <c r="L239" i="3"/>
  <c r="L240" i="3"/>
  <c r="L241" i="3"/>
  <c r="L242" i="3"/>
  <c r="L243" i="3"/>
  <c r="L244" i="3"/>
  <c r="L245" i="3"/>
  <c r="L246" i="3"/>
  <c r="L247" i="3"/>
  <c r="L248" i="3"/>
  <c r="L249" i="3"/>
  <c r="L250" i="3"/>
  <c r="L251" i="3"/>
  <c r="L252" i="3"/>
  <c r="L253" i="3"/>
  <c r="L254" i="3"/>
  <c r="L255" i="3"/>
  <c r="L256" i="3"/>
  <c r="L257" i="3"/>
  <c r="L258" i="3"/>
  <c r="L259" i="3"/>
  <c r="L260" i="3"/>
  <c r="L261" i="3"/>
  <c r="L262" i="3"/>
  <c r="L263" i="3"/>
  <c r="L264" i="3"/>
  <c r="L265" i="3"/>
  <c r="L266" i="3"/>
  <c r="L267" i="3"/>
  <c r="L268" i="3"/>
  <c r="L269" i="3"/>
  <c r="L270" i="3"/>
  <c r="L271" i="3"/>
  <c r="L272" i="3"/>
  <c r="L273" i="3"/>
  <c r="L274" i="3"/>
  <c r="L275" i="3"/>
  <c r="L276" i="3"/>
  <c r="L277" i="3"/>
  <c r="L278" i="3"/>
  <c r="L279" i="3"/>
  <c r="L280" i="3"/>
  <c r="L281" i="3"/>
  <c r="L282" i="3"/>
  <c r="L283" i="3"/>
  <c r="L284" i="3"/>
  <c r="L285" i="3"/>
  <c r="L286" i="3"/>
  <c r="L287" i="3"/>
  <c r="L288" i="3"/>
  <c r="L289" i="3"/>
  <c r="L290" i="3"/>
  <c r="L291" i="3"/>
  <c r="L292" i="3"/>
  <c r="L293" i="3"/>
  <c r="L294" i="3"/>
  <c r="L295" i="3"/>
  <c r="L296" i="3"/>
  <c r="L297" i="3"/>
  <c r="L298" i="3"/>
  <c r="L299" i="3"/>
  <c r="L300" i="3"/>
  <c r="L301" i="3"/>
  <c r="L302" i="3"/>
  <c r="L303" i="3"/>
  <c r="L304" i="3"/>
  <c r="L305" i="3"/>
  <c r="L306" i="3"/>
  <c r="L307" i="3"/>
  <c r="L308" i="3"/>
  <c r="L309" i="3"/>
  <c r="L310" i="3"/>
  <c r="L311" i="3"/>
  <c r="L312" i="3"/>
  <c r="L313" i="3"/>
  <c r="L314" i="3"/>
  <c r="L315" i="3"/>
  <c r="L316" i="3"/>
  <c r="L317" i="3"/>
  <c r="L318" i="3"/>
  <c r="L319" i="3"/>
  <c r="L320" i="3"/>
  <c r="L321" i="3"/>
  <c r="L322" i="3"/>
  <c r="L323" i="3"/>
  <c r="L324" i="3"/>
  <c r="L325" i="3"/>
  <c r="L326" i="3"/>
  <c r="L327" i="3"/>
  <c r="L328" i="3"/>
  <c r="L329" i="3"/>
  <c r="L330" i="3"/>
  <c r="L331" i="3"/>
  <c r="L332" i="3"/>
  <c r="L333" i="3"/>
  <c r="L334" i="3"/>
  <c r="L335" i="3"/>
  <c r="L336" i="3"/>
  <c r="L337" i="3"/>
  <c r="L338" i="3"/>
  <c r="L339" i="3"/>
  <c r="L340" i="3"/>
  <c r="L341" i="3"/>
  <c r="L342" i="3"/>
  <c r="L343" i="3"/>
  <c r="L344" i="3"/>
  <c r="L345" i="3"/>
  <c r="L346" i="3"/>
  <c r="L347" i="3"/>
  <c r="L348" i="3"/>
  <c r="L349" i="3"/>
  <c r="L350" i="3"/>
  <c r="L351" i="3"/>
  <c r="L352" i="3"/>
  <c r="L353" i="3"/>
  <c r="L354" i="3"/>
  <c r="L355" i="3"/>
  <c r="L356" i="3"/>
  <c r="L357" i="3"/>
  <c r="L358" i="3"/>
  <c r="L359" i="3"/>
  <c r="L360" i="3"/>
  <c r="L361" i="3"/>
  <c r="L362" i="3"/>
  <c r="L363" i="3"/>
  <c r="L364" i="3"/>
  <c r="L365" i="3"/>
  <c r="L366" i="3"/>
  <c r="L367" i="3"/>
  <c r="L368" i="3"/>
  <c r="L369" i="3"/>
  <c r="L370" i="3"/>
  <c r="L371" i="3"/>
  <c r="L372" i="3"/>
  <c r="L373" i="3"/>
  <c r="L374" i="3"/>
  <c r="L375" i="3"/>
  <c r="L376" i="3"/>
  <c r="L377" i="3"/>
  <c r="L378" i="3"/>
  <c r="L379" i="3"/>
  <c r="L380" i="3"/>
  <c r="L381" i="3"/>
  <c r="L382" i="3"/>
  <c r="L383" i="3"/>
  <c r="L384" i="3"/>
  <c r="L385" i="3"/>
  <c r="L386" i="3"/>
  <c r="L387" i="3"/>
  <c r="L388" i="3"/>
  <c r="L389" i="3"/>
  <c r="L390" i="3"/>
  <c r="L391" i="3"/>
  <c r="L392" i="3"/>
  <c r="L393" i="3"/>
  <c r="L394" i="3"/>
  <c r="L395" i="3"/>
  <c r="L396" i="3"/>
  <c r="L397" i="3"/>
  <c r="L398" i="3"/>
  <c r="L399" i="3"/>
  <c r="L400" i="3"/>
  <c r="L401" i="3"/>
  <c r="L402" i="3"/>
  <c r="L403" i="3"/>
  <c r="L404" i="3"/>
  <c r="L405" i="3"/>
  <c r="L406" i="3"/>
  <c r="L407" i="3"/>
  <c r="L408" i="3"/>
  <c r="L409" i="3"/>
  <c r="L410" i="3"/>
  <c r="L411" i="3"/>
  <c r="L412" i="3"/>
  <c r="L413" i="3"/>
  <c r="L414" i="3"/>
  <c r="L415" i="3"/>
  <c r="L416" i="3"/>
  <c r="L417" i="3"/>
  <c r="L418" i="3"/>
  <c r="L419" i="3"/>
  <c r="L420" i="3"/>
  <c r="L421" i="3"/>
  <c r="L422" i="3"/>
  <c r="L423" i="3"/>
  <c r="L424" i="3"/>
  <c r="L425" i="3"/>
  <c r="L426" i="3"/>
  <c r="L427" i="3"/>
  <c r="L428" i="3"/>
  <c r="L429" i="3"/>
  <c r="L430" i="3"/>
  <c r="L431" i="3"/>
  <c r="L432" i="3"/>
  <c r="L433" i="3"/>
  <c r="L434" i="3"/>
  <c r="L435" i="3"/>
  <c r="L436" i="3"/>
  <c r="L437" i="3"/>
  <c r="L438" i="3"/>
  <c r="L439" i="3"/>
  <c r="L440" i="3"/>
  <c r="L441" i="3"/>
  <c r="L442" i="3"/>
  <c r="L443" i="3"/>
  <c r="L444" i="3"/>
  <c r="L445" i="3"/>
  <c r="L446" i="3"/>
  <c r="L447" i="3"/>
  <c r="L448" i="3"/>
  <c r="L449" i="3"/>
  <c r="L450" i="3"/>
  <c r="L451" i="3"/>
  <c r="L452" i="3"/>
  <c r="L453" i="3"/>
  <c r="L454" i="3"/>
  <c r="L455" i="3"/>
  <c r="L456" i="3"/>
  <c r="L457" i="3"/>
  <c r="L458" i="3"/>
  <c r="L459" i="3"/>
  <c r="L460" i="3"/>
  <c r="L461" i="3"/>
  <c r="L462" i="3"/>
  <c r="L463" i="3"/>
  <c r="L464" i="3"/>
  <c r="L465" i="3"/>
  <c r="L466" i="3"/>
  <c r="L467" i="3"/>
  <c r="L468" i="3"/>
  <c r="L469" i="3"/>
  <c r="L470" i="3"/>
  <c r="L471" i="3"/>
  <c r="L472" i="3"/>
  <c r="L473" i="3"/>
  <c r="L474" i="3"/>
  <c r="L475" i="3"/>
  <c r="L476" i="3"/>
  <c r="L477" i="3"/>
  <c r="L478" i="3"/>
  <c r="L479" i="3"/>
  <c r="L480" i="3"/>
  <c r="L481" i="3"/>
  <c r="L482" i="3"/>
  <c r="L483" i="3"/>
  <c r="L484" i="3"/>
  <c r="L485" i="3"/>
  <c r="L486" i="3"/>
  <c r="L487" i="3"/>
  <c r="L488" i="3"/>
  <c r="L489" i="3"/>
  <c r="L490" i="3"/>
  <c r="L491" i="3"/>
  <c r="L492" i="3"/>
  <c r="L493" i="3"/>
  <c r="L494" i="3"/>
  <c r="L495" i="3"/>
  <c r="L496" i="3"/>
  <c r="L497" i="3"/>
  <c r="L498" i="3"/>
  <c r="L499" i="3"/>
  <c r="L500" i="3"/>
  <c r="L501" i="3"/>
  <c r="L502" i="3"/>
  <c r="L503" i="3"/>
  <c r="L504" i="3"/>
  <c r="L505" i="3"/>
  <c r="L506" i="3"/>
  <c r="L507" i="3"/>
  <c r="L508" i="3"/>
  <c r="L509" i="3"/>
  <c r="L510" i="3"/>
  <c r="L511" i="3"/>
  <c r="L512" i="3"/>
  <c r="L513" i="3"/>
  <c r="L514" i="3"/>
  <c r="L515" i="3"/>
  <c r="L516" i="3"/>
  <c r="L517" i="3"/>
  <c r="L518" i="3"/>
  <c r="L519" i="3"/>
  <c r="L520" i="3"/>
  <c r="L521" i="3"/>
  <c r="L522" i="3"/>
  <c r="L523" i="3"/>
  <c r="L524" i="3"/>
  <c r="L525" i="3"/>
  <c r="L526" i="3"/>
  <c r="L527" i="3"/>
  <c r="L528" i="3"/>
  <c r="L529" i="3"/>
  <c r="L530" i="3"/>
  <c r="L531" i="3"/>
  <c r="L532" i="3"/>
  <c r="L533" i="3"/>
  <c r="L534" i="3"/>
  <c r="L535" i="3"/>
  <c r="L536" i="3"/>
  <c r="L537" i="3"/>
  <c r="L538" i="3"/>
  <c r="L539" i="3"/>
  <c r="L540" i="3"/>
  <c r="L541" i="3"/>
  <c r="L542" i="3"/>
  <c r="L543" i="3"/>
  <c r="L544" i="3"/>
  <c r="L545" i="3"/>
  <c r="L546" i="3"/>
  <c r="L547" i="3"/>
  <c r="L548" i="3"/>
  <c r="L549" i="3"/>
  <c r="L550" i="3"/>
  <c r="L551" i="3"/>
  <c r="L552" i="3"/>
  <c r="L553" i="3"/>
  <c r="L554" i="3"/>
  <c r="L555" i="3"/>
  <c r="L556" i="3"/>
  <c r="L557" i="3"/>
  <c r="L558" i="3"/>
  <c r="L559" i="3"/>
  <c r="L560" i="3"/>
  <c r="L561" i="3"/>
  <c r="L562" i="3"/>
  <c r="L563" i="3"/>
  <c r="L564" i="3"/>
  <c r="L565" i="3"/>
  <c r="L566" i="3"/>
  <c r="L567" i="3"/>
  <c r="L568" i="3"/>
  <c r="L569" i="3"/>
  <c r="L570" i="3"/>
  <c r="L571" i="3"/>
  <c r="L572" i="3"/>
  <c r="L573" i="3"/>
  <c r="L574" i="3"/>
  <c r="L575" i="3"/>
  <c r="L576" i="3"/>
  <c r="L577" i="3"/>
  <c r="L578" i="3"/>
  <c r="L579" i="3"/>
  <c r="L580" i="3"/>
  <c r="L581" i="3"/>
  <c r="L582" i="3"/>
  <c r="L583" i="3"/>
  <c r="L584" i="3"/>
  <c r="L585" i="3"/>
  <c r="L586" i="3"/>
  <c r="L587" i="3"/>
  <c r="L588" i="3"/>
  <c r="L589" i="3"/>
  <c r="L590" i="3"/>
  <c r="L591" i="3"/>
  <c r="L592" i="3"/>
  <c r="L593" i="3"/>
  <c r="L594" i="3"/>
  <c r="L595" i="3"/>
  <c r="L596" i="3"/>
  <c r="L597" i="3"/>
  <c r="L598" i="3"/>
  <c r="L599" i="3"/>
  <c r="L600" i="3"/>
  <c r="L601" i="3"/>
  <c r="L602" i="3"/>
  <c r="L603" i="3"/>
  <c r="L604" i="3"/>
  <c r="L605" i="3"/>
  <c r="L606" i="3"/>
  <c r="L607" i="3"/>
  <c r="L608" i="3"/>
  <c r="L609" i="3"/>
  <c r="L610" i="3"/>
  <c r="L611" i="3"/>
  <c r="L612" i="3"/>
  <c r="L613" i="3"/>
  <c r="L614" i="3"/>
  <c r="L615" i="3"/>
  <c r="L616" i="3"/>
  <c r="L617" i="3"/>
  <c r="L618" i="3"/>
  <c r="L619" i="3"/>
  <c r="L620" i="3"/>
  <c r="L621" i="3"/>
  <c r="L622" i="3"/>
  <c r="L623" i="3"/>
  <c r="L624" i="3"/>
  <c r="L625" i="3"/>
  <c r="L626" i="3"/>
  <c r="L627" i="3"/>
  <c r="L628" i="3"/>
  <c r="L629" i="3"/>
  <c r="L630" i="3"/>
  <c r="L631" i="3"/>
  <c r="L632" i="3"/>
  <c r="L633" i="3"/>
  <c r="L634" i="3"/>
  <c r="L635" i="3"/>
  <c r="L636" i="3"/>
  <c r="L637" i="3"/>
  <c r="L638" i="3"/>
  <c r="L639" i="3"/>
  <c r="L640" i="3"/>
  <c r="L641" i="3"/>
  <c r="L642" i="3"/>
  <c r="L643" i="3"/>
  <c r="L644" i="3"/>
  <c r="L645" i="3"/>
  <c r="L646" i="3"/>
  <c r="L647" i="3"/>
  <c r="L648" i="3"/>
  <c r="L649" i="3"/>
  <c r="L650" i="3"/>
  <c r="L651" i="3"/>
  <c r="L652" i="3"/>
  <c r="L653" i="3"/>
  <c r="L654" i="3"/>
  <c r="L655" i="3"/>
  <c r="L656" i="3"/>
  <c r="L657" i="3"/>
  <c r="L658" i="3"/>
  <c r="L659" i="3"/>
  <c r="L660" i="3"/>
  <c r="L661" i="3"/>
  <c r="L662" i="3"/>
  <c r="L663" i="3"/>
  <c r="L664" i="3"/>
  <c r="L665" i="3"/>
  <c r="L666" i="3"/>
  <c r="L667" i="3"/>
  <c r="L668" i="3"/>
  <c r="L669" i="3"/>
  <c r="L670" i="3"/>
  <c r="L671" i="3"/>
  <c r="L672" i="3"/>
  <c r="L673" i="3"/>
  <c r="L674" i="3"/>
  <c r="L675" i="3"/>
  <c r="L676" i="3"/>
  <c r="L677" i="3"/>
  <c r="L678" i="3"/>
  <c r="L679" i="3"/>
  <c r="L680" i="3"/>
  <c r="L681" i="3"/>
  <c r="L682" i="3"/>
  <c r="L683" i="3"/>
  <c r="L684" i="3"/>
  <c r="L685" i="3"/>
  <c r="L686" i="3"/>
  <c r="L687" i="3"/>
  <c r="L688" i="3"/>
  <c r="L689" i="3"/>
  <c r="L690" i="3"/>
  <c r="L691" i="3"/>
  <c r="L692" i="3"/>
  <c r="L693" i="3"/>
  <c r="L694" i="3"/>
  <c r="L695" i="3"/>
  <c r="L696" i="3"/>
  <c r="L697" i="3"/>
  <c r="L698" i="3"/>
  <c r="L699" i="3"/>
  <c r="L700" i="3"/>
  <c r="L701" i="3"/>
  <c r="L702" i="3"/>
  <c r="L703" i="3"/>
  <c r="L704" i="3"/>
  <c r="L705" i="3"/>
  <c r="L706" i="3"/>
  <c r="L707" i="3"/>
  <c r="L708" i="3"/>
  <c r="L709" i="3"/>
  <c r="L710" i="3"/>
  <c r="L711" i="3"/>
  <c r="L712" i="3"/>
  <c r="L713" i="3"/>
  <c r="L714" i="3"/>
  <c r="L715" i="3"/>
  <c r="L716" i="3"/>
  <c r="L717" i="3"/>
  <c r="L718" i="3"/>
  <c r="L719" i="3"/>
  <c r="L720" i="3"/>
  <c r="L721" i="3"/>
  <c r="L722" i="3"/>
  <c r="L723" i="3"/>
  <c r="L724" i="3"/>
  <c r="L725" i="3"/>
  <c r="L726" i="3"/>
  <c r="L727" i="3"/>
  <c r="L728" i="3"/>
  <c r="L729" i="3"/>
  <c r="L730" i="3"/>
  <c r="L731" i="3"/>
  <c r="L732" i="3"/>
  <c r="L733" i="3"/>
  <c r="L734" i="3"/>
  <c r="L735" i="3"/>
  <c r="L736" i="3"/>
  <c r="L737" i="3"/>
  <c r="L738" i="3"/>
  <c r="L739" i="3"/>
  <c r="L740" i="3"/>
  <c r="L741" i="3"/>
  <c r="L742" i="3"/>
  <c r="L743" i="3"/>
  <c r="L744" i="3"/>
  <c r="L745" i="3"/>
  <c r="L746" i="3"/>
  <c r="L747" i="3"/>
  <c r="L748" i="3"/>
  <c r="L749" i="3"/>
  <c r="L750" i="3"/>
  <c r="L751" i="3"/>
  <c r="L752" i="3"/>
  <c r="L753" i="3"/>
  <c r="L754" i="3"/>
  <c r="L755" i="3"/>
  <c r="L756" i="3"/>
  <c r="L757" i="3"/>
  <c r="L758" i="3"/>
  <c r="L759" i="3"/>
  <c r="L760" i="3"/>
  <c r="L761" i="3"/>
  <c r="L762" i="3"/>
  <c r="L763" i="3"/>
  <c r="L764" i="3"/>
  <c r="L765" i="3"/>
  <c r="L766" i="3"/>
  <c r="L767" i="3"/>
  <c r="L768" i="3"/>
  <c r="L769" i="3"/>
  <c r="L770" i="3"/>
  <c r="L771" i="3"/>
  <c r="L772" i="3"/>
  <c r="L773" i="3"/>
  <c r="L774" i="3"/>
  <c r="L775" i="3"/>
  <c r="L776" i="3"/>
  <c r="L777" i="3"/>
  <c r="L778" i="3"/>
  <c r="L779" i="3"/>
  <c r="L780" i="3"/>
  <c r="L781" i="3"/>
  <c r="L782" i="3"/>
  <c r="L783" i="3"/>
  <c r="L784" i="3"/>
  <c r="L785" i="3"/>
  <c r="L786" i="3"/>
  <c r="L787" i="3"/>
  <c r="L788" i="3"/>
  <c r="L789" i="3"/>
  <c r="L790" i="3"/>
  <c r="L791" i="3"/>
  <c r="L792" i="3"/>
  <c r="L793" i="3"/>
  <c r="L794" i="3"/>
  <c r="L795" i="3"/>
  <c r="L796" i="3"/>
  <c r="L797" i="3"/>
  <c r="L798" i="3"/>
  <c r="L799" i="3"/>
  <c r="L800" i="3"/>
  <c r="L801" i="3"/>
  <c r="L802" i="3"/>
  <c r="L803" i="3"/>
  <c r="L804" i="3"/>
  <c r="L805" i="3"/>
  <c r="L806" i="3"/>
  <c r="L807" i="3"/>
  <c r="L808" i="3"/>
  <c r="L809" i="3"/>
  <c r="L810" i="3"/>
  <c r="L811" i="3"/>
  <c r="L812" i="3"/>
  <c r="L813" i="3"/>
  <c r="L814" i="3"/>
  <c r="L815" i="3"/>
  <c r="L816" i="3"/>
  <c r="L817" i="3"/>
  <c r="L818" i="3"/>
  <c r="L819" i="3"/>
  <c r="L820" i="3"/>
  <c r="L821" i="3"/>
  <c r="L822" i="3"/>
  <c r="L823" i="3"/>
  <c r="L824" i="3"/>
  <c r="L825" i="3"/>
  <c r="L826" i="3"/>
  <c r="L827" i="3"/>
  <c r="L828" i="3"/>
  <c r="L829" i="3"/>
  <c r="L830" i="3"/>
  <c r="L831" i="3"/>
  <c r="L832" i="3"/>
  <c r="L833" i="3"/>
  <c r="L834" i="3"/>
  <c r="L835" i="3"/>
  <c r="L836" i="3"/>
  <c r="L837" i="3"/>
  <c r="L838" i="3"/>
  <c r="L839" i="3"/>
  <c r="L840" i="3"/>
  <c r="L841" i="3"/>
  <c r="L842" i="3"/>
  <c r="L843" i="3"/>
  <c r="L844" i="3"/>
  <c r="L845" i="3"/>
  <c r="L846" i="3"/>
  <c r="L847" i="3"/>
  <c r="L848" i="3"/>
  <c r="L849" i="3"/>
  <c r="L850" i="3"/>
  <c r="L851" i="3"/>
  <c r="L852" i="3"/>
  <c r="L853" i="3"/>
  <c r="L854" i="3"/>
  <c r="L855" i="3"/>
  <c r="L856" i="3"/>
  <c r="L857" i="3"/>
  <c r="L858" i="3"/>
  <c r="L859" i="3"/>
  <c r="L860" i="3"/>
  <c r="L861" i="3"/>
  <c r="L862" i="3"/>
  <c r="L863" i="3"/>
  <c r="L864" i="3"/>
  <c r="L865" i="3"/>
  <c r="L866" i="3"/>
  <c r="L867" i="3"/>
  <c r="L868" i="3"/>
  <c r="L869" i="3"/>
  <c r="L870" i="3"/>
  <c r="L871" i="3"/>
  <c r="L872" i="3"/>
  <c r="L873" i="3"/>
  <c r="L874" i="3"/>
  <c r="L875" i="3"/>
  <c r="L876" i="3"/>
  <c r="L877" i="3"/>
  <c r="L878" i="3"/>
  <c r="L879" i="3"/>
  <c r="L880" i="3"/>
  <c r="L881" i="3"/>
  <c r="L882" i="3"/>
  <c r="L883" i="3"/>
  <c r="L884" i="3"/>
  <c r="L885" i="3"/>
  <c r="L886" i="3"/>
  <c r="L887" i="3"/>
  <c r="L888" i="3"/>
  <c r="L889" i="3"/>
  <c r="L890" i="3"/>
  <c r="L891" i="3"/>
  <c r="L892" i="3"/>
  <c r="L893" i="3"/>
  <c r="L894" i="3"/>
  <c r="L895" i="3"/>
  <c r="L896" i="3"/>
  <c r="L897" i="3"/>
  <c r="L898" i="3"/>
  <c r="L899" i="3"/>
  <c r="L900" i="3"/>
  <c r="L901" i="3"/>
  <c r="L902" i="3"/>
  <c r="L903" i="3"/>
  <c r="L904" i="3"/>
  <c r="L905" i="3"/>
  <c r="L906" i="3"/>
  <c r="L907" i="3"/>
  <c r="L908" i="3"/>
  <c r="L909" i="3"/>
  <c r="L910" i="3"/>
  <c r="L911" i="3"/>
  <c r="L912" i="3"/>
  <c r="L913" i="3"/>
  <c r="L914" i="3"/>
  <c r="L915" i="3"/>
  <c r="L916" i="3"/>
  <c r="L917" i="3"/>
  <c r="L918" i="3"/>
  <c r="L919" i="3"/>
  <c r="L920" i="3"/>
  <c r="L921" i="3"/>
  <c r="L922" i="3"/>
  <c r="L923" i="3"/>
  <c r="L924" i="3"/>
  <c r="L925" i="3"/>
  <c r="L926" i="3"/>
  <c r="L927" i="3"/>
  <c r="L928" i="3"/>
  <c r="L929" i="3"/>
  <c r="L930" i="3"/>
  <c r="L931" i="3"/>
  <c r="L932" i="3"/>
  <c r="L933" i="3"/>
  <c r="L934" i="3"/>
  <c r="L935" i="3"/>
  <c r="L936" i="3"/>
  <c r="L937" i="3"/>
  <c r="L938" i="3"/>
  <c r="L939" i="3"/>
  <c r="L940" i="3"/>
  <c r="L941" i="3"/>
  <c r="L942" i="3"/>
  <c r="L943" i="3"/>
  <c r="L944" i="3"/>
  <c r="L945" i="3"/>
  <c r="L946" i="3"/>
  <c r="L947" i="3"/>
  <c r="L948" i="3"/>
  <c r="L949" i="3"/>
  <c r="L950" i="3"/>
  <c r="L951" i="3"/>
  <c r="L952" i="3"/>
  <c r="L953" i="3"/>
  <c r="L954" i="3"/>
  <c r="L955" i="3"/>
  <c r="L956" i="3"/>
  <c r="L957" i="3"/>
  <c r="L958" i="3"/>
  <c r="L959" i="3"/>
  <c r="L960" i="3"/>
  <c r="L961" i="3"/>
  <c r="L962" i="3"/>
  <c r="L963" i="3"/>
  <c r="L964" i="3"/>
  <c r="L965" i="3"/>
  <c r="L966" i="3"/>
  <c r="L967" i="3"/>
  <c r="L968" i="3"/>
  <c r="L969" i="3"/>
  <c r="L970" i="3"/>
  <c r="L971" i="3"/>
  <c r="L972" i="3"/>
  <c r="L973" i="3"/>
  <c r="L974" i="3"/>
  <c r="L975" i="3"/>
  <c r="L976" i="3"/>
  <c r="L977" i="3"/>
  <c r="L978" i="3"/>
  <c r="L979" i="3"/>
  <c r="L980" i="3"/>
  <c r="L981" i="3"/>
  <c r="L982" i="3"/>
  <c r="L983" i="3"/>
  <c r="L984" i="3"/>
  <c r="L985" i="3"/>
  <c r="L986" i="3"/>
  <c r="L987" i="3"/>
  <c r="L988" i="3"/>
  <c r="L989" i="3"/>
  <c r="L990" i="3"/>
  <c r="L991" i="3"/>
  <c r="L992" i="3"/>
  <c r="L993" i="3"/>
  <c r="L994" i="3"/>
  <c r="L995" i="3"/>
  <c r="L996" i="3"/>
  <c r="L997" i="3"/>
  <c r="L998" i="3"/>
  <c r="L999" i="3"/>
  <c r="L1000" i="3"/>
  <c r="L1001" i="3"/>
  <c r="L1002" i="3"/>
  <c r="L1003" i="3"/>
  <c r="L1004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K153" i="3"/>
  <c r="K154" i="3"/>
  <c r="K155" i="3"/>
  <c r="K156" i="3"/>
  <c r="K157" i="3"/>
  <c r="K158" i="3"/>
  <c r="K159" i="3"/>
  <c r="K160" i="3"/>
  <c r="K161" i="3"/>
  <c r="K162" i="3"/>
  <c r="K163" i="3"/>
  <c r="K164" i="3"/>
  <c r="K165" i="3"/>
  <c r="K166" i="3"/>
  <c r="K167" i="3"/>
  <c r="K168" i="3"/>
  <c r="K169" i="3"/>
  <c r="K170" i="3"/>
  <c r="K171" i="3"/>
  <c r="K172" i="3"/>
  <c r="K173" i="3"/>
  <c r="K174" i="3"/>
  <c r="K175" i="3"/>
  <c r="K176" i="3"/>
  <c r="K177" i="3"/>
  <c r="K178" i="3"/>
  <c r="K179" i="3"/>
  <c r="K180" i="3"/>
  <c r="K181" i="3"/>
  <c r="K182" i="3"/>
  <c r="K183" i="3"/>
  <c r="K184" i="3"/>
  <c r="K185" i="3"/>
  <c r="K186" i="3"/>
  <c r="K187" i="3"/>
  <c r="K188" i="3"/>
  <c r="K189" i="3"/>
  <c r="K190" i="3"/>
  <c r="K191" i="3"/>
  <c r="K192" i="3"/>
  <c r="K193" i="3"/>
  <c r="K194" i="3"/>
  <c r="K195" i="3"/>
  <c r="K196" i="3"/>
  <c r="K197" i="3"/>
  <c r="K198" i="3"/>
  <c r="K199" i="3"/>
  <c r="K200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79" i="3"/>
  <c r="K280" i="3"/>
  <c r="K281" i="3"/>
  <c r="K282" i="3"/>
  <c r="K283" i="3"/>
  <c r="K284" i="3"/>
  <c r="K285" i="3"/>
  <c r="K286" i="3"/>
  <c r="K287" i="3"/>
  <c r="K288" i="3"/>
  <c r="K289" i="3"/>
  <c r="K290" i="3"/>
  <c r="K291" i="3"/>
  <c r="K292" i="3"/>
  <c r="K293" i="3"/>
  <c r="K294" i="3"/>
  <c r="K295" i="3"/>
  <c r="K296" i="3"/>
  <c r="K297" i="3"/>
  <c r="K298" i="3"/>
  <c r="K299" i="3"/>
  <c r="K300" i="3"/>
  <c r="K301" i="3"/>
  <c r="K302" i="3"/>
  <c r="K303" i="3"/>
  <c r="K304" i="3"/>
  <c r="K305" i="3"/>
  <c r="K306" i="3"/>
  <c r="K307" i="3"/>
  <c r="K308" i="3"/>
  <c r="K309" i="3"/>
  <c r="K310" i="3"/>
  <c r="K311" i="3"/>
  <c r="K312" i="3"/>
  <c r="K313" i="3"/>
  <c r="K314" i="3"/>
  <c r="K315" i="3"/>
  <c r="K316" i="3"/>
  <c r="K317" i="3"/>
  <c r="K318" i="3"/>
  <c r="K319" i="3"/>
  <c r="K320" i="3"/>
  <c r="K321" i="3"/>
  <c r="K322" i="3"/>
  <c r="K323" i="3"/>
  <c r="K324" i="3"/>
  <c r="K325" i="3"/>
  <c r="K326" i="3"/>
  <c r="K327" i="3"/>
  <c r="K328" i="3"/>
  <c r="K329" i="3"/>
  <c r="K330" i="3"/>
  <c r="K331" i="3"/>
  <c r="K332" i="3"/>
  <c r="K333" i="3"/>
  <c r="K334" i="3"/>
  <c r="K335" i="3"/>
  <c r="K336" i="3"/>
  <c r="K337" i="3"/>
  <c r="K338" i="3"/>
  <c r="K339" i="3"/>
  <c r="K340" i="3"/>
  <c r="K341" i="3"/>
  <c r="K342" i="3"/>
  <c r="K343" i="3"/>
  <c r="K344" i="3"/>
  <c r="K345" i="3"/>
  <c r="K346" i="3"/>
  <c r="K347" i="3"/>
  <c r="K348" i="3"/>
  <c r="K349" i="3"/>
  <c r="K350" i="3"/>
  <c r="K351" i="3"/>
  <c r="K352" i="3"/>
  <c r="K353" i="3"/>
  <c r="K354" i="3"/>
  <c r="K355" i="3"/>
  <c r="K356" i="3"/>
  <c r="K357" i="3"/>
  <c r="K358" i="3"/>
  <c r="K359" i="3"/>
  <c r="K360" i="3"/>
  <c r="K361" i="3"/>
  <c r="K362" i="3"/>
  <c r="K363" i="3"/>
  <c r="K364" i="3"/>
  <c r="K365" i="3"/>
  <c r="K366" i="3"/>
  <c r="K367" i="3"/>
  <c r="K368" i="3"/>
  <c r="K369" i="3"/>
  <c r="K370" i="3"/>
  <c r="K371" i="3"/>
  <c r="K372" i="3"/>
  <c r="K373" i="3"/>
  <c r="K374" i="3"/>
  <c r="K375" i="3"/>
  <c r="K376" i="3"/>
  <c r="K377" i="3"/>
  <c r="K378" i="3"/>
  <c r="K379" i="3"/>
  <c r="K380" i="3"/>
  <c r="K381" i="3"/>
  <c r="K382" i="3"/>
  <c r="K383" i="3"/>
  <c r="K384" i="3"/>
  <c r="K385" i="3"/>
  <c r="K386" i="3"/>
  <c r="K387" i="3"/>
  <c r="K388" i="3"/>
  <c r="K389" i="3"/>
  <c r="K390" i="3"/>
  <c r="K391" i="3"/>
  <c r="K392" i="3"/>
  <c r="K393" i="3"/>
  <c r="K394" i="3"/>
  <c r="K395" i="3"/>
  <c r="K396" i="3"/>
  <c r="K397" i="3"/>
  <c r="K398" i="3"/>
  <c r="K399" i="3"/>
  <c r="K400" i="3"/>
  <c r="K401" i="3"/>
  <c r="K402" i="3"/>
  <c r="K403" i="3"/>
  <c r="K404" i="3"/>
  <c r="K405" i="3"/>
  <c r="K406" i="3"/>
  <c r="K407" i="3"/>
  <c r="K408" i="3"/>
  <c r="K409" i="3"/>
  <c r="K410" i="3"/>
  <c r="K411" i="3"/>
  <c r="K412" i="3"/>
  <c r="K413" i="3"/>
  <c r="K414" i="3"/>
  <c r="K415" i="3"/>
  <c r="K416" i="3"/>
  <c r="K417" i="3"/>
  <c r="K418" i="3"/>
  <c r="K419" i="3"/>
  <c r="K420" i="3"/>
  <c r="K421" i="3"/>
  <c r="K422" i="3"/>
  <c r="K423" i="3"/>
  <c r="K424" i="3"/>
  <c r="K425" i="3"/>
  <c r="K426" i="3"/>
  <c r="K427" i="3"/>
  <c r="K428" i="3"/>
  <c r="K429" i="3"/>
  <c r="K430" i="3"/>
  <c r="K431" i="3"/>
  <c r="K432" i="3"/>
  <c r="K433" i="3"/>
  <c r="K434" i="3"/>
  <c r="K435" i="3"/>
  <c r="K436" i="3"/>
  <c r="K437" i="3"/>
  <c r="K438" i="3"/>
  <c r="K439" i="3"/>
  <c r="K440" i="3"/>
  <c r="K441" i="3"/>
  <c r="K442" i="3"/>
  <c r="K443" i="3"/>
  <c r="K444" i="3"/>
  <c r="K445" i="3"/>
  <c r="K446" i="3"/>
  <c r="K447" i="3"/>
  <c r="K448" i="3"/>
  <c r="K449" i="3"/>
  <c r="K450" i="3"/>
  <c r="K451" i="3"/>
  <c r="K452" i="3"/>
  <c r="K453" i="3"/>
  <c r="K454" i="3"/>
  <c r="K455" i="3"/>
  <c r="K456" i="3"/>
  <c r="K457" i="3"/>
  <c r="K458" i="3"/>
  <c r="K459" i="3"/>
  <c r="K460" i="3"/>
  <c r="K461" i="3"/>
  <c r="K462" i="3"/>
  <c r="K463" i="3"/>
  <c r="K464" i="3"/>
  <c r="K465" i="3"/>
  <c r="K466" i="3"/>
  <c r="K467" i="3"/>
  <c r="K468" i="3"/>
  <c r="K469" i="3"/>
  <c r="K470" i="3"/>
  <c r="K471" i="3"/>
  <c r="K472" i="3"/>
  <c r="K473" i="3"/>
  <c r="K474" i="3"/>
  <c r="K475" i="3"/>
  <c r="K476" i="3"/>
  <c r="K477" i="3"/>
  <c r="K478" i="3"/>
  <c r="K479" i="3"/>
  <c r="K480" i="3"/>
  <c r="K481" i="3"/>
  <c r="K482" i="3"/>
  <c r="K483" i="3"/>
  <c r="K484" i="3"/>
  <c r="K485" i="3"/>
  <c r="K486" i="3"/>
  <c r="K487" i="3"/>
  <c r="K488" i="3"/>
  <c r="K489" i="3"/>
  <c r="K490" i="3"/>
  <c r="K491" i="3"/>
  <c r="K492" i="3"/>
  <c r="K493" i="3"/>
  <c r="K494" i="3"/>
  <c r="K495" i="3"/>
  <c r="K496" i="3"/>
  <c r="K497" i="3"/>
  <c r="K498" i="3"/>
  <c r="K499" i="3"/>
  <c r="K500" i="3"/>
  <c r="K501" i="3"/>
  <c r="K502" i="3"/>
  <c r="K503" i="3"/>
  <c r="K504" i="3"/>
  <c r="K505" i="3"/>
  <c r="K506" i="3"/>
  <c r="K507" i="3"/>
  <c r="K508" i="3"/>
  <c r="K509" i="3"/>
  <c r="K510" i="3"/>
  <c r="K511" i="3"/>
  <c r="K512" i="3"/>
  <c r="K513" i="3"/>
  <c r="K514" i="3"/>
  <c r="K515" i="3"/>
  <c r="K516" i="3"/>
  <c r="K517" i="3"/>
  <c r="K518" i="3"/>
  <c r="K519" i="3"/>
  <c r="K520" i="3"/>
  <c r="K521" i="3"/>
  <c r="K522" i="3"/>
  <c r="K523" i="3"/>
  <c r="K524" i="3"/>
  <c r="K525" i="3"/>
  <c r="K526" i="3"/>
  <c r="K527" i="3"/>
  <c r="K528" i="3"/>
  <c r="K529" i="3"/>
  <c r="K530" i="3"/>
  <c r="K531" i="3"/>
  <c r="K532" i="3"/>
  <c r="K533" i="3"/>
  <c r="K534" i="3"/>
  <c r="K535" i="3"/>
  <c r="K536" i="3"/>
  <c r="K537" i="3"/>
  <c r="K538" i="3"/>
  <c r="K539" i="3"/>
  <c r="K540" i="3"/>
  <c r="K541" i="3"/>
  <c r="K542" i="3"/>
  <c r="K543" i="3"/>
  <c r="K544" i="3"/>
  <c r="K545" i="3"/>
  <c r="K546" i="3"/>
  <c r="K547" i="3"/>
  <c r="K548" i="3"/>
  <c r="K549" i="3"/>
  <c r="K550" i="3"/>
  <c r="K551" i="3"/>
  <c r="K552" i="3"/>
  <c r="K553" i="3"/>
  <c r="K554" i="3"/>
  <c r="K555" i="3"/>
  <c r="K556" i="3"/>
  <c r="K557" i="3"/>
  <c r="K558" i="3"/>
  <c r="K559" i="3"/>
  <c r="K560" i="3"/>
  <c r="K561" i="3"/>
  <c r="K562" i="3"/>
  <c r="K563" i="3"/>
  <c r="K564" i="3"/>
  <c r="K565" i="3"/>
  <c r="K566" i="3"/>
  <c r="K567" i="3"/>
  <c r="K568" i="3"/>
  <c r="K569" i="3"/>
  <c r="K570" i="3"/>
  <c r="K571" i="3"/>
  <c r="K572" i="3"/>
  <c r="K573" i="3"/>
  <c r="K574" i="3"/>
  <c r="K575" i="3"/>
  <c r="K576" i="3"/>
  <c r="K577" i="3"/>
  <c r="K578" i="3"/>
  <c r="K579" i="3"/>
  <c r="K580" i="3"/>
  <c r="K581" i="3"/>
  <c r="K582" i="3"/>
  <c r="K583" i="3"/>
  <c r="K584" i="3"/>
  <c r="K585" i="3"/>
  <c r="K586" i="3"/>
  <c r="K587" i="3"/>
  <c r="K588" i="3"/>
  <c r="K589" i="3"/>
  <c r="K590" i="3"/>
  <c r="K591" i="3"/>
  <c r="K592" i="3"/>
  <c r="K593" i="3"/>
  <c r="K594" i="3"/>
  <c r="K595" i="3"/>
  <c r="K596" i="3"/>
  <c r="K597" i="3"/>
  <c r="K598" i="3"/>
  <c r="K599" i="3"/>
  <c r="K600" i="3"/>
  <c r="K601" i="3"/>
  <c r="K602" i="3"/>
  <c r="K603" i="3"/>
  <c r="K604" i="3"/>
  <c r="K605" i="3"/>
  <c r="K606" i="3"/>
  <c r="K607" i="3"/>
  <c r="K608" i="3"/>
  <c r="K609" i="3"/>
  <c r="K610" i="3"/>
  <c r="K611" i="3"/>
  <c r="K612" i="3"/>
  <c r="K613" i="3"/>
  <c r="K614" i="3"/>
  <c r="K615" i="3"/>
  <c r="K616" i="3"/>
  <c r="K617" i="3"/>
  <c r="K618" i="3"/>
  <c r="K619" i="3"/>
  <c r="K620" i="3"/>
  <c r="K621" i="3"/>
  <c r="K622" i="3"/>
  <c r="K623" i="3"/>
  <c r="K624" i="3"/>
  <c r="K625" i="3"/>
  <c r="K626" i="3"/>
  <c r="K627" i="3"/>
  <c r="K628" i="3"/>
  <c r="K629" i="3"/>
  <c r="K630" i="3"/>
  <c r="K631" i="3"/>
  <c r="K632" i="3"/>
  <c r="K633" i="3"/>
  <c r="K634" i="3"/>
  <c r="K635" i="3"/>
  <c r="K636" i="3"/>
  <c r="K637" i="3"/>
  <c r="K638" i="3"/>
  <c r="K639" i="3"/>
  <c r="K640" i="3"/>
  <c r="K641" i="3"/>
  <c r="K642" i="3"/>
  <c r="K643" i="3"/>
  <c r="K644" i="3"/>
  <c r="K645" i="3"/>
  <c r="K646" i="3"/>
  <c r="K647" i="3"/>
  <c r="K648" i="3"/>
  <c r="K649" i="3"/>
  <c r="K650" i="3"/>
  <c r="K651" i="3"/>
  <c r="K652" i="3"/>
  <c r="K653" i="3"/>
  <c r="K654" i="3"/>
  <c r="K655" i="3"/>
  <c r="K656" i="3"/>
  <c r="K657" i="3"/>
  <c r="K658" i="3"/>
  <c r="K659" i="3"/>
  <c r="K660" i="3"/>
  <c r="K661" i="3"/>
  <c r="K662" i="3"/>
  <c r="K663" i="3"/>
  <c r="K664" i="3"/>
  <c r="K665" i="3"/>
  <c r="K666" i="3"/>
  <c r="K667" i="3"/>
  <c r="K668" i="3"/>
  <c r="K669" i="3"/>
  <c r="K670" i="3"/>
  <c r="K671" i="3"/>
  <c r="K672" i="3"/>
  <c r="K673" i="3"/>
  <c r="K674" i="3"/>
  <c r="K675" i="3"/>
  <c r="K676" i="3"/>
  <c r="K677" i="3"/>
  <c r="K678" i="3"/>
  <c r="K679" i="3"/>
  <c r="K680" i="3"/>
  <c r="K681" i="3"/>
  <c r="K682" i="3"/>
  <c r="K683" i="3"/>
  <c r="K684" i="3"/>
  <c r="K685" i="3"/>
  <c r="K686" i="3"/>
  <c r="K687" i="3"/>
  <c r="K688" i="3"/>
  <c r="K689" i="3"/>
  <c r="K690" i="3"/>
  <c r="K691" i="3"/>
  <c r="K692" i="3"/>
  <c r="K693" i="3"/>
  <c r="K694" i="3"/>
  <c r="K695" i="3"/>
  <c r="K696" i="3"/>
  <c r="K697" i="3"/>
  <c r="K698" i="3"/>
  <c r="K699" i="3"/>
  <c r="K700" i="3"/>
  <c r="K701" i="3"/>
  <c r="K702" i="3"/>
  <c r="K703" i="3"/>
  <c r="K704" i="3"/>
  <c r="K705" i="3"/>
  <c r="K706" i="3"/>
  <c r="K707" i="3"/>
  <c r="K708" i="3"/>
  <c r="K709" i="3"/>
  <c r="K710" i="3"/>
  <c r="K711" i="3"/>
  <c r="K712" i="3"/>
  <c r="K713" i="3"/>
  <c r="K714" i="3"/>
  <c r="K715" i="3"/>
  <c r="K716" i="3"/>
  <c r="K717" i="3"/>
  <c r="K718" i="3"/>
  <c r="K719" i="3"/>
  <c r="K720" i="3"/>
  <c r="K721" i="3"/>
  <c r="K722" i="3"/>
  <c r="K723" i="3"/>
  <c r="K724" i="3"/>
  <c r="K725" i="3"/>
  <c r="K726" i="3"/>
  <c r="K727" i="3"/>
  <c r="K728" i="3"/>
  <c r="K729" i="3"/>
  <c r="K730" i="3"/>
  <c r="K731" i="3"/>
  <c r="K732" i="3"/>
  <c r="K733" i="3"/>
  <c r="K734" i="3"/>
  <c r="K735" i="3"/>
  <c r="K736" i="3"/>
  <c r="K737" i="3"/>
  <c r="K738" i="3"/>
  <c r="K739" i="3"/>
  <c r="K740" i="3"/>
  <c r="K741" i="3"/>
  <c r="K742" i="3"/>
  <c r="K743" i="3"/>
  <c r="K744" i="3"/>
  <c r="K745" i="3"/>
  <c r="K746" i="3"/>
  <c r="K747" i="3"/>
  <c r="K748" i="3"/>
  <c r="K749" i="3"/>
  <c r="K750" i="3"/>
  <c r="K751" i="3"/>
  <c r="K752" i="3"/>
  <c r="K753" i="3"/>
  <c r="K754" i="3"/>
  <c r="K755" i="3"/>
  <c r="K756" i="3"/>
  <c r="K757" i="3"/>
  <c r="K758" i="3"/>
  <c r="K759" i="3"/>
  <c r="K760" i="3"/>
  <c r="K761" i="3"/>
  <c r="K762" i="3"/>
  <c r="K763" i="3"/>
  <c r="K764" i="3"/>
  <c r="K765" i="3"/>
  <c r="K766" i="3"/>
  <c r="K767" i="3"/>
  <c r="K768" i="3"/>
  <c r="K769" i="3"/>
  <c r="K770" i="3"/>
  <c r="K771" i="3"/>
  <c r="K772" i="3"/>
  <c r="K773" i="3"/>
  <c r="K774" i="3"/>
  <c r="K775" i="3"/>
  <c r="K776" i="3"/>
  <c r="K777" i="3"/>
  <c r="K778" i="3"/>
  <c r="K779" i="3"/>
  <c r="K780" i="3"/>
  <c r="K781" i="3"/>
  <c r="K782" i="3"/>
  <c r="K783" i="3"/>
  <c r="K784" i="3"/>
  <c r="K785" i="3"/>
  <c r="K786" i="3"/>
  <c r="K787" i="3"/>
  <c r="K788" i="3"/>
  <c r="K789" i="3"/>
  <c r="K790" i="3"/>
  <c r="K791" i="3"/>
  <c r="K792" i="3"/>
  <c r="K793" i="3"/>
  <c r="K794" i="3"/>
  <c r="K795" i="3"/>
  <c r="K796" i="3"/>
  <c r="K797" i="3"/>
  <c r="K798" i="3"/>
  <c r="K799" i="3"/>
  <c r="K800" i="3"/>
  <c r="K801" i="3"/>
  <c r="K802" i="3"/>
  <c r="K803" i="3"/>
  <c r="K804" i="3"/>
  <c r="K805" i="3"/>
  <c r="K806" i="3"/>
  <c r="K807" i="3"/>
  <c r="K808" i="3"/>
  <c r="K809" i="3"/>
  <c r="K810" i="3"/>
  <c r="K811" i="3"/>
  <c r="K812" i="3"/>
  <c r="K813" i="3"/>
  <c r="K814" i="3"/>
  <c r="K815" i="3"/>
  <c r="K816" i="3"/>
  <c r="K817" i="3"/>
  <c r="K818" i="3"/>
  <c r="K819" i="3"/>
  <c r="K820" i="3"/>
  <c r="K821" i="3"/>
  <c r="K822" i="3"/>
  <c r="K823" i="3"/>
  <c r="K824" i="3"/>
  <c r="K825" i="3"/>
  <c r="K826" i="3"/>
  <c r="K827" i="3"/>
  <c r="K828" i="3"/>
  <c r="K829" i="3"/>
  <c r="K830" i="3"/>
  <c r="K831" i="3"/>
  <c r="K832" i="3"/>
  <c r="K833" i="3"/>
  <c r="K834" i="3"/>
  <c r="K835" i="3"/>
  <c r="K836" i="3"/>
  <c r="K837" i="3"/>
  <c r="K838" i="3"/>
  <c r="K839" i="3"/>
  <c r="K840" i="3"/>
  <c r="K841" i="3"/>
  <c r="K842" i="3"/>
  <c r="K843" i="3"/>
  <c r="K844" i="3"/>
  <c r="K845" i="3"/>
  <c r="K846" i="3"/>
  <c r="K847" i="3"/>
  <c r="K848" i="3"/>
  <c r="K849" i="3"/>
  <c r="K850" i="3"/>
  <c r="K851" i="3"/>
  <c r="K852" i="3"/>
  <c r="K853" i="3"/>
  <c r="K854" i="3"/>
  <c r="K855" i="3"/>
  <c r="K856" i="3"/>
  <c r="K857" i="3"/>
  <c r="K858" i="3"/>
  <c r="K859" i="3"/>
  <c r="K860" i="3"/>
  <c r="K861" i="3"/>
  <c r="K862" i="3"/>
  <c r="K863" i="3"/>
  <c r="K864" i="3"/>
  <c r="K865" i="3"/>
  <c r="K866" i="3"/>
  <c r="K867" i="3"/>
  <c r="K868" i="3"/>
  <c r="K869" i="3"/>
  <c r="K870" i="3"/>
  <c r="K871" i="3"/>
  <c r="K872" i="3"/>
  <c r="K873" i="3"/>
  <c r="K874" i="3"/>
  <c r="K875" i="3"/>
  <c r="K876" i="3"/>
  <c r="K877" i="3"/>
  <c r="K878" i="3"/>
  <c r="K879" i="3"/>
  <c r="K880" i="3"/>
  <c r="K881" i="3"/>
  <c r="K882" i="3"/>
  <c r="K883" i="3"/>
  <c r="K884" i="3"/>
  <c r="K885" i="3"/>
  <c r="K886" i="3"/>
  <c r="K887" i="3"/>
  <c r="K888" i="3"/>
  <c r="K889" i="3"/>
  <c r="K890" i="3"/>
  <c r="K891" i="3"/>
  <c r="K892" i="3"/>
  <c r="K893" i="3"/>
  <c r="K894" i="3"/>
  <c r="K895" i="3"/>
  <c r="K896" i="3"/>
  <c r="K897" i="3"/>
  <c r="K898" i="3"/>
  <c r="K899" i="3"/>
  <c r="K900" i="3"/>
  <c r="K901" i="3"/>
  <c r="K902" i="3"/>
  <c r="K903" i="3"/>
  <c r="K904" i="3"/>
  <c r="K905" i="3"/>
  <c r="K906" i="3"/>
  <c r="K907" i="3"/>
  <c r="K908" i="3"/>
  <c r="K909" i="3"/>
  <c r="K910" i="3"/>
  <c r="K911" i="3"/>
  <c r="K912" i="3"/>
  <c r="K913" i="3"/>
  <c r="K914" i="3"/>
  <c r="K915" i="3"/>
  <c r="K916" i="3"/>
  <c r="K917" i="3"/>
  <c r="K918" i="3"/>
  <c r="K919" i="3"/>
  <c r="K920" i="3"/>
  <c r="K921" i="3"/>
  <c r="K922" i="3"/>
  <c r="K923" i="3"/>
  <c r="K924" i="3"/>
  <c r="K925" i="3"/>
  <c r="K926" i="3"/>
  <c r="K927" i="3"/>
  <c r="K928" i="3"/>
  <c r="K929" i="3"/>
  <c r="K930" i="3"/>
  <c r="K931" i="3"/>
  <c r="K932" i="3"/>
  <c r="K933" i="3"/>
  <c r="K934" i="3"/>
  <c r="K935" i="3"/>
  <c r="K936" i="3"/>
  <c r="K937" i="3"/>
  <c r="K938" i="3"/>
  <c r="K939" i="3"/>
  <c r="K940" i="3"/>
  <c r="K941" i="3"/>
  <c r="K942" i="3"/>
  <c r="K943" i="3"/>
  <c r="K944" i="3"/>
  <c r="K945" i="3"/>
  <c r="K946" i="3"/>
  <c r="K947" i="3"/>
  <c r="K948" i="3"/>
  <c r="K949" i="3"/>
  <c r="K950" i="3"/>
  <c r="K951" i="3"/>
  <c r="K952" i="3"/>
  <c r="K953" i="3"/>
  <c r="K954" i="3"/>
  <c r="K955" i="3"/>
  <c r="K956" i="3"/>
  <c r="K957" i="3"/>
  <c r="K958" i="3"/>
  <c r="K959" i="3"/>
  <c r="K960" i="3"/>
  <c r="K961" i="3"/>
  <c r="K962" i="3"/>
  <c r="K963" i="3"/>
  <c r="K964" i="3"/>
  <c r="K965" i="3"/>
  <c r="K966" i="3"/>
  <c r="K967" i="3"/>
  <c r="K968" i="3"/>
  <c r="K969" i="3"/>
  <c r="K970" i="3"/>
  <c r="K971" i="3"/>
  <c r="K972" i="3"/>
  <c r="K973" i="3"/>
  <c r="K974" i="3"/>
  <c r="K975" i="3"/>
  <c r="K976" i="3"/>
  <c r="K977" i="3"/>
  <c r="K978" i="3"/>
  <c r="K979" i="3"/>
  <c r="K980" i="3"/>
  <c r="K981" i="3"/>
  <c r="K982" i="3"/>
  <c r="K983" i="3"/>
  <c r="K984" i="3"/>
  <c r="K985" i="3"/>
  <c r="K986" i="3"/>
  <c r="K987" i="3"/>
  <c r="K988" i="3"/>
  <c r="K989" i="3"/>
  <c r="K990" i="3"/>
  <c r="K991" i="3"/>
  <c r="K992" i="3"/>
  <c r="K993" i="3"/>
  <c r="K994" i="3"/>
  <c r="K995" i="3"/>
  <c r="K996" i="3"/>
  <c r="K997" i="3"/>
  <c r="K998" i="3"/>
  <c r="K999" i="3"/>
  <c r="K1000" i="3"/>
  <c r="K1001" i="3"/>
  <c r="K1002" i="3"/>
  <c r="K1003" i="3"/>
  <c r="K1004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341" i="3"/>
  <c r="J342" i="3"/>
  <c r="J343" i="3"/>
  <c r="J344" i="3"/>
  <c r="J345" i="3"/>
  <c r="J346" i="3"/>
  <c r="J347" i="3"/>
  <c r="J348" i="3"/>
  <c r="J349" i="3"/>
  <c r="J350" i="3"/>
  <c r="J351" i="3"/>
  <c r="J352" i="3"/>
  <c r="J353" i="3"/>
  <c r="J354" i="3"/>
  <c r="J355" i="3"/>
  <c r="J356" i="3"/>
  <c r="J357" i="3"/>
  <c r="J358" i="3"/>
  <c r="J359" i="3"/>
  <c r="J360" i="3"/>
  <c r="J361" i="3"/>
  <c r="J362" i="3"/>
  <c r="J363" i="3"/>
  <c r="J364" i="3"/>
  <c r="J365" i="3"/>
  <c r="J366" i="3"/>
  <c r="J367" i="3"/>
  <c r="J368" i="3"/>
  <c r="J369" i="3"/>
  <c r="J370" i="3"/>
  <c r="J371" i="3"/>
  <c r="J372" i="3"/>
  <c r="J373" i="3"/>
  <c r="J374" i="3"/>
  <c r="J375" i="3"/>
  <c r="J376" i="3"/>
  <c r="J377" i="3"/>
  <c r="J378" i="3"/>
  <c r="J379" i="3"/>
  <c r="J380" i="3"/>
  <c r="J381" i="3"/>
  <c r="J382" i="3"/>
  <c r="J383" i="3"/>
  <c r="J384" i="3"/>
  <c r="J385" i="3"/>
  <c r="J386" i="3"/>
  <c r="J387" i="3"/>
  <c r="J388" i="3"/>
  <c r="J389" i="3"/>
  <c r="J390" i="3"/>
  <c r="J391" i="3"/>
  <c r="J392" i="3"/>
  <c r="J393" i="3"/>
  <c r="J394" i="3"/>
  <c r="J395" i="3"/>
  <c r="J396" i="3"/>
  <c r="J397" i="3"/>
  <c r="J398" i="3"/>
  <c r="J399" i="3"/>
  <c r="J400" i="3"/>
  <c r="J401" i="3"/>
  <c r="J402" i="3"/>
  <c r="J403" i="3"/>
  <c r="J404" i="3"/>
  <c r="J405" i="3"/>
  <c r="J406" i="3"/>
  <c r="J407" i="3"/>
  <c r="J408" i="3"/>
  <c r="J409" i="3"/>
  <c r="J410" i="3"/>
  <c r="J411" i="3"/>
  <c r="J412" i="3"/>
  <c r="J413" i="3"/>
  <c r="J414" i="3"/>
  <c r="J415" i="3"/>
  <c r="J416" i="3"/>
  <c r="J417" i="3"/>
  <c r="J418" i="3"/>
  <c r="J419" i="3"/>
  <c r="J420" i="3"/>
  <c r="J421" i="3"/>
  <c r="J422" i="3"/>
  <c r="J423" i="3"/>
  <c r="J424" i="3"/>
  <c r="J425" i="3"/>
  <c r="J426" i="3"/>
  <c r="J427" i="3"/>
  <c r="J428" i="3"/>
  <c r="J429" i="3"/>
  <c r="J430" i="3"/>
  <c r="J431" i="3"/>
  <c r="J432" i="3"/>
  <c r="J433" i="3"/>
  <c r="J434" i="3"/>
  <c r="J435" i="3"/>
  <c r="J436" i="3"/>
  <c r="J437" i="3"/>
  <c r="J438" i="3"/>
  <c r="J439" i="3"/>
  <c r="J440" i="3"/>
  <c r="J441" i="3"/>
  <c r="J442" i="3"/>
  <c r="J443" i="3"/>
  <c r="J444" i="3"/>
  <c r="J445" i="3"/>
  <c r="J446" i="3"/>
  <c r="J447" i="3"/>
  <c r="J448" i="3"/>
  <c r="J449" i="3"/>
  <c r="J450" i="3"/>
  <c r="J451" i="3"/>
  <c r="J452" i="3"/>
  <c r="J453" i="3"/>
  <c r="J454" i="3"/>
  <c r="J455" i="3"/>
  <c r="J456" i="3"/>
  <c r="J457" i="3"/>
  <c r="J458" i="3"/>
  <c r="J459" i="3"/>
  <c r="J460" i="3"/>
  <c r="J461" i="3"/>
  <c r="J462" i="3"/>
  <c r="J463" i="3"/>
  <c r="J464" i="3"/>
  <c r="J465" i="3"/>
  <c r="J466" i="3"/>
  <c r="J467" i="3"/>
  <c r="J468" i="3"/>
  <c r="J469" i="3"/>
  <c r="J470" i="3"/>
  <c r="J471" i="3"/>
  <c r="J472" i="3"/>
  <c r="J473" i="3"/>
  <c r="J474" i="3"/>
  <c r="J475" i="3"/>
  <c r="J476" i="3"/>
  <c r="J477" i="3"/>
  <c r="J478" i="3"/>
  <c r="J479" i="3"/>
  <c r="J480" i="3"/>
  <c r="J481" i="3"/>
  <c r="J482" i="3"/>
  <c r="J483" i="3"/>
  <c r="J484" i="3"/>
  <c r="J485" i="3"/>
  <c r="J486" i="3"/>
  <c r="J487" i="3"/>
  <c r="J488" i="3"/>
  <c r="J489" i="3"/>
  <c r="J490" i="3"/>
  <c r="J491" i="3"/>
  <c r="J492" i="3"/>
  <c r="J493" i="3"/>
  <c r="J494" i="3"/>
  <c r="J495" i="3"/>
  <c r="J496" i="3"/>
  <c r="J497" i="3"/>
  <c r="J498" i="3"/>
  <c r="J499" i="3"/>
  <c r="J500" i="3"/>
  <c r="J501" i="3"/>
  <c r="J502" i="3"/>
  <c r="J503" i="3"/>
  <c r="J504" i="3"/>
  <c r="J505" i="3"/>
  <c r="J506" i="3"/>
  <c r="J507" i="3"/>
  <c r="J508" i="3"/>
  <c r="J509" i="3"/>
  <c r="J510" i="3"/>
  <c r="J511" i="3"/>
  <c r="J512" i="3"/>
  <c r="J513" i="3"/>
  <c r="J514" i="3"/>
  <c r="J515" i="3"/>
  <c r="J516" i="3"/>
  <c r="J517" i="3"/>
  <c r="J518" i="3"/>
  <c r="J519" i="3"/>
  <c r="J520" i="3"/>
  <c r="J521" i="3"/>
  <c r="J522" i="3"/>
  <c r="J523" i="3"/>
  <c r="J524" i="3"/>
  <c r="J525" i="3"/>
  <c r="J526" i="3"/>
  <c r="J527" i="3"/>
  <c r="J528" i="3"/>
  <c r="J529" i="3"/>
  <c r="J530" i="3"/>
  <c r="J531" i="3"/>
  <c r="J532" i="3"/>
  <c r="J533" i="3"/>
  <c r="J534" i="3"/>
  <c r="J535" i="3"/>
  <c r="J536" i="3"/>
  <c r="J537" i="3"/>
  <c r="J538" i="3"/>
  <c r="J539" i="3"/>
  <c r="J540" i="3"/>
  <c r="J541" i="3"/>
  <c r="J542" i="3"/>
  <c r="J543" i="3"/>
  <c r="J544" i="3"/>
  <c r="J545" i="3"/>
  <c r="J546" i="3"/>
  <c r="J547" i="3"/>
  <c r="J548" i="3"/>
  <c r="J549" i="3"/>
  <c r="J550" i="3"/>
  <c r="J551" i="3"/>
  <c r="J552" i="3"/>
  <c r="J553" i="3"/>
  <c r="J554" i="3"/>
  <c r="J555" i="3"/>
  <c r="J556" i="3"/>
  <c r="J557" i="3"/>
  <c r="J558" i="3"/>
  <c r="J559" i="3"/>
  <c r="J560" i="3"/>
  <c r="J561" i="3"/>
  <c r="J562" i="3"/>
  <c r="J563" i="3"/>
  <c r="J564" i="3"/>
  <c r="J565" i="3"/>
  <c r="J566" i="3"/>
  <c r="J567" i="3"/>
  <c r="J568" i="3"/>
  <c r="J569" i="3"/>
  <c r="J570" i="3"/>
  <c r="J571" i="3"/>
  <c r="J572" i="3"/>
  <c r="J573" i="3"/>
  <c r="J574" i="3"/>
  <c r="J575" i="3"/>
  <c r="J576" i="3"/>
  <c r="J577" i="3"/>
  <c r="J578" i="3"/>
  <c r="J579" i="3"/>
  <c r="J580" i="3"/>
  <c r="J581" i="3"/>
  <c r="J582" i="3"/>
  <c r="J583" i="3"/>
  <c r="J584" i="3"/>
  <c r="J585" i="3"/>
  <c r="J586" i="3"/>
  <c r="J587" i="3"/>
  <c r="J588" i="3"/>
  <c r="J589" i="3"/>
  <c r="J590" i="3"/>
  <c r="J591" i="3"/>
  <c r="J592" i="3"/>
  <c r="J593" i="3"/>
  <c r="J594" i="3"/>
  <c r="J595" i="3"/>
  <c r="J596" i="3"/>
  <c r="J597" i="3"/>
  <c r="J598" i="3"/>
  <c r="J599" i="3"/>
  <c r="J600" i="3"/>
  <c r="J601" i="3"/>
  <c r="J602" i="3"/>
  <c r="J603" i="3"/>
  <c r="J604" i="3"/>
  <c r="J605" i="3"/>
  <c r="J606" i="3"/>
  <c r="J607" i="3"/>
  <c r="J608" i="3"/>
  <c r="J609" i="3"/>
  <c r="J610" i="3"/>
  <c r="J611" i="3"/>
  <c r="J612" i="3"/>
  <c r="J613" i="3"/>
  <c r="J614" i="3"/>
  <c r="J615" i="3"/>
  <c r="J616" i="3"/>
  <c r="J617" i="3"/>
  <c r="J618" i="3"/>
  <c r="J619" i="3"/>
  <c r="J620" i="3"/>
  <c r="J621" i="3"/>
  <c r="J622" i="3"/>
  <c r="J623" i="3"/>
  <c r="J624" i="3"/>
  <c r="J625" i="3"/>
  <c r="J626" i="3"/>
  <c r="J627" i="3"/>
  <c r="J628" i="3"/>
  <c r="J629" i="3"/>
  <c r="J630" i="3"/>
  <c r="J631" i="3"/>
  <c r="J632" i="3"/>
  <c r="J633" i="3"/>
  <c r="J634" i="3"/>
  <c r="J635" i="3"/>
  <c r="J636" i="3"/>
  <c r="J637" i="3"/>
  <c r="J638" i="3"/>
  <c r="J639" i="3"/>
  <c r="J640" i="3"/>
  <c r="J641" i="3"/>
  <c r="J642" i="3"/>
  <c r="J643" i="3"/>
  <c r="J644" i="3"/>
  <c r="J645" i="3"/>
  <c r="J646" i="3"/>
  <c r="J647" i="3"/>
  <c r="J648" i="3"/>
  <c r="J649" i="3"/>
  <c r="J650" i="3"/>
  <c r="J651" i="3"/>
  <c r="J652" i="3"/>
  <c r="J653" i="3"/>
  <c r="J654" i="3"/>
  <c r="J655" i="3"/>
  <c r="J656" i="3"/>
  <c r="J657" i="3"/>
  <c r="J658" i="3"/>
  <c r="J659" i="3"/>
  <c r="J660" i="3"/>
  <c r="J661" i="3"/>
  <c r="J662" i="3"/>
  <c r="J663" i="3"/>
  <c r="J664" i="3"/>
  <c r="J665" i="3"/>
  <c r="J666" i="3"/>
  <c r="J667" i="3"/>
  <c r="J668" i="3"/>
  <c r="J669" i="3"/>
  <c r="J670" i="3"/>
  <c r="J671" i="3"/>
  <c r="J672" i="3"/>
  <c r="J673" i="3"/>
  <c r="J674" i="3"/>
  <c r="J675" i="3"/>
  <c r="J676" i="3"/>
  <c r="J677" i="3"/>
  <c r="J678" i="3"/>
  <c r="J679" i="3"/>
  <c r="J680" i="3"/>
  <c r="J681" i="3"/>
  <c r="J682" i="3"/>
  <c r="J683" i="3"/>
  <c r="J684" i="3"/>
  <c r="J685" i="3"/>
  <c r="J686" i="3"/>
  <c r="J687" i="3"/>
  <c r="J688" i="3"/>
  <c r="J689" i="3"/>
  <c r="J690" i="3"/>
  <c r="J691" i="3"/>
  <c r="J692" i="3"/>
  <c r="J693" i="3"/>
  <c r="J694" i="3"/>
  <c r="J695" i="3"/>
  <c r="J696" i="3"/>
  <c r="J697" i="3"/>
  <c r="J698" i="3"/>
  <c r="J699" i="3"/>
  <c r="J700" i="3"/>
  <c r="J701" i="3"/>
  <c r="J702" i="3"/>
  <c r="J703" i="3"/>
  <c r="J704" i="3"/>
  <c r="J705" i="3"/>
  <c r="J706" i="3"/>
  <c r="J707" i="3"/>
  <c r="J708" i="3"/>
  <c r="J709" i="3"/>
  <c r="J710" i="3"/>
  <c r="J711" i="3"/>
  <c r="J712" i="3"/>
  <c r="J713" i="3"/>
  <c r="J714" i="3"/>
  <c r="J715" i="3"/>
  <c r="J716" i="3"/>
  <c r="J717" i="3"/>
  <c r="J718" i="3"/>
  <c r="J719" i="3"/>
  <c r="J720" i="3"/>
  <c r="J721" i="3"/>
  <c r="J722" i="3"/>
  <c r="J723" i="3"/>
  <c r="J724" i="3"/>
  <c r="J725" i="3"/>
  <c r="J726" i="3"/>
  <c r="J727" i="3"/>
  <c r="J728" i="3"/>
  <c r="J729" i="3"/>
  <c r="J730" i="3"/>
  <c r="J731" i="3"/>
  <c r="J732" i="3"/>
  <c r="J733" i="3"/>
  <c r="J734" i="3"/>
  <c r="J735" i="3"/>
  <c r="J736" i="3"/>
  <c r="J737" i="3"/>
  <c r="J738" i="3"/>
  <c r="J739" i="3"/>
  <c r="J740" i="3"/>
  <c r="J741" i="3"/>
  <c r="J742" i="3"/>
  <c r="J743" i="3"/>
  <c r="J744" i="3"/>
  <c r="J745" i="3"/>
  <c r="J746" i="3"/>
  <c r="J747" i="3"/>
  <c r="J748" i="3"/>
  <c r="J749" i="3"/>
  <c r="J750" i="3"/>
  <c r="J751" i="3"/>
  <c r="J752" i="3"/>
  <c r="J753" i="3"/>
  <c r="J754" i="3"/>
  <c r="J755" i="3"/>
  <c r="J756" i="3"/>
  <c r="J757" i="3"/>
  <c r="J758" i="3"/>
  <c r="J759" i="3"/>
  <c r="J760" i="3"/>
  <c r="J761" i="3"/>
  <c r="J762" i="3"/>
  <c r="J763" i="3"/>
  <c r="J764" i="3"/>
  <c r="J765" i="3"/>
  <c r="J766" i="3"/>
  <c r="J767" i="3"/>
  <c r="J768" i="3"/>
  <c r="J769" i="3"/>
  <c r="J770" i="3"/>
  <c r="J771" i="3"/>
  <c r="J772" i="3"/>
  <c r="J773" i="3"/>
  <c r="J774" i="3"/>
  <c r="J775" i="3"/>
  <c r="J776" i="3"/>
  <c r="J777" i="3"/>
  <c r="J778" i="3"/>
  <c r="J779" i="3"/>
  <c r="J780" i="3"/>
  <c r="J781" i="3"/>
  <c r="J782" i="3"/>
  <c r="J783" i="3"/>
  <c r="J784" i="3"/>
  <c r="J785" i="3"/>
  <c r="J786" i="3"/>
  <c r="J787" i="3"/>
  <c r="J788" i="3"/>
  <c r="J789" i="3"/>
  <c r="J790" i="3"/>
  <c r="J791" i="3"/>
  <c r="J792" i="3"/>
  <c r="J793" i="3"/>
  <c r="J794" i="3"/>
  <c r="J795" i="3"/>
  <c r="J796" i="3"/>
  <c r="J797" i="3"/>
  <c r="J798" i="3"/>
  <c r="J799" i="3"/>
  <c r="J800" i="3"/>
  <c r="J801" i="3"/>
  <c r="J802" i="3"/>
  <c r="J803" i="3"/>
  <c r="J804" i="3"/>
  <c r="J805" i="3"/>
  <c r="J806" i="3"/>
  <c r="J807" i="3"/>
  <c r="J808" i="3"/>
  <c r="J809" i="3"/>
  <c r="J810" i="3"/>
  <c r="J811" i="3"/>
  <c r="J812" i="3"/>
  <c r="J813" i="3"/>
  <c r="J814" i="3"/>
  <c r="J815" i="3"/>
  <c r="J816" i="3"/>
  <c r="J817" i="3"/>
  <c r="J818" i="3"/>
  <c r="J819" i="3"/>
  <c r="J820" i="3"/>
  <c r="J821" i="3"/>
  <c r="J822" i="3"/>
  <c r="J823" i="3"/>
  <c r="J824" i="3"/>
  <c r="J825" i="3"/>
  <c r="J826" i="3"/>
  <c r="J827" i="3"/>
  <c r="J828" i="3"/>
  <c r="J829" i="3"/>
  <c r="J830" i="3"/>
  <c r="J831" i="3"/>
  <c r="J832" i="3"/>
  <c r="J833" i="3"/>
  <c r="J834" i="3"/>
  <c r="J835" i="3"/>
  <c r="J836" i="3"/>
  <c r="J837" i="3"/>
  <c r="J838" i="3"/>
  <c r="J839" i="3"/>
  <c r="J840" i="3"/>
  <c r="J841" i="3"/>
  <c r="J842" i="3"/>
  <c r="J843" i="3"/>
  <c r="J844" i="3"/>
  <c r="J845" i="3"/>
  <c r="J846" i="3"/>
  <c r="J847" i="3"/>
  <c r="J848" i="3"/>
  <c r="J849" i="3"/>
  <c r="J850" i="3"/>
  <c r="J851" i="3"/>
  <c r="J852" i="3"/>
  <c r="J853" i="3"/>
  <c r="J854" i="3"/>
  <c r="J855" i="3"/>
  <c r="J856" i="3"/>
  <c r="J857" i="3"/>
  <c r="J858" i="3"/>
  <c r="J859" i="3"/>
  <c r="J860" i="3"/>
  <c r="J861" i="3"/>
  <c r="J862" i="3"/>
  <c r="J863" i="3"/>
  <c r="J864" i="3"/>
  <c r="J865" i="3"/>
  <c r="J866" i="3"/>
  <c r="J867" i="3"/>
  <c r="J868" i="3"/>
  <c r="J869" i="3"/>
  <c r="J870" i="3"/>
  <c r="J871" i="3"/>
  <c r="J872" i="3"/>
  <c r="J873" i="3"/>
  <c r="J874" i="3"/>
  <c r="J875" i="3"/>
  <c r="J876" i="3"/>
  <c r="J877" i="3"/>
  <c r="J878" i="3"/>
  <c r="J879" i="3"/>
  <c r="J880" i="3"/>
  <c r="J881" i="3"/>
  <c r="J882" i="3"/>
  <c r="J883" i="3"/>
  <c r="J884" i="3"/>
  <c r="J885" i="3"/>
  <c r="J886" i="3"/>
  <c r="J887" i="3"/>
  <c r="J888" i="3"/>
  <c r="J889" i="3"/>
  <c r="J890" i="3"/>
  <c r="J891" i="3"/>
  <c r="J892" i="3"/>
  <c r="J893" i="3"/>
  <c r="J894" i="3"/>
  <c r="J895" i="3"/>
  <c r="J896" i="3"/>
  <c r="J897" i="3"/>
  <c r="J898" i="3"/>
  <c r="J899" i="3"/>
  <c r="J900" i="3"/>
  <c r="J901" i="3"/>
  <c r="J902" i="3"/>
  <c r="J903" i="3"/>
  <c r="J904" i="3"/>
  <c r="J905" i="3"/>
  <c r="J906" i="3"/>
  <c r="J907" i="3"/>
  <c r="J908" i="3"/>
  <c r="J909" i="3"/>
  <c r="J910" i="3"/>
  <c r="J911" i="3"/>
  <c r="J912" i="3"/>
  <c r="J913" i="3"/>
  <c r="J914" i="3"/>
  <c r="J915" i="3"/>
  <c r="J916" i="3"/>
  <c r="J917" i="3"/>
  <c r="J918" i="3"/>
  <c r="J919" i="3"/>
  <c r="J920" i="3"/>
  <c r="J921" i="3"/>
  <c r="J922" i="3"/>
  <c r="J923" i="3"/>
  <c r="J924" i="3"/>
  <c r="J925" i="3"/>
  <c r="J926" i="3"/>
  <c r="J927" i="3"/>
  <c r="J928" i="3"/>
  <c r="J929" i="3"/>
  <c r="J930" i="3"/>
  <c r="J931" i="3"/>
  <c r="J932" i="3"/>
  <c r="J933" i="3"/>
  <c r="J934" i="3"/>
  <c r="J935" i="3"/>
  <c r="J936" i="3"/>
  <c r="J937" i="3"/>
  <c r="J938" i="3"/>
  <c r="J939" i="3"/>
  <c r="J940" i="3"/>
  <c r="J941" i="3"/>
  <c r="J942" i="3"/>
  <c r="J943" i="3"/>
  <c r="J944" i="3"/>
  <c r="J945" i="3"/>
  <c r="J946" i="3"/>
  <c r="J947" i="3"/>
  <c r="J948" i="3"/>
  <c r="J949" i="3"/>
  <c r="J950" i="3"/>
  <c r="J951" i="3"/>
  <c r="J952" i="3"/>
  <c r="J953" i="3"/>
  <c r="J954" i="3"/>
  <c r="J955" i="3"/>
  <c r="J956" i="3"/>
  <c r="J957" i="3"/>
  <c r="J958" i="3"/>
  <c r="J959" i="3"/>
  <c r="J960" i="3"/>
  <c r="J961" i="3"/>
  <c r="J962" i="3"/>
  <c r="J963" i="3"/>
  <c r="J964" i="3"/>
  <c r="J965" i="3"/>
  <c r="J966" i="3"/>
  <c r="J967" i="3"/>
  <c r="J968" i="3"/>
  <c r="J969" i="3"/>
  <c r="J970" i="3"/>
  <c r="J971" i="3"/>
  <c r="J972" i="3"/>
  <c r="J973" i="3"/>
  <c r="J974" i="3"/>
  <c r="J975" i="3"/>
  <c r="J976" i="3"/>
  <c r="J977" i="3"/>
  <c r="J978" i="3"/>
  <c r="J979" i="3"/>
  <c r="J980" i="3"/>
  <c r="J981" i="3"/>
  <c r="J982" i="3"/>
  <c r="J983" i="3"/>
  <c r="J984" i="3"/>
  <c r="J985" i="3"/>
  <c r="J986" i="3"/>
  <c r="J987" i="3"/>
  <c r="J988" i="3"/>
  <c r="J989" i="3"/>
  <c r="J990" i="3"/>
  <c r="J991" i="3"/>
  <c r="J992" i="3"/>
  <c r="J993" i="3"/>
  <c r="J994" i="3"/>
  <c r="J995" i="3"/>
  <c r="J996" i="3"/>
  <c r="J997" i="3"/>
  <c r="J998" i="3"/>
  <c r="J999" i="3"/>
  <c r="J1000" i="3"/>
  <c r="J1001" i="3"/>
  <c r="J1002" i="3"/>
  <c r="J1003" i="3"/>
  <c r="J100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I119" i="3"/>
  <c r="I120" i="3"/>
  <c r="I121" i="3"/>
  <c r="I122" i="3"/>
  <c r="I123" i="3"/>
  <c r="I124" i="3"/>
  <c r="I125" i="3"/>
  <c r="I126" i="3"/>
  <c r="I127" i="3"/>
  <c r="I128" i="3"/>
  <c r="I129" i="3"/>
  <c r="I130" i="3"/>
  <c r="I131" i="3"/>
  <c r="I132" i="3"/>
  <c r="I133" i="3"/>
  <c r="I134" i="3"/>
  <c r="I135" i="3"/>
  <c r="I136" i="3"/>
  <c r="I137" i="3"/>
  <c r="I138" i="3"/>
  <c r="I139" i="3"/>
  <c r="I140" i="3"/>
  <c r="I141" i="3"/>
  <c r="I142" i="3"/>
  <c r="I143" i="3"/>
  <c r="I144" i="3"/>
  <c r="I145" i="3"/>
  <c r="I146" i="3"/>
  <c r="I147" i="3"/>
  <c r="I148" i="3"/>
  <c r="I149" i="3"/>
  <c r="I150" i="3"/>
  <c r="I151" i="3"/>
  <c r="I152" i="3"/>
  <c r="I153" i="3"/>
  <c r="I154" i="3"/>
  <c r="I155" i="3"/>
  <c r="I156" i="3"/>
  <c r="I157" i="3"/>
  <c r="I158" i="3"/>
  <c r="I159" i="3"/>
  <c r="I160" i="3"/>
  <c r="I161" i="3"/>
  <c r="I162" i="3"/>
  <c r="I163" i="3"/>
  <c r="I164" i="3"/>
  <c r="I165" i="3"/>
  <c r="I166" i="3"/>
  <c r="I167" i="3"/>
  <c r="I168" i="3"/>
  <c r="I169" i="3"/>
  <c r="I170" i="3"/>
  <c r="I171" i="3"/>
  <c r="I172" i="3"/>
  <c r="I173" i="3"/>
  <c r="I174" i="3"/>
  <c r="I175" i="3"/>
  <c r="I176" i="3"/>
  <c r="I177" i="3"/>
  <c r="I178" i="3"/>
  <c r="I179" i="3"/>
  <c r="I180" i="3"/>
  <c r="I181" i="3"/>
  <c r="I182" i="3"/>
  <c r="I183" i="3"/>
  <c r="I184" i="3"/>
  <c r="I185" i="3"/>
  <c r="I186" i="3"/>
  <c r="I187" i="3"/>
  <c r="I188" i="3"/>
  <c r="I189" i="3"/>
  <c r="I190" i="3"/>
  <c r="I191" i="3"/>
  <c r="I192" i="3"/>
  <c r="I193" i="3"/>
  <c r="I194" i="3"/>
  <c r="I195" i="3"/>
  <c r="I196" i="3"/>
  <c r="I197" i="3"/>
  <c r="I198" i="3"/>
  <c r="I199" i="3"/>
  <c r="I200" i="3"/>
  <c r="I201" i="3"/>
  <c r="I202" i="3"/>
  <c r="I203" i="3"/>
  <c r="I204" i="3"/>
  <c r="I205" i="3"/>
  <c r="I206" i="3"/>
  <c r="I207" i="3"/>
  <c r="I208" i="3"/>
  <c r="I209" i="3"/>
  <c r="I210" i="3"/>
  <c r="I211" i="3"/>
  <c r="I212" i="3"/>
  <c r="I213" i="3"/>
  <c r="I214" i="3"/>
  <c r="I215" i="3"/>
  <c r="I216" i="3"/>
  <c r="I217" i="3"/>
  <c r="I218" i="3"/>
  <c r="I219" i="3"/>
  <c r="I220" i="3"/>
  <c r="I221" i="3"/>
  <c r="I222" i="3"/>
  <c r="I223" i="3"/>
  <c r="I224" i="3"/>
  <c r="I225" i="3"/>
  <c r="I226" i="3"/>
  <c r="I227" i="3"/>
  <c r="I228" i="3"/>
  <c r="I229" i="3"/>
  <c r="I230" i="3"/>
  <c r="I231" i="3"/>
  <c r="I232" i="3"/>
  <c r="I233" i="3"/>
  <c r="I234" i="3"/>
  <c r="I235" i="3"/>
  <c r="I236" i="3"/>
  <c r="I237" i="3"/>
  <c r="I238" i="3"/>
  <c r="I239" i="3"/>
  <c r="I240" i="3"/>
  <c r="I241" i="3"/>
  <c r="I242" i="3"/>
  <c r="I243" i="3"/>
  <c r="I244" i="3"/>
  <c r="I245" i="3"/>
  <c r="I246" i="3"/>
  <c r="I247" i="3"/>
  <c r="I248" i="3"/>
  <c r="I249" i="3"/>
  <c r="I250" i="3"/>
  <c r="I251" i="3"/>
  <c r="I252" i="3"/>
  <c r="I253" i="3"/>
  <c r="I254" i="3"/>
  <c r="I255" i="3"/>
  <c r="I256" i="3"/>
  <c r="I257" i="3"/>
  <c r="I258" i="3"/>
  <c r="I259" i="3"/>
  <c r="I260" i="3"/>
  <c r="I261" i="3"/>
  <c r="I262" i="3"/>
  <c r="I263" i="3"/>
  <c r="I264" i="3"/>
  <c r="I265" i="3"/>
  <c r="I266" i="3"/>
  <c r="I267" i="3"/>
  <c r="I268" i="3"/>
  <c r="I269" i="3"/>
  <c r="I270" i="3"/>
  <c r="I271" i="3"/>
  <c r="I272" i="3"/>
  <c r="I273" i="3"/>
  <c r="I274" i="3"/>
  <c r="I275" i="3"/>
  <c r="I276" i="3"/>
  <c r="I277" i="3"/>
  <c r="I278" i="3"/>
  <c r="I279" i="3"/>
  <c r="I280" i="3"/>
  <c r="I281" i="3"/>
  <c r="I282" i="3"/>
  <c r="I283" i="3"/>
  <c r="I284" i="3"/>
  <c r="I285" i="3"/>
  <c r="I286" i="3"/>
  <c r="I287" i="3"/>
  <c r="I288" i="3"/>
  <c r="I289" i="3"/>
  <c r="I290" i="3"/>
  <c r="I291" i="3"/>
  <c r="I292" i="3"/>
  <c r="I293" i="3"/>
  <c r="I294" i="3"/>
  <c r="I295" i="3"/>
  <c r="I296" i="3"/>
  <c r="I297" i="3"/>
  <c r="I298" i="3"/>
  <c r="I299" i="3"/>
  <c r="I300" i="3"/>
  <c r="I301" i="3"/>
  <c r="I302" i="3"/>
  <c r="I303" i="3"/>
  <c r="I304" i="3"/>
  <c r="I305" i="3"/>
  <c r="I306" i="3"/>
  <c r="I307" i="3"/>
  <c r="I308" i="3"/>
  <c r="I309" i="3"/>
  <c r="I310" i="3"/>
  <c r="I311" i="3"/>
  <c r="I312" i="3"/>
  <c r="I313" i="3"/>
  <c r="I314" i="3"/>
  <c r="I315" i="3"/>
  <c r="I316" i="3"/>
  <c r="I317" i="3"/>
  <c r="I318" i="3"/>
  <c r="I319" i="3"/>
  <c r="I320" i="3"/>
  <c r="I321" i="3"/>
  <c r="I322" i="3"/>
  <c r="I323" i="3"/>
  <c r="I324" i="3"/>
  <c r="I325" i="3"/>
  <c r="I326" i="3"/>
  <c r="I327" i="3"/>
  <c r="I328" i="3"/>
  <c r="I329" i="3"/>
  <c r="I330" i="3"/>
  <c r="I331" i="3"/>
  <c r="I332" i="3"/>
  <c r="I333" i="3"/>
  <c r="I334" i="3"/>
  <c r="I335" i="3"/>
  <c r="I336" i="3"/>
  <c r="I337" i="3"/>
  <c r="I338" i="3"/>
  <c r="I339" i="3"/>
  <c r="I340" i="3"/>
  <c r="I341" i="3"/>
  <c r="I342" i="3"/>
  <c r="I343" i="3"/>
  <c r="I344" i="3"/>
  <c r="I345" i="3"/>
  <c r="I346" i="3"/>
  <c r="I347" i="3"/>
  <c r="I348" i="3"/>
  <c r="I349" i="3"/>
  <c r="I350" i="3"/>
  <c r="I351" i="3"/>
  <c r="I352" i="3"/>
  <c r="I353" i="3"/>
  <c r="I354" i="3"/>
  <c r="I355" i="3"/>
  <c r="I356" i="3"/>
  <c r="I357" i="3"/>
  <c r="I358" i="3"/>
  <c r="I359" i="3"/>
  <c r="I360" i="3"/>
  <c r="I361" i="3"/>
  <c r="I362" i="3"/>
  <c r="I363" i="3"/>
  <c r="I364" i="3"/>
  <c r="I365" i="3"/>
  <c r="I366" i="3"/>
  <c r="I367" i="3"/>
  <c r="I368" i="3"/>
  <c r="I369" i="3"/>
  <c r="I370" i="3"/>
  <c r="I371" i="3"/>
  <c r="I372" i="3"/>
  <c r="I373" i="3"/>
  <c r="I374" i="3"/>
  <c r="I375" i="3"/>
  <c r="I376" i="3"/>
  <c r="I377" i="3"/>
  <c r="I378" i="3"/>
  <c r="I379" i="3"/>
  <c r="I380" i="3"/>
  <c r="I381" i="3"/>
  <c r="I382" i="3"/>
  <c r="I383" i="3"/>
  <c r="I384" i="3"/>
  <c r="I385" i="3"/>
  <c r="I386" i="3"/>
  <c r="I387" i="3"/>
  <c r="I388" i="3"/>
  <c r="I389" i="3"/>
  <c r="I390" i="3"/>
  <c r="I391" i="3"/>
  <c r="I392" i="3"/>
  <c r="I393" i="3"/>
  <c r="I394" i="3"/>
  <c r="I395" i="3"/>
  <c r="I396" i="3"/>
  <c r="I397" i="3"/>
  <c r="I398" i="3"/>
  <c r="I399" i="3"/>
  <c r="I400" i="3"/>
  <c r="I401" i="3"/>
  <c r="I402" i="3"/>
  <c r="I403" i="3"/>
  <c r="I404" i="3"/>
  <c r="I405" i="3"/>
  <c r="I406" i="3"/>
  <c r="I407" i="3"/>
  <c r="I408" i="3"/>
  <c r="I409" i="3"/>
  <c r="I410" i="3"/>
  <c r="I411" i="3"/>
  <c r="I412" i="3"/>
  <c r="I413" i="3"/>
  <c r="I414" i="3"/>
  <c r="I415" i="3"/>
  <c r="I416" i="3"/>
  <c r="I417" i="3"/>
  <c r="I418" i="3"/>
  <c r="I419" i="3"/>
  <c r="I420" i="3"/>
  <c r="I421" i="3"/>
  <c r="I422" i="3"/>
  <c r="I423" i="3"/>
  <c r="I424" i="3"/>
  <c r="I425" i="3"/>
  <c r="I426" i="3"/>
  <c r="I427" i="3"/>
  <c r="I428" i="3"/>
  <c r="I429" i="3"/>
  <c r="I430" i="3"/>
  <c r="I431" i="3"/>
  <c r="I432" i="3"/>
  <c r="I433" i="3"/>
  <c r="I434" i="3"/>
  <c r="I435" i="3"/>
  <c r="I436" i="3"/>
  <c r="I437" i="3"/>
  <c r="I438" i="3"/>
  <c r="I439" i="3"/>
  <c r="I440" i="3"/>
  <c r="I441" i="3"/>
  <c r="I442" i="3"/>
  <c r="I443" i="3"/>
  <c r="I444" i="3"/>
  <c r="I445" i="3"/>
  <c r="I446" i="3"/>
  <c r="I447" i="3"/>
  <c r="I448" i="3"/>
  <c r="I449" i="3"/>
  <c r="I450" i="3"/>
  <c r="I451" i="3"/>
  <c r="I452" i="3"/>
  <c r="I453" i="3"/>
  <c r="I454" i="3"/>
  <c r="I455" i="3"/>
  <c r="I456" i="3"/>
  <c r="I457" i="3"/>
  <c r="I458" i="3"/>
  <c r="I459" i="3"/>
  <c r="I460" i="3"/>
  <c r="I461" i="3"/>
  <c r="I462" i="3"/>
  <c r="I463" i="3"/>
  <c r="I464" i="3"/>
  <c r="I465" i="3"/>
  <c r="I466" i="3"/>
  <c r="I467" i="3"/>
  <c r="I468" i="3"/>
  <c r="I469" i="3"/>
  <c r="I470" i="3"/>
  <c r="I471" i="3"/>
  <c r="I472" i="3"/>
  <c r="I473" i="3"/>
  <c r="I474" i="3"/>
  <c r="I475" i="3"/>
  <c r="I476" i="3"/>
  <c r="I477" i="3"/>
  <c r="I478" i="3"/>
  <c r="I479" i="3"/>
  <c r="I480" i="3"/>
  <c r="I481" i="3"/>
  <c r="I482" i="3"/>
  <c r="I483" i="3"/>
  <c r="I484" i="3"/>
  <c r="I485" i="3"/>
  <c r="I486" i="3"/>
  <c r="I487" i="3"/>
  <c r="I488" i="3"/>
  <c r="I489" i="3"/>
  <c r="I490" i="3"/>
  <c r="I491" i="3"/>
  <c r="I492" i="3"/>
  <c r="I493" i="3"/>
  <c r="I494" i="3"/>
  <c r="I495" i="3"/>
  <c r="I496" i="3"/>
  <c r="I497" i="3"/>
  <c r="I498" i="3"/>
  <c r="I499" i="3"/>
  <c r="I500" i="3"/>
  <c r="I501" i="3"/>
  <c r="I502" i="3"/>
  <c r="I503" i="3"/>
  <c r="I504" i="3"/>
  <c r="I505" i="3"/>
  <c r="I506" i="3"/>
  <c r="I507" i="3"/>
  <c r="I508" i="3"/>
  <c r="I509" i="3"/>
  <c r="I510" i="3"/>
  <c r="I511" i="3"/>
  <c r="I512" i="3"/>
  <c r="I513" i="3"/>
  <c r="I514" i="3"/>
  <c r="I515" i="3"/>
  <c r="I516" i="3"/>
  <c r="I517" i="3"/>
  <c r="I518" i="3"/>
  <c r="I519" i="3"/>
  <c r="I520" i="3"/>
  <c r="I521" i="3"/>
  <c r="I522" i="3"/>
  <c r="I523" i="3"/>
  <c r="I524" i="3"/>
  <c r="I525" i="3"/>
  <c r="I526" i="3"/>
  <c r="I527" i="3"/>
  <c r="I528" i="3"/>
  <c r="I529" i="3"/>
  <c r="I530" i="3"/>
  <c r="I531" i="3"/>
  <c r="I532" i="3"/>
  <c r="I533" i="3"/>
  <c r="I534" i="3"/>
  <c r="I535" i="3"/>
  <c r="I536" i="3"/>
  <c r="I537" i="3"/>
  <c r="I538" i="3"/>
  <c r="I539" i="3"/>
  <c r="I540" i="3"/>
  <c r="I541" i="3"/>
  <c r="I542" i="3"/>
  <c r="I543" i="3"/>
  <c r="I544" i="3"/>
  <c r="I545" i="3"/>
  <c r="I546" i="3"/>
  <c r="I547" i="3"/>
  <c r="I548" i="3"/>
  <c r="I549" i="3"/>
  <c r="I550" i="3"/>
  <c r="I551" i="3"/>
  <c r="I552" i="3"/>
  <c r="I553" i="3"/>
  <c r="I554" i="3"/>
  <c r="I555" i="3"/>
  <c r="I556" i="3"/>
  <c r="I557" i="3"/>
  <c r="I558" i="3"/>
  <c r="I559" i="3"/>
  <c r="I560" i="3"/>
  <c r="I561" i="3"/>
  <c r="I562" i="3"/>
  <c r="I563" i="3"/>
  <c r="I564" i="3"/>
  <c r="I565" i="3"/>
  <c r="I566" i="3"/>
  <c r="I567" i="3"/>
  <c r="I568" i="3"/>
  <c r="I569" i="3"/>
  <c r="I570" i="3"/>
  <c r="I571" i="3"/>
  <c r="I572" i="3"/>
  <c r="I573" i="3"/>
  <c r="I574" i="3"/>
  <c r="I575" i="3"/>
  <c r="I576" i="3"/>
  <c r="I577" i="3"/>
  <c r="I578" i="3"/>
  <c r="I579" i="3"/>
  <c r="I580" i="3"/>
  <c r="I581" i="3"/>
  <c r="I582" i="3"/>
  <c r="I583" i="3"/>
  <c r="I584" i="3"/>
  <c r="I585" i="3"/>
  <c r="I586" i="3"/>
  <c r="I587" i="3"/>
  <c r="I588" i="3"/>
  <c r="I589" i="3"/>
  <c r="I590" i="3"/>
  <c r="I591" i="3"/>
  <c r="I592" i="3"/>
  <c r="I593" i="3"/>
  <c r="I594" i="3"/>
  <c r="I595" i="3"/>
  <c r="I596" i="3"/>
  <c r="I597" i="3"/>
  <c r="I598" i="3"/>
  <c r="I599" i="3"/>
  <c r="I600" i="3"/>
  <c r="I601" i="3"/>
  <c r="I602" i="3"/>
  <c r="I603" i="3"/>
  <c r="I604" i="3"/>
  <c r="I605" i="3"/>
  <c r="I606" i="3"/>
  <c r="I607" i="3"/>
  <c r="I608" i="3"/>
  <c r="I609" i="3"/>
  <c r="I610" i="3"/>
  <c r="I611" i="3"/>
  <c r="I612" i="3"/>
  <c r="I613" i="3"/>
  <c r="I614" i="3"/>
  <c r="I615" i="3"/>
  <c r="I616" i="3"/>
  <c r="I617" i="3"/>
  <c r="I618" i="3"/>
  <c r="I619" i="3"/>
  <c r="I620" i="3"/>
  <c r="I621" i="3"/>
  <c r="I622" i="3"/>
  <c r="I623" i="3"/>
  <c r="I624" i="3"/>
  <c r="I625" i="3"/>
  <c r="I626" i="3"/>
  <c r="I627" i="3"/>
  <c r="I628" i="3"/>
  <c r="I629" i="3"/>
  <c r="I630" i="3"/>
  <c r="I631" i="3"/>
  <c r="I632" i="3"/>
  <c r="I633" i="3"/>
  <c r="I634" i="3"/>
  <c r="I635" i="3"/>
  <c r="I636" i="3"/>
  <c r="I637" i="3"/>
  <c r="I638" i="3"/>
  <c r="I639" i="3"/>
  <c r="I640" i="3"/>
  <c r="I641" i="3"/>
  <c r="I642" i="3"/>
  <c r="I643" i="3"/>
  <c r="I644" i="3"/>
  <c r="I645" i="3"/>
  <c r="I646" i="3"/>
  <c r="I647" i="3"/>
  <c r="I648" i="3"/>
  <c r="I649" i="3"/>
  <c r="I650" i="3"/>
  <c r="I651" i="3"/>
  <c r="I652" i="3"/>
  <c r="I653" i="3"/>
  <c r="I654" i="3"/>
  <c r="I655" i="3"/>
  <c r="I656" i="3"/>
  <c r="I657" i="3"/>
  <c r="I658" i="3"/>
  <c r="I659" i="3"/>
  <c r="I660" i="3"/>
  <c r="I661" i="3"/>
  <c r="I662" i="3"/>
  <c r="I663" i="3"/>
  <c r="I664" i="3"/>
  <c r="I665" i="3"/>
  <c r="I666" i="3"/>
  <c r="I667" i="3"/>
  <c r="I668" i="3"/>
  <c r="I669" i="3"/>
  <c r="I670" i="3"/>
  <c r="I671" i="3"/>
  <c r="I672" i="3"/>
  <c r="I673" i="3"/>
  <c r="I674" i="3"/>
  <c r="I675" i="3"/>
  <c r="I676" i="3"/>
  <c r="I677" i="3"/>
  <c r="I678" i="3"/>
  <c r="I679" i="3"/>
  <c r="I680" i="3"/>
  <c r="I681" i="3"/>
  <c r="I682" i="3"/>
  <c r="I683" i="3"/>
  <c r="I684" i="3"/>
  <c r="I685" i="3"/>
  <c r="I686" i="3"/>
  <c r="I687" i="3"/>
  <c r="I688" i="3"/>
  <c r="I689" i="3"/>
  <c r="I690" i="3"/>
  <c r="I691" i="3"/>
  <c r="I692" i="3"/>
  <c r="I693" i="3"/>
  <c r="I694" i="3"/>
  <c r="I695" i="3"/>
  <c r="I696" i="3"/>
  <c r="I697" i="3"/>
  <c r="I698" i="3"/>
  <c r="I699" i="3"/>
  <c r="I700" i="3"/>
  <c r="I701" i="3"/>
  <c r="I702" i="3"/>
  <c r="I703" i="3"/>
  <c r="I704" i="3"/>
  <c r="I705" i="3"/>
  <c r="I706" i="3"/>
  <c r="I707" i="3"/>
  <c r="I708" i="3"/>
  <c r="I709" i="3"/>
  <c r="I710" i="3"/>
  <c r="I711" i="3"/>
  <c r="I712" i="3"/>
  <c r="I713" i="3"/>
  <c r="I714" i="3"/>
  <c r="I715" i="3"/>
  <c r="I716" i="3"/>
  <c r="I717" i="3"/>
  <c r="I718" i="3"/>
  <c r="I719" i="3"/>
  <c r="I720" i="3"/>
  <c r="I721" i="3"/>
  <c r="I722" i="3"/>
  <c r="I723" i="3"/>
  <c r="I724" i="3"/>
  <c r="I725" i="3"/>
  <c r="I726" i="3"/>
  <c r="I727" i="3"/>
  <c r="I728" i="3"/>
  <c r="I729" i="3"/>
  <c r="I730" i="3"/>
  <c r="I731" i="3"/>
  <c r="I732" i="3"/>
  <c r="I733" i="3"/>
  <c r="I734" i="3"/>
  <c r="I735" i="3"/>
  <c r="I736" i="3"/>
  <c r="I737" i="3"/>
  <c r="I738" i="3"/>
  <c r="I739" i="3"/>
  <c r="I740" i="3"/>
  <c r="I741" i="3"/>
  <c r="I742" i="3"/>
  <c r="I743" i="3"/>
  <c r="I744" i="3"/>
  <c r="I745" i="3"/>
  <c r="I746" i="3"/>
  <c r="I747" i="3"/>
  <c r="I748" i="3"/>
  <c r="I749" i="3"/>
  <c r="I750" i="3"/>
  <c r="I751" i="3"/>
  <c r="I752" i="3"/>
  <c r="I753" i="3"/>
  <c r="I754" i="3"/>
  <c r="I755" i="3"/>
  <c r="I756" i="3"/>
  <c r="I757" i="3"/>
  <c r="I758" i="3"/>
  <c r="I759" i="3"/>
  <c r="I760" i="3"/>
  <c r="I761" i="3"/>
  <c r="I762" i="3"/>
  <c r="I763" i="3"/>
  <c r="I764" i="3"/>
  <c r="I765" i="3"/>
  <c r="I766" i="3"/>
  <c r="I767" i="3"/>
  <c r="I768" i="3"/>
  <c r="I769" i="3"/>
  <c r="I770" i="3"/>
  <c r="I771" i="3"/>
  <c r="I772" i="3"/>
  <c r="I773" i="3"/>
  <c r="I774" i="3"/>
  <c r="I775" i="3"/>
  <c r="I776" i="3"/>
  <c r="I777" i="3"/>
  <c r="I778" i="3"/>
  <c r="I779" i="3"/>
  <c r="I780" i="3"/>
  <c r="I781" i="3"/>
  <c r="I782" i="3"/>
  <c r="I783" i="3"/>
  <c r="I784" i="3"/>
  <c r="I785" i="3"/>
  <c r="I786" i="3"/>
  <c r="I787" i="3"/>
  <c r="I788" i="3"/>
  <c r="I789" i="3"/>
  <c r="I790" i="3"/>
  <c r="I791" i="3"/>
  <c r="I792" i="3"/>
  <c r="I793" i="3"/>
  <c r="I794" i="3"/>
  <c r="I795" i="3"/>
  <c r="I796" i="3"/>
  <c r="I797" i="3"/>
  <c r="I798" i="3"/>
  <c r="I799" i="3"/>
  <c r="I800" i="3"/>
  <c r="I801" i="3"/>
  <c r="I802" i="3"/>
  <c r="I803" i="3"/>
  <c r="I804" i="3"/>
  <c r="I805" i="3"/>
  <c r="I806" i="3"/>
  <c r="I807" i="3"/>
  <c r="I808" i="3"/>
  <c r="I809" i="3"/>
  <c r="I810" i="3"/>
  <c r="I811" i="3"/>
  <c r="I812" i="3"/>
  <c r="I813" i="3"/>
  <c r="I814" i="3"/>
  <c r="I815" i="3"/>
  <c r="I816" i="3"/>
  <c r="I817" i="3"/>
  <c r="I818" i="3"/>
  <c r="I819" i="3"/>
  <c r="I820" i="3"/>
  <c r="I821" i="3"/>
  <c r="I822" i="3"/>
  <c r="I823" i="3"/>
  <c r="I824" i="3"/>
  <c r="I825" i="3"/>
  <c r="I826" i="3"/>
  <c r="I827" i="3"/>
  <c r="I828" i="3"/>
  <c r="I829" i="3"/>
  <c r="I830" i="3"/>
  <c r="I831" i="3"/>
  <c r="I832" i="3"/>
  <c r="I833" i="3"/>
  <c r="I834" i="3"/>
  <c r="I835" i="3"/>
  <c r="I836" i="3"/>
  <c r="I837" i="3"/>
  <c r="I838" i="3"/>
  <c r="I839" i="3"/>
  <c r="I840" i="3"/>
  <c r="I841" i="3"/>
  <c r="I842" i="3"/>
  <c r="I843" i="3"/>
  <c r="I844" i="3"/>
  <c r="I845" i="3"/>
  <c r="I846" i="3"/>
  <c r="I847" i="3"/>
  <c r="I848" i="3"/>
  <c r="I849" i="3"/>
  <c r="I850" i="3"/>
  <c r="I851" i="3"/>
  <c r="I852" i="3"/>
  <c r="I853" i="3"/>
  <c r="I854" i="3"/>
  <c r="I855" i="3"/>
  <c r="I856" i="3"/>
  <c r="I857" i="3"/>
  <c r="I858" i="3"/>
  <c r="I859" i="3"/>
  <c r="I860" i="3"/>
  <c r="I861" i="3"/>
  <c r="I862" i="3"/>
  <c r="I863" i="3"/>
  <c r="I864" i="3"/>
  <c r="I865" i="3"/>
  <c r="I866" i="3"/>
  <c r="I867" i="3"/>
  <c r="I868" i="3"/>
  <c r="I869" i="3"/>
  <c r="I870" i="3"/>
  <c r="I871" i="3"/>
  <c r="I872" i="3"/>
  <c r="I873" i="3"/>
  <c r="I874" i="3"/>
  <c r="I875" i="3"/>
  <c r="I876" i="3"/>
  <c r="I877" i="3"/>
  <c r="I878" i="3"/>
  <c r="I879" i="3"/>
  <c r="I880" i="3"/>
  <c r="I881" i="3"/>
  <c r="I882" i="3"/>
  <c r="I883" i="3"/>
  <c r="I884" i="3"/>
  <c r="I885" i="3"/>
  <c r="I886" i="3"/>
  <c r="I887" i="3"/>
  <c r="I888" i="3"/>
  <c r="I889" i="3"/>
  <c r="I890" i="3"/>
  <c r="I891" i="3"/>
  <c r="I892" i="3"/>
  <c r="I893" i="3"/>
  <c r="I894" i="3"/>
  <c r="I895" i="3"/>
  <c r="I896" i="3"/>
  <c r="I897" i="3"/>
  <c r="I898" i="3"/>
  <c r="I899" i="3"/>
  <c r="I900" i="3"/>
  <c r="I901" i="3"/>
  <c r="I902" i="3"/>
  <c r="I903" i="3"/>
  <c r="I904" i="3"/>
  <c r="I905" i="3"/>
  <c r="I906" i="3"/>
  <c r="I907" i="3"/>
  <c r="I908" i="3"/>
  <c r="I909" i="3"/>
  <c r="I910" i="3"/>
  <c r="I911" i="3"/>
  <c r="I912" i="3"/>
  <c r="I913" i="3"/>
  <c r="I914" i="3"/>
  <c r="I915" i="3"/>
  <c r="I916" i="3"/>
  <c r="I917" i="3"/>
  <c r="I918" i="3"/>
  <c r="I919" i="3"/>
  <c r="I920" i="3"/>
  <c r="I921" i="3"/>
  <c r="I922" i="3"/>
  <c r="I923" i="3"/>
  <c r="I924" i="3"/>
  <c r="I925" i="3"/>
  <c r="I926" i="3"/>
  <c r="I927" i="3"/>
  <c r="I928" i="3"/>
  <c r="I929" i="3"/>
  <c r="I930" i="3"/>
  <c r="I931" i="3"/>
  <c r="I932" i="3"/>
  <c r="I933" i="3"/>
  <c r="I934" i="3"/>
  <c r="I935" i="3"/>
  <c r="I936" i="3"/>
  <c r="I937" i="3"/>
  <c r="I938" i="3"/>
  <c r="I939" i="3"/>
  <c r="I940" i="3"/>
  <c r="I941" i="3"/>
  <c r="I942" i="3"/>
  <c r="I943" i="3"/>
  <c r="I944" i="3"/>
  <c r="I945" i="3"/>
  <c r="I946" i="3"/>
  <c r="I947" i="3"/>
  <c r="I948" i="3"/>
  <c r="I949" i="3"/>
  <c r="I950" i="3"/>
  <c r="I951" i="3"/>
  <c r="I952" i="3"/>
  <c r="I953" i="3"/>
  <c r="I954" i="3"/>
  <c r="I955" i="3"/>
  <c r="I956" i="3"/>
  <c r="I957" i="3"/>
  <c r="I958" i="3"/>
  <c r="I959" i="3"/>
  <c r="I960" i="3"/>
  <c r="I961" i="3"/>
  <c r="I962" i="3"/>
  <c r="I963" i="3"/>
  <c r="I964" i="3"/>
  <c r="I965" i="3"/>
  <c r="I966" i="3"/>
  <c r="I967" i="3"/>
  <c r="I968" i="3"/>
  <c r="I969" i="3"/>
  <c r="I970" i="3"/>
  <c r="I971" i="3"/>
  <c r="I972" i="3"/>
  <c r="I973" i="3"/>
  <c r="I974" i="3"/>
  <c r="I975" i="3"/>
  <c r="I976" i="3"/>
  <c r="I977" i="3"/>
  <c r="I978" i="3"/>
  <c r="I979" i="3"/>
  <c r="I980" i="3"/>
  <c r="I981" i="3"/>
  <c r="I982" i="3"/>
  <c r="I983" i="3"/>
  <c r="I984" i="3"/>
  <c r="I985" i="3"/>
  <c r="I986" i="3"/>
  <c r="I987" i="3"/>
  <c r="I988" i="3"/>
  <c r="I989" i="3"/>
  <c r="I990" i="3"/>
  <c r="I991" i="3"/>
  <c r="I992" i="3"/>
  <c r="I993" i="3"/>
  <c r="I994" i="3"/>
  <c r="I995" i="3"/>
  <c r="I996" i="3"/>
  <c r="I997" i="3"/>
  <c r="I998" i="3"/>
  <c r="I999" i="3"/>
  <c r="I1000" i="3"/>
  <c r="I1001" i="3"/>
  <c r="I1002" i="3"/>
  <c r="I1003" i="3"/>
  <c r="I1004" i="3"/>
  <c r="H5" i="3"/>
  <c r="J5" i="3" s="1"/>
  <c r="H6" i="3"/>
  <c r="J6" i="3" s="1"/>
  <c r="K6" i="3" s="1"/>
  <c r="H7" i="3"/>
  <c r="J7" i="3" s="1"/>
  <c r="H8" i="3"/>
  <c r="J8" i="3" s="1"/>
  <c r="K8" i="3" s="1"/>
  <c r="H9" i="3"/>
  <c r="J9" i="3" s="1"/>
  <c r="K9" i="3" s="1"/>
  <c r="H10" i="3"/>
  <c r="J10" i="3" s="1"/>
  <c r="K10" i="3" s="1"/>
  <c r="H11" i="3"/>
  <c r="J11" i="3" s="1"/>
  <c r="K11" i="3" s="1"/>
  <c r="H12" i="3"/>
  <c r="J12" i="3" s="1"/>
  <c r="H13" i="3"/>
  <c r="J13" i="3" s="1"/>
  <c r="K13" i="3" s="1"/>
  <c r="H14" i="3"/>
  <c r="J14" i="3" s="1"/>
  <c r="K14" i="3" s="1"/>
  <c r="H15" i="3"/>
  <c r="J15" i="3" s="1"/>
  <c r="H16" i="3"/>
  <c r="J16" i="3" s="1"/>
  <c r="K16" i="3" s="1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4" i="3"/>
  <c r="H235" i="3"/>
  <c r="H236" i="3"/>
  <c r="H237" i="3"/>
  <c r="H238" i="3"/>
  <c r="H239" i="3"/>
  <c r="H240" i="3"/>
  <c r="H241" i="3"/>
  <c r="H242" i="3"/>
  <c r="H243" i="3"/>
  <c r="H244" i="3"/>
  <c r="H245" i="3"/>
  <c r="H246" i="3"/>
  <c r="H247" i="3"/>
  <c r="H248" i="3"/>
  <c r="H249" i="3"/>
  <c r="H250" i="3"/>
  <c r="H251" i="3"/>
  <c r="H252" i="3"/>
  <c r="H253" i="3"/>
  <c r="H254" i="3"/>
  <c r="H255" i="3"/>
  <c r="H256" i="3"/>
  <c r="H257" i="3"/>
  <c r="H258" i="3"/>
  <c r="H259" i="3"/>
  <c r="H260" i="3"/>
  <c r="H261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4" i="3"/>
  <c r="H275" i="3"/>
  <c r="H276" i="3"/>
  <c r="H277" i="3"/>
  <c r="H278" i="3"/>
  <c r="H279" i="3"/>
  <c r="H280" i="3"/>
  <c r="H281" i="3"/>
  <c r="H282" i="3"/>
  <c r="H283" i="3"/>
  <c r="H284" i="3"/>
  <c r="H285" i="3"/>
  <c r="H286" i="3"/>
  <c r="H287" i="3"/>
  <c r="H288" i="3"/>
  <c r="H289" i="3"/>
  <c r="H290" i="3"/>
  <c r="H291" i="3"/>
  <c r="H292" i="3"/>
  <c r="H293" i="3"/>
  <c r="H294" i="3"/>
  <c r="H295" i="3"/>
  <c r="H296" i="3"/>
  <c r="H297" i="3"/>
  <c r="H298" i="3"/>
  <c r="H299" i="3"/>
  <c r="H300" i="3"/>
  <c r="H301" i="3"/>
  <c r="H302" i="3"/>
  <c r="H303" i="3"/>
  <c r="H304" i="3"/>
  <c r="H305" i="3"/>
  <c r="H306" i="3"/>
  <c r="H307" i="3"/>
  <c r="H308" i="3"/>
  <c r="H309" i="3"/>
  <c r="H310" i="3"/>
  <c r="H311" i="3"/>
  <c r="H312" i="3"/>
  <c r="H313" i="3"/>
  <c r="H314" i="3"/>
  <c r="H315" i="3"/>
  <c r="H316" i="3"/>
  <c r="H317" i="3"/>
  <c r="H318" i="3"/>
  <c r="H319" i="3"/>
  <c r="H320" i="3"/>
  <c r="H321" i="3"/>
  <c r="H322" i="3"/>
  <c r="H323" i="3"/>
  <c r="H324" i="3"/>
  <c r="H325" i="3"/>
  <c r="H326" i="3"/>
  <c r="H327" i="3"/>
  <c r="H328" i="3"/>
  <c r="H329" i="3"/>
  <c r="H330" i="3"/>
  <c r="H331" i="3"/>
  <c r="H332" i="3"/>
  <c r="H333" i="3"/>
  <c r="H334" i="3"/>
  <c r="H335" i="3"/>
  <c r="H336" i="3"/>
  <c r="H337" i="3"/>
  <c r="H338" i="3"/>
  <c r="H339" i="3"/>
  <c r="H340" i="3"/>
  <c r="H341" i="3"/>
  <c r="H342" i="3"/>
  <c r="H343" i="3"/>
  <c r="H344" i="3"/>
  <c r="H345" i="3"/>
  <c r="H346" i="3"/>
  <c r="H347" i="3"/>
  <c r="H348" i="3"/>
  <c r="H349" i="3"/>
  <c r="H350" i="3"/>
  <c r="H351" i="3"/>
  <c r="H352" i="3"/>
  <c r="H353" i="3"/>
  <c r="H354" i="3"/>
  <c r="H355" i="3"/>
  <c r="H356" i="3"/>
  <c r="H357" i="3"/>
  <c r="H358" i="3"/>
  <c r="H359" i="3"/>
  <c r="H360" i="3"/>
  <c r="H361" i="3"/>
  <c r="H362" i="3"/>
  <c r="H363" i="3"/>
  <c r="H364" i="3"/>
  <c r="H365" i="3"/>
  <c r="H366" i="3"/>
  <c r="H367" i="3"/>
  <c r="H368" i="3"/>
  <c r="H369" i="3"/>
  <c r="H370" i="3"/>
  <c r="H371" i="3"/>
  <c r="H372" i="3"/>
  <c r="H373" i="3"/>
  <c r="H374" i="3"/>
  <c r="H375" i="3"/>
  <c r="H376" i="3"/>
  <c r="H377" i="3"/>
  <c r="H378" i="3"/>
  <c r="H379" i="3"/>
  <c r="H380" i="3"/>
  <c r="H381" i="3"/>
  <c r="H382" i="3"/>
  <c r="H383" i="3"/>
  <c r="H384" i="3"/>
  <c r="H385" i="3"/>
  <c r="H386" i="3"/>
  <c r="H387" i="3"/>
  <c r="H388" i="3"/>
  <c r="H389" i="3"/>
  <c r="H390" i="3"/>
  <c r="H391" i="3"/>
  <c r="H392" i="3"/>
  <c r="H393" i="3"/>
  <c r="H394" i="3"/>
  <c r="H395" i="3"/>
  <c r="H396" i="3"/>
  <c r="H397" i="3"/>
  <c r="H398" i="3"/>
  <c r="H399" i="3"/>
  <c r="H400" i="3"/>
  <c r="H401" i="3"/>
  <c r="H402" i="3"/>
  <c r="H403" i="3"/>
  <c r="H404" i="3"/>
  <c r="H405" i="3"/>
  <c r="H406" i="3"/>
  <c r="H407" i="3"/>
  <c r="H408" i="3"/>
  <c r="H409" i="3"/>
  <c r="H410" i="3"/>
  <c r="H411" i="3"/>
  <c r="H412" i="3"/>
  <c r="H413" i="3"/>
  <c r="H414" i="3"/>
  <c r="H415" i="3"/>
  <c r="H416" i="3"/>
  <c r="H417" i="3"/>
  <c r="H418" i="3"/>
  <c r="H419" i="3"/>
  <c r="H420" i="3"/>
  <c r="H421" i="3"/>
  <c r="H422" i="3"/>
  <c r="H423" i="3"/>
  <c r="H424" i="3"/>
  <c r="H425" i="3"/>
  <c r="H426" i="3"/>
  <c r="H427" i="3"/>
  <c r="H428" i="3"/>
  <c r="H429" i="3"/>
  <c r="H430" i="3"/>
  <c r="H431" i="3"/>
  <c r="H432" i="3"/>
  <c r="H433" i="3"/>
  <c r="H434" i="3"/>
  <c r="H435" i="3"/>
  <c r="H436" i="3"/>
  <c r="H437" i="3"/>
  <c r="H438" i="3"/>
  <c r="H439" i="3"/>
  <c r="H440" i="3"/>
  <c r="H441" i="3"/>
  <c r="H442" i="3"/>
  <c r="H443" i="3"/>
  <c r="H444" i="3"/>
  <c r="H445" i="3"/>
  <c r="H446" i="3"/>
  <c r="H447" i="3"/>
  <c r="H448" i="3"/>
  <c r="H449" i="3"/>
  <c r="H450" i="3"/>
  <c r="H451" i="3"/>
  <c r="H452" i="3"/>
  <c r="H453" i="3"/>
  <c r="H454" i="3"/>
  <c r="H455" i="3"/>
  <c r="H456" i="3"/>
  <c r="H457" i="3"/>
  <c r="H458" i="3"/>
  <c r="H459" i="3"/>
  <c r="H460" i="3"/>
  <c r="H461" i="3"/>
  <c r="H462" i="3"/>
  <c r="H463" i="3"/>
  <c r="H464" i="3"/>
  <c r="H465" i="3"/>
  <c r="H466" i="3"/>
  <c r="H467" i="3"/>
  <c r="H468" i="3"/>
  <c r="H469" i="3"/>
  <c r="H470" i="3"/>
  <c r="H471" i="3"/>
  <c r="H472" i="3"/>
  <c r="H473" i="3"/>
  <c r="H474" i="3"/>
  <c r="H475" i="3"/>
  <c r="H476" i="3"/>
  <c r="H477" i="3"/>
  <c r="H478" i="3"/>
  <c r="H479" i="3"/>
  <c r="H480" i="3"/>
  <c r="H481" i="3"/>
  <c r="H482" i="3"/>
  <c r="H483" i="3"/>
  <c r="H484" i="3"/>
  <c r="H485" i="3"/>
  <c r="H486" i="3"/>
  <c r="H487" i="3"/>
  <c r="H488" i="3"/>
  <c r="H489" i="3"/>
  <c r="H490" i="3"/>
  <c r="H491" i="3"/>
  <c r="H492" i="3"/>
  <c r="H493" i="3"/>
  <c r="H494" i="3"/>
  <c r="H495" i="3"/>
  <c r="H496" i="3"/>
  <c r="H497" i="3"/>
  <c r="H498" i="3"/>
  <c r="H499" i="3"/>
  <c r="H500" i="3"/>
  <c r="H501" i="3"/>
  <c r="H502" i="3"/>
  <c r="H503" i="3"/>
  <c r="H504" i="3"/>
  <c r="H505" i="3"/>
  <c r="H506" i="3"/>
  <c r="H507" i="3"/>
  <c r="H508" i="3"/>
  <c r="H509" i="3"/>
  <c r="H510" i="3"/>
  <c r="H511" i="3"/>
  <c r="H512" i="3"/>
  <c r="H513" i="3"/>
  <c r="H514" i="3"/>
  <c r="H515" i="3"/>
  <c r="H516" i="3"/>
  <c r="H517" i="3"/>
  <c r="H518" i="3"/>
  <c r="H519" i="3"/>
  <c r="H520" i="3"/>
  <c r="H521" i="3"/>
  <c r="H522" i="3"/>
  <c r="H523" i="3"/>
  <c r="H524" i="3"/>
  <c r="H525" i="3"/>
  <c r="H526" i="3"/>
  <c r="H527" i="3"/>
  <c r="H528" i="3"/>
  <c r="H529" i="3"/>
  <c r="H530" i="3"/>
  <c r="H531" i="3"/>
  <c r="H532" i="3"/>
  <c r="H533" i="3"/>
  <c r="H534" i="3"/>
  <c r="H535" i="3"/>
  <c r="H536" i="3"/>
  <c r="H537" i="3"/>
  <c r="H538" i="3"/>
  <c r="H539" i="3"/>
  <c r="H540" i="3"/>
  <c r="H541" i="3"/>
  <c r="H542" i="3"/>
  <c r="H543" i="3"/>
  <c r="H544" i="3"/>
  <c r="H545" i="3"/>
  <c r="H546" i="3"/>
  <c r="H547" i="3"/>
  <c r="H548" i="3"/>
  <c r="H549" i="3"/>
  <c r="H550" i="3"/>
  <c r="H551" i="3"/>
  <c r="H552" i="3"/>
  <c r="H553" i="3"/>
  <c r="H554" i="3"/>
  <c r="H555" i="3"/>
  <c r="H556" i="3"/>
  <c r="H557" i="3"/>
  <c r="H558" i="3"/>
  <c r="H559" i="3"/>
  <c r="H560" i="3"/>
  <c r="H561" i="3"/>
  <c r="H562" i="3"/>
  <c r="H563" i="3"/>
  <c r="H564" i="3"/>
  <c r="H565" i="3"/>
  <c r="H566" i="3"/>
  <c r="H567" i="3"/>
  <c r="H568" i="3"/>
  <c r="H569" i="3"/>
  <c r="H570" i="3"/>
  <c r="H571" i="3"/>
  <c r="H572" i="3"/>
  <c r="H573" i="3"/>
  <c r="H574" i="3"/>
  <c r="H575" i="3"/>
  <c r="H576" i="3"/>
  <c r="H577" i="3"/>
  <c r="H578" i="3"/>
  <c r="H579" i="3"/>
  <c r="H580" i="3"/>
  <c r="H581" i="3"/>
  <c r="H582" i="3"/>
  <c r="H583" i="3"/>
  <c r="H584" i="3"/>
  <c r="H585" i="3"/>
  <c r="H586" i="3"/>
  <c r="H587" i="3"/>
  <c r="H588" i="3"/>
  <c r="H589" i="3"/>
  <c r="H590" i="3"/>
  <c r="H591" i="3"/>
  <c r="H592" i="3"/>
  <c r="H593" i="3"/>
  <c r="H594" i="3"/>
  <c r="H595" i="3"/>
  <c r="H596" i="3"/>
  <c r="H597" i="3"/>
  <c r="H598" i="3"/>
  <c r="H599" i="3"/>
  <c r="H600" i="3"/>
  <c r="H601" i="3"/>
  <c r="H602" i="3"/>
  <c r="H603" i="3"/>
  <c r="H604" i="3"/>
  <c r="H605" i="3"/>
  <c r="H606" i="3"/>
  <c r="H607" i="3"/>
  <c r="H608" i="3"/>
  <c r="H609" i="3"/>
  <c r="H610" i="3"/>
  <c r="H611" i="3"/>
  <c r="H612" i="3"/>
  <c r="H613" i="3"/>
  <c r="H614" i="3"/>
  <c r="H615" i="3"/>
  <c r="H616" i="3"/>
  <c r="H617" i="3"/>
  <c r="H618" i="3"/>
  <c r="H619" i="3"/>
  <c r="H620" i="3"/>
  <c r="H621" i="3"/>
  <c r="H622" i="3"/>
  <c r="H623" i="3"/>
  <c r="H624" i="3"/>
  <c r="H625" i="3"/>
  <c r="H626" i="3"/>
  <c r="H627" i="3"/>
  <c r="H628" i="3"/>
  <c r="H629" i="3"/>
  <c r="H630" i="3"/>
  <c r="H631" i="3"/>
  <c r="H632" i="3"/>
  <c r="H633" i="3"/>
  <c r="H634" i="3"/>
  <c r="H635" i="3"/>
  <c r="H636" i="3"/>
  <c r="H637" i="3"/>
  <c r="H638" i="3"/>
  <c r="H639" i="3"/>
  <c r="H640" i="3"/>
  <c r="H641" i="3"/>
  <c r="H642" i="3"/>
  <c r="H643" i="3"/>
  <c r="H644" i="3"/>
  <c r="H645" i="3"/>
  <c r="H646" i="3"/>
  <c r="H647" i="3"/>
  <c r="H648" i="3"/>
  <c r="H649" i="3"/>
  <c r="H650" i="3"/>
  <c r="H651" i="3"/>
  <c r="H652" i="3"/>
  <c r="H653" i="3"/>
  <c r="H654" i="3"/>
  <c r="H655" i="3"/>
  <c r="H656" i="3"/>
  <c r="H657" i="3"/>
  <c r="H658" i="3"/>
  <c r="H659" i="3"/>
  <c r="H660" i="3"/>
  <c r="H661" i="3"/>
  <c r="H662" i="3"/>
  <c r="H663" i="3"/>
  <c r="H664" i="3"/>
  <c r="H665" i="3"/>
  <c r="H666" i="3"/>
  <c r="H667" i="3"/>
  <c r="H668" i="3"/>
  <c r="H669" i="3"/>
  <c r="H670" i="3"/>
  <c r="H671" i="3"/>
  <c r="H672" i="3"/>
  <c r="H673" i="3"/>
  <c r="H674" i="3"/>
  <c r="H675" i="3"/>
  <c r="H676" i="3"/>
  <c r="H677" i="3"/>
  <c r="H678" i="3"/>
  <c r="H679" i="3"/>
  <c r="H680" i="3"/>
  <c r="H681" i="3"/>
  <c r="H682" i="3"/>
  <c r="H683" i="3"/>
  <c r="H684" i="3"/>
  <c r="H685" i="3"/>
  <c r="H686" i="3"/>
  <c r="H687" i="3"/>
  <c r="H688" i="3"/>
  <c r="H689" i="3"/>
  <c r="H690" i="3"/>
  <c r="H691" i="3"/>
  <c r="H692" i="3"/>
  <c r="H693" i="3"/>
  <c r="H694" i="3"/>
  <c r="H695" i="3"/>
  <c r="H696" i="3"/>
  <c r="H697" i="3"/>
  <c r="H698" i="3"/>
  <c r="H699" i="3"/>
  <c r="H700" i="3"/>
  <c r="H701" i="3"/>
  <c r="H702" i="3"/>
  <c r="H703" i="3"/>
  <c r="H704" i="3"/>
  <c r="H705" i="3"/>
  <c r="H706" i="3"/>
  <c r="H707" i="3"/>
  <c r="H708" i="3"/>
  <c r="H709" i="3"/>
  <c r="H710" i="3"/>
  <c r="H711" i="3"/>
  <c r="H712" i="3"/>
  <c r="H713" i="3"/>
  <c r="H714" i="3"/>
  <c r="H715" i="3"/>
  <c r="H716" i="3"/>
  <c r="H717" i="3"/>
  <c r="H718" i="3"/>
  <c r="H719" i="3"/>
  <c r="H720" i="3"/>
  <c r="H721" i="3"/>
  <c r="H722" i="3"/>
  <c r="H723" i="3"/>
  <c r="H724" i="3"/>
  <c r="H725" i="3"/>
  <c r="H726" i="3"/>
  <c r="H727" i="3"/>
  <c r="H728" i="3"/>
  <c r="H729" i="3"/>
  <c r="H730" i="3"/>
  <c r="H731" i="3"/>
  <c r="H732" i="3"/>
  <c r="H733" i="3"/>
  <c r="H734" i="3"/>
  <c r="H735" i="3"/>
  <c r="H736" i="3"/>
  <c r="H737" i="3"/>
  <c r="H738" i="3"/>
  <c r="H739" i="3"/>
  <c r="H740" i="3"/>
  <c r="H741" i="3"/>
  <c r="H742" i="3"/>
  <c r="H743" i="3"/>
  <c r="H744" i="3"/>
  <c r="H745" i="3"/>
  <c r="H746" i="3"/>
  <c r="H747" i="3"/>
  <c r="H748" i="3"/>
  <c r="H749" i="3"/>
  <c r="H750" i="3"/>
  <c r="H751" i="3"/>
  <c r="H752" i="3"/>
  <c r="H753" i="3"/>
  <c r="H754" i="3"/>
  <c r="H755" i="3"/>
  <c r="H756" i="3"/>
  <c r="H757" i="3"/>
  <c r="H758" i="3"/>
  <c r="H759" i="3"/>
  <c r="H760" i="3"/>
  <c r="H761" i="3"/>
  <c r="H762" i="3"/>
  <c r="H763" i="3"/>
  <c r="H764" i="3"/>
  <c r="H765" i="3"/>
  <c r="H766" i="3"/>
  <c r="H767" i="3"/>
  <c r="H768" i="3"/>
  <c r="H769" i="3"/>
  <c r="H770" i="3"/>
  <c r="H771" i="3"/>
  <c r="H772" i="3"/>
  <c r="H773" i="3"/>
  <c r="H774" i="3"/>
  <c r="H775" i="3"/>
  <c r="H776" i="3"/>
  <c r="H777" i="3"/>
  <c r="H778" i="3"/>
  <c r="H779" i="3"/>
  <c r="H780" i="3"/>
  <c r="H781" i="3"/>
  <c r="H782" i="3"/>
  <c r="H783" i="3"/>
  <c r="H784" i="3"/>
  <c r="H785" i="3"/>
  <c r="H786" i="3"/>
  <c r="H787" i="3"/>
  <c r="H788" i="3"/>
  <c r="H789" i="3"/>
  <c r="H790" i="3"/>
  <c r="H791" i="3"/>
  <c r="H792" i="3"/>
  <c r="H793" i="3"/>
  <c r="H794" i="3"/>
  <c r="H795" i="3"/>
  <c r="H796" i="3"/>
  <c r="H797" i="3"/>
  <c r="H798" i="3"/>
  <c r="H799" i="3"/>
  <c r="H800" i="3"/>
  <c r="H801" i="3"/>
  <c r="H802" i="3"/>
  <c r="H803" i="3"/>
  <c r="H804" i="3"/>
  <c r="H805" i="3"/>
  <c r="H806" i="3"/>
  <c r="H807" i="3"/>
  <c r="H808" i="3"/>
  <c r="H809" i="3"/>
  <c r="H810" i="3"/>
  <c r="H811" i="3"/>
  <c r="H812" i="3"/>
  <c r="H813" i="3"/>
  <c r="H814" i="3"/>
  <c r="H815" i="3"/>
  <c r="H816" i="3"/>
  <c r="H817" i="3"/>
  <c r="H818" i="3"/>
  <c r="H819" i="3"/>
  <c r="H820" i="3"/>
  <c r="H821" i="3"/>
  <c r="H822" i="3"/>
  <c r="H823" i="3"/>
  <c r="H824" i="3"/>
  <c r="H825" i="3"/>
  <c r="H826" i="3"/>
  <c r="H827" i="3"/>
  <c r="H828" i="3"/>
  <c r="H829" i="3"/>
  <c r="H830" i="3"/>
  <c r="H831" i="3"/>
  <c r="H832" i="3"/>
  <c r="H833" i="3"/>
  <c r="H834" i="3"/>
  <c r="H835" i="3"/>
  <c r="H836" i="3"/>
  <c r="H837" i="3"/>
  <c r="H838" i="3"/>
  <c r="H839" i="3"/>
  <c r="H840" i="3"/>
  <c r="H841" i="3"/>
  <c r="H842" i="3"/>
  <c r="H843" i="3"/>
  <c r="H844" i="3"/>
  <c r="H845" i="3"/>
  <c r="H846" i="3"/>
  <c r="H847" i="3"/>
  <c r="H848" i="3"/>
  <c r="H849" i="3"/>
  <c r="H850" i="3"/>
  <c r="H851" i="3"/>
  <c r="H852" i="3"/>
  <c r="H853" i="3"/>
  <c r="H854" i="3"/>
  <c r="H855" i="3"/>
  <c r="H856" i="3"/>
  <c r="H857" i="3"/>
  <c r="H858" i="3"/>
  <c r="H859" i="3"/>
  <c r="H860" i="3"/>
  <c r="H861" i="3"/>
  <c r="H862" i="3"/>
  <c r="H863" i="3"/>
  <c r="H864" i="3"/>
  <c r="H865" i="3"/>
  <c r="H866" i="3"/>
  <c r="H867" i="3"/>
  <c r="H868" i="3"/>
  <c r="H869" i="3"/>
  <c r="H870" i="3"/>
  <c r="H871" i="3"/>
  <c r="H872" i="3"/>
  <c r="H873" i="3"/>
  <c r="H874" i="3"/>
  <c r="H875" i="3"/>
  <c r="H876" i="3"/>
  <c r="H877" i="3"/>
  <c r="H878" i="3"/>
  <c r="H879" i="3"/>
  <c r="H880" i="3"/>
  <c r="H881" i="3"/>
  <c r="H882" i="3"/>
  <c r="H883" i="3"/>
  <c r="H884" i="3"/>
  <c r="H885" i="3"/>
  <c r="H886" i="3"/>
  <c r="H887" i="3"/>
  <c r="H888" i="3"/>
  <c r="H889" i="3"/>
  <c r="H890" i="3"/>
  <c r="H891" i="3"/>
  <c r="H892" i="3"/>
  <c r="H893" i="3"/>
  <c r="H894" i="3"/>
  <c r="H895" i="3"/>
  <c r="H896" i="3"/>
  <c r="H897" i="3"/>
  <c r="H898" i="3"/>
  <c r="H899" i="3"/>
  <c r="H900" i="3"/>
  <c r="H901" i="3"/>
  <c r="H902" i="3"/>
  <c r="H903" i="3"/>
  <c r="H904" i="3"/>
  <c r="H905" i="3"/>
  <c r="H906" i="3"/>
  <c r="H907" i="3"/>
  <c r="H908" i="3"/>
  <c r="H909" i="3"/>
  <c r="H910" i="3"/>
  <c r="H911" i="3"/>
  <c r="H912" i="3"/>
  <c r="H913" i="3"/>
  <c r="H914" i="3"/>
  <c r="H915" i="3"/>
  <c r="H916" i="3"/>
  <c r="H917" i="3"/>
  <c r="H918" i="3"/>
  <c r="H919" i="3"/>
  <c r="H920" i="3"/>
  <c r="H921" i="3"/>
  <c r="H922" i="3"/>
  <c r="H923" i="3"/>
  <c r="H924" i="3"/>
  <c r="H925" i="3"/>
  <c r="H926" i="3"/>
  <c r="H927" i="3"/>
  <c r="H928" i="3"/>
  <c r="H929" i="3"/>
  <c r="H930" i="3"/>
  <c r="H931" i="3"/>
  <c r="H932" i="3"/>
  <c r="H933" i="3"/>
  <c r="H934" i="3"/>
  <c r="H935" i="3"/>
  <c r="H936" i="3"/>
  <c r="H937" i="3"/>
  <c r="H938" i="3"/>
  <c r="H939" i="3"/>
  <c r="H940" i="3"/>
  <c r="H941" i="3"/>
  <c r="H942" i="3"/>
  <c r="H943" i="3"/>
  <c r="H944" i="3"/>
  <c r="H945" i="3"/>
  <c r="H946" i="3"/>
  <c r="H947" i="3"/>
  <c r="H948" i="3"/>
  <c r="H949" i="3"/>
  <c r="H950" i="3"/>
  <c r="H951" i="3"/>
  <c r="H952" i="3"/>
  <c r="H953" i="3"/>
  <c r="H954" i="3"/>
  <c r="H955" i="3"/>
  <c r="H956" i="3"/>
  <c r="H957" i="3"/>
  <c r="H958" i="3"/>
  <c r="H959" i="3"/>
  <c r="H960" i="3"/>
  <c r="H961" i="3"/>
  <c r="H962" i="3"/>
  <c r="H963" i="3"/>
  <c r="H964" i="3"/>
  <c r="H965" i="3"/>
  <c r="H966" i="3"/>
  <c r="H967" i="3"/>
  <c r="H968" i="3"/>
  <c r="H969" i="3"/>
  <c r="H970" i="3"/>
  <c r="H971" i="3"/>
  <c r="H972" i="3"/>
  <c r="H973" i="3"/>
  <c r="H974" i="3"/>
  <c r="H975" i="3"/>
  <c r="H976" i="3"/>
  <c r="H977" i="3"/>
  <c r="H978" i="3"/>
  <c r="H979" i="3"/>
  <c r="H980" i="3"/>
  <c r="H981" i="3"/>
  <c r="H982" i="3"/>
  <c r="H983" i="3"/>
  <c r="H984" i="3"/>
  <c r="H985" i="3"/>
  <c r="H986" i="3"/>
  <c r="H987" i="3"/>
  <c r="H988" i="3"/>
  <c r="H989" i="3"/>
  <c r="H990" i="3"/>
  <c r="H991" i="3"/>
  <c r="H992" i="3"/>
  <c r="H993" i="3"/>
  <c r="H994" i="3"/>
  <c r="H995" i="3"/>
  <c r="H996" i="3"/>
  <c r="H997" i="3"/>
  <c r="H998" i="3"/>
  <c r="H999" i="3"/>
  <c r="H1000" i="3"/>
  <c r="H1001" i="3"/>
  <c r="H1002" i="3"/>
  <c r="H1003" i="3"/>
  <c r="H100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326" i="3"/>
  <c r="F327" i="3"/>
  <c r="F328" i="3"/>
  <c r="F329" i="3"/>
  <c r="F330" i="3"/>
  <c r="F331" i="3"/>
  <c r="F332" i="3"/>
  <c r="F333" i="3"/>
  <c r="F334" i="3"/>
  <c r="F335" i="3"/>
  <c r="F336" i="3"/>
  <c r="F337" i="3"/>
  <c r="F338" i="3"/>
  <c r="F339" i="3"/>
  <c r="F340" i="3"/>
  <c r="F341" i="3"/>
  <c r="F342" i="3"/>
  <c r="F343" i="3"/>
  <c r="F344" i="3"/>
  <c r="F345" i="3"/>
  <c r="F346" i="3"/>
  <c r="F347" i="3"/>
  <c r="F348" i="3"/>
  <c r="F349" i="3"/>
  <c r="F350" i="3"/>
  <c r="F351" i="3"/>
  <c r="F352" i="3"/>
  <c r="F353" i="3"/>
  <c r="F354" i="3"/>
  <c r="F355" i="3"/>
  <c r="F356" i="3"/>
  <c r="F357" i="3"/>
  <c r="F358" i="3"/>
  <c r="F359" i="3"/>
  <c r="F360" i="3"/>
  <c r="F361" i="3"/>
  <c r="F362" i="3"/>
  <c r="F363" i="3"/>
  <c r="F364" i="3"/>
  <c r="F365" i="3"/>
  <c r="F366" i="3"/>
  <c r="F367" i="3"/>
  <c r="F368" i="3"/>
  <c r="F369" i="3"/>
  <c r="F370" i="3"/>
  <c r="F371" i="3"/>
  <c r="F372" i="3"/>
  <c r="F373" i="3"/>
  <c r="F374" i="3"/>
  <c r="F375" i="3"/>
  <c r="F376" i="3"/>
  <c r="F377" i="3"/>
  <c r="F378" i="3"/>
  <c r="F379" i="3"/>
  <c r="F380" i="3"/>
  <c r="F381" i="3"/>
  <c r="F382" i="3"/>
  <c r="F383" i="3"/>
  <c r="F384" i="3"/>
  <c r="F385" i="3"/>
  <c r="F386" i="3"/>
  <c r="F387" i="3"/>
  <c r="F388" i="3"/>
  <c r="F389" i="3"/>
  <c r="F390" i="3"/>
  <c r="F391" i="3"/>
  <c r="F392" i="3"/>
  <c r="F393" i="3"/>
  <c r="F394" i="3"/>
  <c r="F395" i="3"/>
  <c r="F396" i="3"/>
  <c r="F397" i="3"/>
  <c r="F398" i="3"/>
  <c r="F399" i="3"/>
  <c r="F400" i="3"/>
  <c r="F401" i="3"/>
  <c r="F402" i="3"/>
  <c r="F403" i="3"/>
  <c r="F404" i="3"/>
  <c r="F405" i="3"/>
  <c r="F406" i="3"/>
  <c r="F407" i="3"/>
  <c r="F408" i="3"/>
  <c r="F409" i="3"/>
  <c r="F410" i="3"/>
  <c r="F411" i="3"/>
  <c r="F412" i="3"/>
  <c r="F413" i="3"/>
  <c r="F414" i="3"/>
  <c r="F415" i="3"/>
  <c r="F416" i="3"/>
  <c r="F417" i="3"/>
  <c r="F418" i="3"/>
  <c r="F419" i="3"/>
  <c r="F420" i="3"/>
  <c r="F421" i="3"/>
  <c r="F422" i="3"/>
  <c r="F423" i="3"/>
  <c r="F424" i="3"/>
  <c r="F425" i="3"/>
  <c r="F426" i="3"/>
  <c r="F427" i="3"/>
  <c r="F428" i="3"/>
  <c r="F429" i="3"/>
  <c r="F430" i="3"/>
  <c r="F431" i="3"/>
  <c r="F432" i="3"/>
  <c r="F433" i="3"/>
  <c r="F434" i="3"/>
  <c r="F435" i="3"/>
  <c r="F436" i="3"/>
  <c r="F437" i="3"/>
  <c r="F438" i="3"/>
  <c r="F439" i="3"/>
  <c r="F440" i="3"/>
  <c r="F441" i="3"/>
  <c r="F442" i="3"/>
  <c r="F443" i="3"/>
  <c r="F444" i="3"/>
  <c r="F445" i="3"/>
  <c r="F446" i="3"/>
  <c r="F447" i="3"/>
  <c r="F448" i="3"/>
  <c r="F449" i="3"/>
  <c r="F450" i="3"/>
  <c r="F451" i="3"/>
  <c r="F452" i="3"/>
  <c r="F453" i="3"/>
  <c r="F454" i="3"/>
  <c r="F455" i="3"/>
  <c r="F456" i="3"/>
  <c r="F457" i="3"/>
  <c r="F458" i="3"/>
  <c r="F459" i="3"/>
  <c r="F460" i="3"/>
  <c r="F461" i="3"/>
  <c r="F462" i="3"/>
  <c r="F463" i="3"/>
  <c r="F464" i="3"/>
  <c r="F465" i="3"/>
  <c r="F466" i="3"/>
  <c r="F467" i="3"/>
  <c r="F468" i="3"/>
  <c r="F469" i="3"/>
  <c r="F470" i="3"/>
  <c r="F471" i="3"/>
  <c r="F472" i="3"/>
  <c r="F473" i="3"/>
  <c r="F474" i="3"/>
  <c r="F475" i="3"/>
  <c r="F476" i="3"/>
  <c r="F477" i="3"/>
  <c r="F478" i="3"/>
  <c r="F479" i="3"/>
  <c r="F480" i="3"/>
  <c r="F481" i="3"/>
  <c r="F482" i="3"/>
  <c r="F483" i="3"/>
  <c r="F484" i="3"/>
  <c r="F485" i="3"/>
  <c r="F486" i="3"/>
  <c r="F487" i="3"/>
  <c r="F488" i="3"/>
  <c r="F489" i="3"/>
  <c r="F490" i="3"/>
  <c r="F491" i="3"/>
  <c r="F492" i="3"/>
  <c r="F493" i="3"/>
  <c r="F494" i="3"/>
  <c r="F495" i="3"/>
  <c r="F496" i="3"/>
  <c r="F497" i="3"/>
  <c r="F498" i="3"/>
  <c r="F499" i="3"/>
  <c r="F500" i="3"/>
  <c r="F501" i="3"/>
  <c r="F502" i="3"/>
  <c r="F503" i="3"/>
  <c r="F504" i="3"/>
  <c r="F505" i="3"/>
  <c r="F506" i="3"/>
  <c r="F507" i="3"/>
  <c r="F508" i="3"/>
  <c r="F509" i="3"/>
  <c r="F510" i="3"/>
  <c r="F511" i="3"/>
  <c r="F512" i="3"/>
  <c r="F513" i="3"/>
  <c r="F514" i="3"/>
  <c r="F515" i="3"/>
  <c r="F516" i="3"/>
  <c r="F517" i="3"/>
  <c r="F518" i="3"/>
  <c r="F519" i="3"/>
  <c r="F520" i="3"/>
  <c r="F521" i="3"/>
  <c r="F522" i="3"/>
  <c r="F523" i="3"/>
  <c r="F524" i="3"/>
  <c r="F525" i="3"/>
  <c r="F526" i="3"/>
  <c r="F527" i="3"/>
  <c r="F528" i="3"/>
  <c r="F529" i="3"/>
  <c r="F530" i="3"/>
  <c r="F531" i="3"/>
  <c r="F532" i="3"/>
  <c r="F533" i="3"/>
  <c r="F534" i="3"/>
  <c r="F535" i="3"/>
  <c r="F536" i="3"/>
  <c r="F537" i="3"/>
  <c r="F538" i="3"/>
  <c r="F539" i="3"/>
  <c r="F540" i="3"/>
  <c r="F541" i="3"/>
  <c r="F542" i="3"/>
  <c r="F543" i="3"/>
  <c r="F544" i="3"/>
  <c r="F545" i="3"/>
  <c r="F546" i="3"/>
  <c r="F547" i="3"/>
  <c r="F548" i="3"/>
  <c r="F549" i="3"/>
  <c r="F550" i="3"/>
  <c r="F551" i="3"/>
  <c r="F552" i="3"/>
  <c r="F553" i="3"/>
  <c r="F554" i="3"/>
  <c r="F555" i="3"/>
  <c r="F556" i="3"/>
  <c r="F557" i="3"/>
  <c r="F558" i="3"/>
  <c r="F559" i="3"/>
  <c r="F560" i="3"/>
  <c r="F561" i="3"/>
  <c r="F562" i="3"/>
  <c r="F563" i="3"/>
  <c r="F564" i="3"/>
  <c r="F565" i="3"/>
  <c r="F566" i="3"/>
  <c r="F567" i="3"/>
  <c r="F568" i="3"/>
  <c r="F569" i="3"/>
  <c r="F570" i="3"/>
  <c r="F571" i="3"/>
  <c r="F572" i="3"/>
  <c r="F573" i="3"/>
  <c r="F574" i="3"/>
  <c r="F575" i="3"/>
  <c r="F576" i="3"/>
  <c r="F577" i="3"/>
  <c r="F578" i="3"/>
  <c r="F579" i="3"/>
  <c r="F580" i="3"/>
  <c r="F581" i="3"/>
  <c r="F582" i="3"/>
  <c r="F583" i="3"/>
  <c r="F584" i="3"/>
  <c r="F585" i="3"/>
  <c r="F586" i="3"/>
  <c r="F587" i="3"/>
  <c r="F588" i="3"/>
  <c r="F589" i="3"/>
  <c r="F590" i="3"/>
  <c r="F591" i="3"/>
  <c r="F592" i="3"/>
  <c r="F593" i="3"/>
  <c r="F594" i="3"/>
  <c r="F595" i="3"/>
  <c r="F596" i="3"/>
  <c r="F597" i="3"/>
  <c r="F598" i="3"/>
  <c r="F599" i="3"/>
  <c r="F600" i="3"/>
  <c r="F601" i="3"/>
  <c r="F602" i="3"/>
  <c r="F603" i="3"/>
  <c r="F604" i="3"/>
  <c r="F605" i="3"/>
  <c r="F606" i="3"/>
  <c r="F607" i="3"/>
  <c r="F608" i="3"/>
  <c r="F609" i="3"/>
  <c r="F610" i="3"/>
  <c r="F611" i="3"/>
  <c r="F612" i="3"/>
  <c r="F613" i="3"/>
  <c r="F614" i="3"/>
  <c r="F615" i="3"/>
  <c r="F616" i="3"/>
  <c r="F617" i="3"/>
  <c r="F618" i="3"/>
  <c r="F619" i="3"/>
  <c r="F620" i="3"/>
  <c r="F621" i="3"/>
  <c r="F622" i="3"/>
  <c r="F623" i="3"/>
  <c r="F624" i="3"/>
  <c r="F625" i="3"/>
  <c r="F626" i="3"/>
  <c r="F627" i="3"/>
  <c r="F628" i="3"/>
  <c r="F629" i="3"/>
  <c r="F630" i="3"/>
  <c r="F631" i="3"/>
  <c r="F632" i="3"/>
  <c r="F633" i="3"/>
  <c r="F634" i="3"/>
  <c r="F635" i="3"/>
  <c r="F636" i="3"/>
  <c r="F637" i="3"/>
  <c r="F638" i="3"/>
  <c r="F639" i="3"/>
  <c r="F640" i="3"/>
  <c r="F641" i="3"/>
  <c r="F642" i="3"/>
  <c r="F643" i="3"/>
  <c r="F644" i="3"/>
  <c r="F645" i="3"/>
  <c r="F646" i="3"/>
  <c r="F647" i="3"/>
  <c r="F648" i="3"/>
  <c r="F649" i="3"/>
  <c r="F650" i="3"/>
  <c r="F651" i="3"/>
  <c r="F652" i="3"/>
  <c r="F653" i="3"/>
  <c r="F654" i="3"/>
  <c r="F655" i="3"/>
  <c r="F656" i="3"/>
  <c r="F657" i="3"/>
  <c r="F658" i="3"/>
  <c r="F659" i="3"/>
  <c r="F660" i="3"/>
  <c r="F661" i="3"/>
  <c r="F662" i="3"/>
  <c r="F663" i="3"/>
  <c r="F664" i="3"/>
  <c r="F665" i="3"/>
  <c r="F666" i="3"/>
  <c r="F667" i="3"/>
  <c r="F668" i="3"/>
  <c r="F669" i="3"/>
  <c r="F670" i="3"/>
  <c r="F671" i="3"/>
  <c r="F672" i="3"/>
  <c r="F673" i="3"/>
  <c r="F674" i="3"/>
  <c r="F675" i="3"/>
  <c r="F676" i="3"/>
  <c r="F677" i="3"/>
  <c r="F678" i="3"/>
  <c r="F679" i="3"/>
  <c r="F680" i="3"/>
  <c r="F681" i="3"/>
  <c r="F682" i="3"/>
  <c r="F683" i="3"/>
  <c r="F684" i="3"/>
  <c r="F685" i="3"/>
  <c r="F686" i="3"/>
  <c r="F687" i="3"/>
  <c r="F688" i="3"/>
  <c r="F689" i="3"/>
  <c r="F690" i="3"/>
  <c r="F691" i="3"/>
  <c r="F692" i="3"/>
  <c r="F693" i="3"/>
  <c r="F694" i="3"/>
  <c r="F695" i="3"/>
  <c r="F696" i="3"/>
  <c r="F697" i="3"/>
  <c r="F698" i="3"/>
  <c r="F699" i="3"/>
  <c r="F700" i="3"/>
  <c r="F701" i="3"/>
  <c r="F702" i="3"/>
  <c r="F703" i="3"/>
  <c r="F704" i="3"/>
  <c r="F705" i="3"/>
  <c r="F706" i="3"/>
  <c r="F707" i="3"/>
  <c r="F708" i="3"/>
  <c r="F709" i="3"/>
  <c r="F710" i="3"/>
  <c r="F711" i="3"/>
  <c r="F712" i="3"/>
  <c r="F713" i="3"/>
  <c r="F714" i="3"/>
  <c r="F715" i="3"/>
  <c r="F716" i="3"/>
  <c r="F717" i="3"/>
  <c r="F718" i="3"/>
  <c r="F719" i="3"/>
  <c r="F720" i="3"/>
  <c r="F721" i="3"/>
  <c r="F722" i="3"/>
  <c r="F723" i="3"/>
  <c r="F724" i="3"/>
  <c r="F725" i="3"/>
  <c r="F726" i="3"/>
  <c r="F727" i="3"/>
  <c r="F728" i="3"/>
  <c r="F729" i="3"/>
  <c r="F730" i="3"/>
  <c r="F731" i="3"/>
  <c r="F732" i="3"/>
  <c r="F733" i="3"/>
  <c r="F734" i="3"/>
  <c r="F735" i="3"/>
  <c r="F736" i="3"/>
  <c r="F737" i="3"/>
  <c r="F738" i="3"/>
  <c r="F739" i="3"/>
  <c r="F740" i="3"/>
  <c r="F741" i="3"/>
  <c r="F742" i="3"/>
  <c r="F743" i="3"/>
  <c r="F744" i="3"/>
  <c r="F745" i="3"/>
  <c r="F746" i="3"/>
  <c r="F747" i="3"/>
  <c r="F748" i="3"/>
  <c r="F749" i="3"/>
  <c r="F750" i="3"/>
  <c r="F751" i="3"/>
  <c r="F752" i="3"/>
  <c r="F753" i="3"/>
  <c r="F754" i="3"/>
  <c r="F755" i="3"/>
  <c r="F756" i="3"/>
  <c r="F757" i="3"/>
  <c r="F758" i="3"/>
  <c r="F759" i="3"/>
  <c r="F760" i="3"/>
  <c r="F761" i="3"/>
  <c r="F762" i="3"/>
  <c r="F763" i="3"/>
  <c r="F764" i="3"/>
  <c r="F765" i="3"/>
  <c r="F766" i="3"/>
  <c r="F767" i="3"/>
  <c r="F768" i="3"/>
  <c r="F769" i="3"/>
  <c r="F770" i="3"/>
  <c r="F771" i="3"/>
  <c r="F772" i="3"/>
  <c r="F773" i="3"/>
  <c r="F774" i="3"/>
  <c r="F775" i="3"/>
  <c r="F776" i="3"/>
  <c r="F777" i="3"/>
  <c r="F778" i="3"/>
  <c r="F779" i="3"/>
  <c r="F780" i="3"/>
  <c r="F781" i="3"/>
  <c r="F782" i="3"/>
  <c r="F783" i="3"/>
  <c r="F784" i="3"/>
  <c r="F785" i="3"/>
  <c r="F786" i="3"/>
  <c r="F787" i="3"/>
  <c r="F788" i="3"/>
  <c r="F789" i="3"/>
  <c r="F790" i="3"/>
  <c r="F791" i="3"/>
  <c r="F792" i="3"/>
  <c r="F793" i="3"/>
  <c r="F794" i="3"/>
  <c r="F795" i="3"/>
  <c r="F796" i="3"/>
  <c r="F797" i="3"/>
  <c r="F798" i="3"/>
  <c r="F799" i="3"/>
  <c r="F800" i="3"/>
  <c r="F801" i="3"/>
  <c r="F802" i="3"/>
  <c r="F803" i="3"/>
  <c r="F804" i="3"/>
  <c r="F805" i="3"/>
  <c r="F806" i="3"/>
  <c r="F807" i="3"/>
  <c r="F808" i="3"/>
  <c r="F809" i="3"/>
  <c r="F810" i="3"/>
  <c r="F811" i="3"/>
  <c r="F812" i="3"/>
  <c r="F813" i="3"/>
  <c r="F814" i="3"/>
  <c r="F815" i="3"/>
  <c r="F816" i="3"/>
  <c r="F817" i="3"/>
  <c r="F818" i="3"/>
  <c r="F819" i="3"/>
  <c r="F820" i="3"/>
  <c r="F821" i="3"/>
  <c r="F822" i="3"/>
  <c r="F823" i="3"/>
  <c r="F824" i="3"/>
  <c r="F825" i="3"/>
  <c r="F826" i="3"/>
  <c r="F827" i="3"/>
  <c r="F828" i="3"/>
  <c r="F829" i="3"/>
  <c r="F830" i="3"/>
  <c r="F831" i="3"/>
  <c r="F832" i="3"/>
  <c r="F833" i="3"/>
  <c r="F834" i="3"/>
  <c r="F835" i="3"/>
  <c r="F836" i="3"/>
  <c r="F837" i="3"/>
  <c r="F838" i="3"/>
  <c r="F839" i="3"/>
  <c r="F840" i="3"/>
  <c r="F841" i="3"/>
  <c r="F842" i="3"/>
  <c r="F843" i="3"/>
  <c r="F844" i="3"/>
  <c r="F845" i="3"/>
  <c r="F846" i="3"/>
  <c r="F847" i="3"/>
  <c r="F848" i="3"/>
  <c r="F849" i="3"/>
  <c r="F850" i="3"/>
  <c r="F851" i="3"/>
  <c r="F852" i="3"/>
  <c r="F853" i="3"/>
  <c r="F854" i="3"/>
  <c r="F855" i="3"/>
  <c r="F856" i="3"/>
  <c r="F857" i="3"/>
  <c r="F858" i="3"/>
  <c r="F859" i="3"/>
  <c r="F860" i="3"/>
  <c r="F861" i="3"/>
  <c r="F862" i="3"/>
  <c r="F863" i="3"/>
  <c r="F864" i="3"/>
  <c r="F865" i="3"/>
  <c r="F866" i="3"/>
  <c r="F867" i="3"/>
  <c r="F868" i="3"/>
  <c r="F869" i="3"/>
  <c r="F870" i="3"/>
  <c r="F871" i="3"/>
  <c r="F872" i="3"/>
  <c r="F873" i="3"/>
  <c r="F874" i="3"/>
  <c r="F875" i="3"/>
  <c r="F876" i="3"/>
  <c r="F877" i="3"/>
  <c r="F878" i="3"/>
  <c r="F879" i="3"/>
  <c r="F880" i="3"/>
  <c r="F881" i="3"/>
  <c r="F882" i="3"/>
  <c r="F883" i="3"/>
  <c r="F884" i="3"/>
  <c r="F885" i="3"/>
  <c r="F886" i="3"/>
  <c r="F887" i="3"/>
  <c r="F888" i="3"/>
  <c r="F889" i="3"/>
  <c r="F890" i="3"/>
  <c r="F891" i="3"/>
  <c r="F892" i="3"/>
  <c r="F893" i="3"/>
  <c r="F894" i="3"/>
  <c r="F895" i="3"/>
  <c r="F896" i="3"/>
  <c r="F897" i="3"/>
  <c r="F898" i="3"/>
  <c r="F899" i="3"/>
  <c r="F900" i="3"/>
  <c r="F901" i="3"/>
  <c r="F902" i="3"/>
  <c r="F903" i="3"/>
  <c r="F904" i="3"/>
  <c r="F905" i="3"/>
  <c r="F906" i="3"/>
  <c r="F907" i="3"/>
  <c r="F908" i="3"/>
  <c r="F909" i="3"/>
  <c r="F910" i="3"/>
  <c r="F911" i="3"/>
  <c r="F912" i="3"/>
  <c r="F913" i="3"/>
  <c r="F914" i="3"/>
  <c r="F915" i="3"/>
  <c r="F916" i="3"/>
  <c r="F917" i="3"/>
  <c r="F918" i="3"/>
  <c r="F919" i="3"/>
  <c r="F920" i="3"/>
  <c r="F921" i="3"/>
  <c r="F922" i="3"/>
  <c r="F923" i="3"/>
  <c r="F924" i="3"/>
  <c r="F925" i="3"/>
  <c r="F926" i="3"/>
  <c r="F927" i="3"/>
  <c r="F928" i="3"/>
  <c r="F929" i="3"/>
  <c r="F930" i="3"/>
  <c r="F931" i="3"/>
  <c r="F932" i="3"/>
  <c r="F933" i="3"/>
  <c r="F934" i="3"/>
  <c r="F935" i="3"/>
  <c r="F936" i="3"/>
  <c r="F937" i="3"/>
  <c r="F938" i="3"/>
  <c r="F939" i="3"/>
  <c r="F940" i="3"/>
  <c r="F941" i="3"/>
  <c r="F942" i="3"/>
  <c r="F943" i="3"/>
  <c r="F944" i="3"/>
  <c r="F945" i="3"/>
  <c r="F946" i="3"/>
  <c r="F947" i="3"/>
  <c r="F948" i="3"/>
  <c r="F949" i="3"/>
  <c r="F950" i="3"/>
  <c r="F951" i="3"/>
  <c r="F952" i="3"/>
  <c r="F953" i="3"/>
  <c r="F954" i="3"/>
  <c r="F955" i="3"/>
  <c r="F956" i="3"/>
  <c r="F957" i="3"/>
  <c r="F958" i="3"/>
  <c r="F959" i="3"/>
  <c r="F960" i="3"/>
  <c r="F961" i="3"/>
  <c r="F962" i="3"/>
  <c r="F963" i="3"/>
  <c r="F964" i="3"/>
  <c r="F965" i="3"/>
  <c r="F966" i="3"/>
  <c r="F967" i="3"/>
  <c r="F968" i="3"/>
  <c r="F969" i="3"/>
  <c r="F970" i="3"/>
  <c r="F971" i="3"/>
  <c r="F972" i="3"/>
  <c r="F973" i="3"/>
  <c r="F974" i="3"/>
  <c r="F975" i="3"/>
  <c r="F976" i="3"/>
  <c r="F977" i="3"/>
  <c r="F978" i="3"/>
  <c r="F979" i="3"/>
  <c r="F980" i="3"/>
  <c r="F981" i="3"/>
  <c r="F982" i="3"/>
  <c r="F983" i="3"/>
  <c r="F984" i="3"/>
  <c r="F985" i="3"/>
  <c r="F986" i="3"/>
  <c r="F987" i="3"/>
  <c r="F988" i="3"/>
  <c r="F989" i="3"/>
  <c r="F990" i="3"/>
  <c r="F991" i="3"/>
  <c r="F992" i="3"/>
  <c r="F993" i="3"/>
  <c r="F994" i="3"/>
  <c r="F995" i="3"/>
  <c r="F996" i="3"/>
  <c r="F997" i="3"/>
  <c r="F998" i="3"/>
  <c r="F999" i="3"/>
  <c r="F1000" i="3"/>
  <c r="F1001" i="3"/>
  <c r="F1002" i="3"/>
  <c r="F1003" i="3"/>
  <c r="F100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E203" i="3"/>
  <c r="E204" i="3"/>
  <c r="E205" i="3"/>
  <c r="E206" i="3"/>
  <c r="E207" i="3"/>
  <c r="E208" i="3"/>
  <c r="E209" i="3"/>
  <c r="E210" i="3"/>
  <c r="E211" i="3"/>
  <c r="E212" i="3"/>
  <c r="E213" i="3"/>
  <c r="E214" i="3"/>
  <c r="E215" i="3"/>
  <c r="E216" i="3"/>
  <c r="E217" i="3"/>
  <c r="E218" i="3"/>
  <c r="E219" i="3"/>
  <c r="E220" i="3"/>
  <c r="E221" i="3"/>
  <c r="E222" i="3"/>
  <c r="E223" i="3"/>
  <c r="E224" i="3"/>
  <c r="E225" i="3"/>
  <c r="E226" i="3"/>
  <c r="E227" i="3"/>
  <c r="E228" i="3"/>
  <c r="E229" i="3"/>
  <c r="E230" i="3"/>
  <c r="E231" i="3"/>
  <c r="E232" i="3"/>
  <c r="E233" i="3"/>
  <c r="E234" i="3"/>
  <c r="E235" i="3"/>
  <c r="E236" i="3"/>
  <c r="E237" i="3"/>
  <c r="E238" i="3"/>
  <c r="E239" i="3"/>
  <c r="E240" i="3"/>
  <c r="E241" i="3"/>
  <c r="E242" i="3"/>
  <c r="E243" i="3"/>
  <c r="E244" i="3"/>
  <c r="E245" i="3"/>
  <c r="E246" i="3"/>
  <c r="E247" i="3"/>
  <c r="E248" i="3"/>
  <c r="E249" i="3"/>
  <c r="E250" i="3"/>
  <c r="E251" i="3"/>
  <c r="E252" i="3"/>
  <c r="E253" i="3"/>
  <c r="E254" i="3"/>
  <c r="E255" i="3"/>
  <c r="E256" i="3"/>
  <c r="E257" i="3"/>
  <c r="E258" i="3"/>
  <c r="E259" i="3"/>
  <c r="E260" i="3"/>
  <c r="E261" i="3"/>
  <c r="E262" i="3"/>
  <c r="E263" i="3"/>
  <c r="E264" i="3"/>
  <c r="E265" i="3"/>
  <c r="E266" i="3"/>
  <c r="E267" i="3"/>
  <c r="E268" i="3"/>
  <c r="E269" i="3"/>
  <c r="E270" i="3"/>
  <c r="E271" i="3"/>
  <c r="E272" i="3"/>
  <c r="E273" i="3"/>
  <c r="E274" i="3"/>
  <c r="E275" i="3"/>
  <c r="E276" i="3"/>
  <c r="E277" i="3"/>
  <c r="E278" i="3"/>
  <c r="E279" i="3"/>
  <c r="E280" i="3"/>
  <c r="E281" i="3"/>
  <c r="E282" i="3"/>
  <c r="E283" i="3"/>
  <c r="E284" i="3"/>
  <c r="E285" i="3"/>
  <c r="E286" i="3"/>
  <c r="E287" i="3"/>
  <c r="E288" i="3"/>
  <c r="E289" i="3"/>
  <c r="E290" i="3"/>
  <c r="E291" i="3"/>
  <c r="E292" i="3"/>
  <c r="E293" i="3"/>
  <c r="E294" i="3"/>
  <c r="E295" i="3"/>
  <c r="E296" i="3"/>
  <c r="E297" i="3"/>
  <c r="E298" i="3"/>
  <c r="E299" i="3"/>
  <c r="E300" i="3"/>
  <c r="E301" i="3"/>
  <c r="E302" i="3"/>
  <c r="E303" i="3"/>
  <c r="E304" i="3"/>
  <c r="E305" i="3"/>
  <c r="E306" i="3"/>
  <c r="E307" i="3"/>
  <c r="E308" i="3"/>
  <c r="E309" i="3"/>
  <c r="E310" i="3"/>
  <c r="E311" i="3"/>
  <c r="E312" i="3"/>
  <c r="E313" i="3"/>
  <c r="E314" i="3"/>
  <c r="E315" i="3"/>
  <c r="E316" i="3"/>
  <c r="E317" i="3"/>
  <c r="E318" i="3"/>
  <c r="E319" i="3"/>
  <c r="E320" i="3"/>
  <c r="E321" i="3"/>
  <c r="E322" i="3"/>
  <c r="E323" i="3"/>
  <c r="E324" i="3"/>
  <c r="E325" i="3"/>
  <c r="E326" i="3"/>
  <c r="E327" i="3"/>
  <c r="E328" i="3"/>
  <c r="E329" i="3"/>
  <c r="E330" i="3"/>
  <c r="E331" i="3"/>
  <c r="E332" i="3"/>
  <c r="E333" i="3"/>
  <c r="E334" i="3"/>
  <c r="E335" i="3"/>
  <c r="E336" i="3"/>
  <c r="E337" i="3"/>
  <c r="E338" i="3"/>
  <c r="E339" i="3"/>
  <c r="E340" i="3"/>
  <c r="E341" i="3"/>
  <c r="E342" i="3"/>
  <c r="E343" i="3"/>
  <c r="E344" i="3"/>
  <c r="E345" i="3"/>
  <c r="E346" i="3"/>
  <c r="E347" i="3"/>
  <c r="E348" i="3"/>
  <c r="E349" i="3"/>
  <c r="E350" i="3"/>
  <c r="E351" i="3"/>
  <c r="E352" i="3"/>
  <c r="E353" i="3"/>
  <c r="E354" i="3"/>
  <c r="E355" i="3"/>
  <c r="E356" i="3"/>
  <c r="E357" i="3"/>
  <c r="E358" i="3"/>
  <c r="E359" i="3"/>
  <c r="E360" i="3"/>
  <c r="E361" i="3"/>
  <c r="E362" i="3"/>
  <c r="E363" i="3"/>
  <c r="E364" i="3"/>
  <c r="E365" i="3"/>
  <c r="E366" i="3"/>
  <c r="E367" i="3"/>
  <c r="E368" i="3"/>
  <c r="E369" i="3"/>
  <c r="E370" i="3"/>
  <c r="E371" i="3"/>
  <c r="E372" i="3"/>
  <c r="E373" i="3"/>
  <c r="E374" i="3"/>
  <c r="E375" i="3"/>
  <c r="E376" i="3"/>
  <c r="E377" i="3"/>
  <c r="E378" i="3"/>
  <c r="E379" i="3"/>
  <c r="E380" i="3"/>
  <c r="E381" i="3"/>
  <c r="E382" i="3"/>
  <c r="E383" i="3"/>
  <c r="E384" i="3"/>
  <c r="E385" i="3"/>
  <c r="E386" i="3"/>
  <c r="E387" i="3"/>
  <c r="E388" i="3"/>
  <c r="E389" i="3"/>
  <c r="E390" i="3"/>
  <c r="E391" i="3"/>
  <c r="E392" i="3"/>
  <c r="E393" i="3"/>
  <c r="E394" i="3"/>
  <c r="E395" i="3"/>
  <c r="E396" i="3"/>
  <c r="E397" i="3"/>
  <c r="E398" i="3"/>
  <c r="E399" i="3"/>
  <c r="E400" i="3"/>
  <c r="E401" i="3"/>
  <c r="E402" i="3"/>
  <c r="E403" i="3"/>
  <c r="E404" i="3"/>
  <c r="E405" i="3"/>
  <c r="E406" i="3"/>
  <c r="E407" i="3"/>
  <c r="E408" i="3"/>
  <c r="E409" i="3"/>
  <c r="E410" i="3"/>
  <c r="E411" i="3"/>
  <c r="E412" i="3"/>
  <c r="E413" i="3"/>
  <c r="E414" i="3"/>
  <c r="E415" i="3"/>
  <c r="E416" i="3"/>
  <c r="E417" i="3"/>
  <c r="E418" i="3"/>
  <c r="E419" i="3"/>
  <c r="E420" i="3"/>
  <c r="E421" i="3"/>
  <c r="E422" i="3"/>
  <c r="E423" i="3"/>
  <c r="E424" i="3"/>
  <c r="E425" i="3"/>
  <c r="E426" i="3"/>
  <c r="E427" i="3"/>
  <c r="E428" i="3"/>
  <c r="E429" i="3"/>
  <c r="E430" i="3"/>
  <c r="E431" i="3"/>
  <c r="E432" i="3"/>
  <c r="E433" i="3"/>
  <c r="E434" i="3"/>
  <c r="E435" i="3"/>
  <c r="E436" i="3"/>
  <c r="E437" i="3"/>
  <c r="E438" i="3"/>
  <c r="E439" i="3"/>
  <c r="E440" i="3"/>
  <c r="E441" i="3"/>
  <c r="E442" i="3"/>
  <c r="E443" i="3"/>
  <c r="E444" i="3"/>
  <c r="E445" i="3"/>
  <c r="E446" i="3"/>
  <c r="E447" i="3"/>
  <c r="E448" i="3"/>
  <c r="E449" i="3"/>
  <c r="E450" i="3"/>
  <c r="E451" i="3"/>
  <c r="E452" i="3"/>
  <c r="E453" i="3"/>
  <c r="E454" i="3"/>
  <c r="E455" i="3"/>
  <c r="E456" i="3"/>
  <c r="E457" i="3"/>
  <c r="E458" i="3"/>
  <c r="E459" i="3"/>
  <c r="E460" i="3"/>
  <c r="E461" i="3"/>
  <c r="E462" i="3"/>
  <c r="E463" i="3"/>
  <c r="E464" i="3"/>
  <c r="E465" i="3"/>
  <c r="E466" i="3"/>
  <c r="E467" i="3"/>
  <c r="E468" i="3"/>
  <c r="E469" i="3"/>
  <c r="E470" i="3"/>
  <c r="E471" i="3"/>
  <c r="E472" i="3"/>
  <c r="E473" i="3"/>
  <c r="E474" i="3"/>
  <c r="E475" i="3"/>
  <c r="E476" i="3"/>
  <c r="E477" i="3"/>
  <c r="E478" i="3"/>
  <c r="E479" i="3"/>
  <c r="E480" i="3"/>
  <c r="E481" i="3"/>
  <c r="E482" i="3"/>
  <c r="E483" i="3"/>
  <c r="E484" i="3"/>
  <c r="E485" i="3"/>
  <c r="E486" i="3"/>
  <c r="E487" i="3"/>
  <c r="E488" i="3"/>
  <c r="E489" i="3"/>
  <c r="E490" i="3"/>
  <c r="E491" i="3"/>
  <c r="E492" i="3"/>
  <c r="E493" i="3"/>
  <c r="E494" i="3"/>
  <c r="E495" i="3"/>
  <c r="E496" i="3"/>
  <c r="E497" i="3"/>
  <c r="E498" i="3"/>
  <c r="E499" i="3"/>
  <c r="E500" i="3"/>
  <c r="E501" i="3"/>
  <c r="E502" i="3"/>
  <c r="E503" i="3"/>
  <c r="E504" i="3"/>
  <c r="E505" i="3"/>
  <c r="E506" i="3"/>
  <c r="E507" i="3"/>
  <c r="E508" i="3"/>
  <c r="E509" i="3"/>
  <c r="E510" i="3"/>
  <c r="E511" i="3"/>
  <c r="E512" i="3"/>
  <c r="E513" i="3"/>
  <c r="E514" i="3"/>
  <c r="E515" i="3"/>
  <c r="E516" i="3"/>
  <c r="E517" i="3"/>
  <c r="E518" i="3"/>
  <c r="E519" i="3"/>
  <c r="E520" i="3"/>
  <c r="E521" i="3"/>
  <c r="E522" i="3"/>
  <c r="E523" i="3"/>
  <c r="E524" i="3"/>
  <c r="E525" i="3"/>
  <c r="E526" i="3"/>
  <c r="E527" i="3"/>
  <c r="E528" i="3"/>
  <c r="E529" i="3"/>
  <c r="E530" i="3"/>
  <c r="E531" i="3"/>
  <c r="E532" i="3"/>
  <c r="E533" i="3"/>
  <c r="E534" i="3"/>
  <c r="E535" i="3"/>
  <c r="E536" i="3"/>
  <c r="E537" i="3"/>
  <c r="E538" i="3"/>
  <c r="E539" i="3"/>
  <c r="E540" i="3"/>
  <c r="E541" i="3"/>
  <c r="E542" i="3"/>
  <c r="E543" i="3"/>
  <c r="E544" i="3"/>
  <c r="E545" i="3"/>
  <c r="E546" i="3"/>
  <c r="E547" i="3"/>
  <c r="E548" i="3"/>
  <c r="E549" i="3"/>
  <c r="E550" i="3"/>
  <c r="E551" i="3"/>
  <c r="E552" i="3"/>
  <c r="E553" i="3"/>
  <c r="E554" i="3"/>
  <c r="E555" i="3"/>
  <c r="E556" i="3"/>
  <c r="E557" i="3"/>
  <c r="E558" i="3"/>
  <c r="E559" i="3"/>
  <c r="E560" i="3"/>
  <c r="E561" i="3"/>
  <c r="E562" i="3"/>
  <c r="E563" i="3"/>
  <c r="E564" i="3"/>
  <c r="E565" i="3"/>
  <c r="E566" i="3"/>
  <c r="E567" i="3"/>
  <c r="E568" i="3"/>
  <c r="E569" i="3"/>
  <c r="E570" i="3"/>
  <c r="E571" i="3"/>
  <c r="E572" i="3"/>
  <c r="E573" i="3"/>
  <c r="E574" i="3"/>
  <c r="E575" i="3"/>
  <c r="E576" i="3"/>
  <c r="E577" i="3"/>
  <c r="E578" i="3"/>
  <c r="E579" i="3"/>
  <c r="E580" i="3"/>
  <c r="E581" i="3"/>
  <c r="E582" i="3"/>
  <c r="E583" i="3"/>
  <c r="E584" i="3"/>
  <c r="E585" i="3"/>
  <c r="E586" i="3"/>
  <c r="E587" i="3"/>
  <c r="E588" i="3"/>
  <c r="E589" i="3"/>
  <c r="E590" i="3"/>
  <c r="E591" i="3"/>
  <c r="E592" i="3"/>
  <c r="E593" i="3"/>
  <c r="E594" i="3"/>
  <c r="E595" i="3"/>
  <c r="E596" i="3"/>
  <c r="E597" i="3"/>
  <c r="E598" i="3"/>
  <c r="E599" i="3"/>
  <c r="E600" i="3"/>
  <c r="E601" i="3"/>
  <c r="E602" i="3"/>
  <c r="E603" i="3"/>
  <c r="E604" i="3"/>
  <c r="E605" i="3"/>
  <c r="E606" i="3"/>
  <c r="E607" i="3"/>
  <c r="E608" i="3"/>
  <c r="E609" i="3"/>
  <c r="E610" i="3"/>
  <c r="E611" i="3"/>
  <c r="E612" i="3"/>
  <c r="E613" i="3"/>
  <c r="E614" i="3"/>
  <c r="E615" i="3"/>
  <c r="E616" i="3"/>
  <c r="E617" i="3"/>
  <c r="E618" i="3"/>
  <c r="E619" i="3"/>
  <c r="E620" i="3"/>
  <c r="E621" i="3"/>
  <c r="E622" i="3"/>
  <c r="E623" i="3"/>
  <c r="E624" i="3"/>
  <c r="E625" i="3"/>
  <c r="E626" i="3"/>
  <c r="E627" i="3"/>
  <c r="E628" i="3"/>
  <c r="E629" i="3"/>
  <c r="E630" i="3"/>
  <c r="E631" i="3"/>
  <c r="E632" i="3"/>
  <c r="E633" i="3"/>
  <c r="E634" i="3"/>
  <c r="E635" i="3"/>
  <c r="E636" i="3"/>
  <c r="E637" i="3"/>
  <c r="E638" i="3"/>
  <c r="E639" i="3"/>
  <c r="E640" i="3"/>
  <c r="E641" i="3"/>
  <c r="E642" i="3"/>
  <c r="E643" i="3"/>
  <c r="E644" i="3"/>
  <c r="E645" i="3"/>
  <c r="E646" i="3"/>
  <c r="E647" i="3"/>
  <c r="E648" i="3"/>
  <c r="E649" i="3"/>
  <c r="E650" i="3"/>
  <c r="E651" i="3"/>
  <c r="E652" i="3"/>
  <c r="E653" i="3"/>
  <c r="E654" i="3"/>
  <c r="E655" i="3"/>
  <c r="E656" i="3"/>
  <c r="E657" i="3"/>
  <c r="E658" i="3"/>
  <c r="E659" i="3"/>
  <c r="E660" i="3"/>
  <c r="E661" i="3"/>
  <c r="E662" i="3"/>
  <c r="E663" i="3"/>
  <c r="E664" i="3"/>
  <c r="E665" i="3"/>
  <c r="E666" i="3"/>
  <c r="E667" i="3"/>
  <c r="E668" i="3"/>
  <c r="E669" i="3"/>
  <c r="E670" i="3"/>
  <c r="E671" i="3"/>
  <c r="E672" i="3"/>
  <c r="E673" i="3"/>
  <c r="E674" i="3"/>
  <c r="E675" i="3"/>
  <c r="E676" i="3"/>
  <c r="E677" i="3"/>
  <c r="E678" i="3"/>
  <c r="E679" i="3"/>
  <c r="E680" i="3"/>
  <c r="E681" i="3"/>
  <c r="E682" i="3"/>
  <c r="E683" i="3"/>
  <c r="E684" i="3"/>
  <c r="E685" i="3"/>
  <c r="E686" i="3"/>
  <c r="E687" i="3"/>
  <c r="E688" i="3"/>
  <c r="E689" i="3"/>
  <c r="E690" i="3"/>
  <c r="E691" i="3"/>
  <c r="E692" i="3"/>
  <c r="E693" i="3"/>
  <c r="E694" i="3"/>
  <c r="E695" i="3"/>
  <c r="E696" i="3"/>
  <c r="E697" i="3"/>
  <c r="E698" i="3"/>
  <c r="E699" i="3"/>
  <c r="E700" i="3"/>
  <c r="E701" i="3"/>
  <c r="E702" i="3"/>
  <c r="E703" i="3"/>
  <c r="E704" i="3"/>
  <c r="E705" i="3"/>
  <c r="E706" i="3"/>
  <c r="E707" i="3"/>
  <c r="E708" i="3"/>
  <c r="E709" i="3"/>
  <c r="E710" i="3"/>
  <c r="E711" i="3"/>
  <c r="E712" i="3"/>
  <c r="E713" i="3"/>
  <c r="E714" i="3"/>
  <c r="E715" i="3"/>
  <c r="E716" i="3"/>
  <c r="E717" i="3"/>
  <c r="E718" i="3"/>
  <c r="E719" i="3"/>
  <c r="E720" i="3"/>
  <c r="E721" i="3"/>
  <c r="E722" i="3"/>
  <c r="E723" i="3"/>
  <c r="E724" i="3"/>
  <c r="E725" i="3"/>
  <c r="E726" i="3"/>
  <c r="E727" i="3"/>
  <c r="E728" i="3"/>
  <c r="E729" i="3"/>
  <c r="E730" i="3"/>
  <c r="E731" i="3"/>
  <c r="E732" i="3"/>
  <c r="E733" i="3"/>
  <c r="E734" i="3"/>
  <c r="E735" i="3"/>
  <c r="E736" i="3"/>
  <c r="E737" i="3"/>
  <c r="E738" i="3"/>
  <c r="E739" i="3"/>
  <c r="E740" i="3"/>
  <c r="E741" i="3"/>
  <c r="E742" i="3"/>
  <c r="E743" i="3"/>
  <c r="E744" i="3"/>
  <c r="E745" i="3"/>
  <c r="E746" i="3"/>
  <c r="E747" i="3"/>
  <c r="E748" i="3"/>
  <c r="E749" i="3"/>
  <c r="E750" i="3"/>
  <c r="E751" i="3"/>
  <c r="E752" i="3"/>
  <c r="E753" i="3"/>
  <c r="E754" i="3"/>
  <c r="E755" i="3"/>
  <c r="E756" i="3"/>
  <c r="E757" i="3"/>
  <c r="E758" i="3"/>
  <c r="E759" i="3"/>
  <c r="E760" i="3"/>
  <c r="E761" i="3"/>
  <c r="E762" i="3"/>
  <c r="E763" i="3"/>
  <c r="E764" i="3"/>
  <c r="E765" i="3"/>
  <c r="E766" i="3"/>
  <c r="E767" i="3"/>
  <c r="E768" i="3"/>
  <c r="E769" i="3"/>
  <c r="E770" i="3"/>
  <c r="E771" i="3"/>
  <c r="E772" i="3"/>
  <c r="E773" i="3"/>
  <c r="E774" i="3"/>
  <c r="E775" i="3"/>
  <c r="E776" i="3"/>
  <c r="E777" i="3"/>
  <c r="E778" i="3"/>
  <c r="E779" i="3"/>
  <c r="E780" i="3"/>
  <c r="E781" i="3"/>
  <c r="E782" i="3"/>
  <c r="E783" i="3"/>
  <c r="E784" i="3"/>
  <c r="E785" i="3"/>
  <c r="E786" i="3"/>
  <c r="E787" i="3"/>
  <c r="E788" i="3"/>
  <c r="E789" i="3"/>
  <c r="E790" i="3"/>
  <c r="E791" i="3"/>
  <c r="E792" i="3"/>
  <c r="E793" i="3"/>
  <c r="E794" i="3"/>
  <c r="E795" i="3"/>
  <c r="E796" i="3"/>
  <c r="E797" i="3"/>
  <c r="E798" i="3"/>
  <c r="E799" i="3"/>
  <c r="E800" i="3"/>
  <c r="E801" i="3"/>
  <c r="E802" i="3"/>
  <c r="E803" i="3"/>
  <c r="E804" i="3"/>
  <c r="E805" i="3"/>
  <c r="E806" i="3"/>
  <c r="E807" i="3"/>
  <c r="E808" i="3"/>
  <c r="E809" i="3"/>
  <c r="E810" i="3"/>
  <c r="E811" i="3"/>
  <c r="E812" i="3"/>
  <c r="E813" i="3"/>
  <c r="E814" i="3"/>
  <c r="E815" i="3"/>
  <c r="E816" i="3"/>
  <c r="E817" i="3"/>
  <c r="E818" i="3"/>
  <c r="E819" i="3"/>
  <c r="E820" i="3"/>
  <c r="E821" i="3"/>
  <c r="E822" i="3"/>
  <c r="E823" i="3"/>
  <c r="E824" i="3"/>
  <c r="E825" i="3"/>
  <c r="E826" i="3"/>
  <c r="E827" i="3"/>
  <c r="E828" i="3"/>
  <c r="E829" i="3"/>
  <c r="E830" i="3"/>
  <c r="E831" i="3"/>
  <c r="E832" i="3"/>
  <c r="E833" i="3"/>
  <c r="E834" i="3"/>
  <c r="E835" i="3"/>
  <c r="E836" i="3"/>
  <c r="E837" i="3"/>
  <c r="E838" i="3"/>
  <c r="E839" i="3"/>
  <c r="E840" i="3"/>
  <c r="E841" i="3"/>
  <c r="E842" i="3"/>
  <c r="E843" i="3"/>
  <c r="E844" i="3"/>
  <c r="E845" i="3"/>
  <c r="E846" i="3"/>
  <c r="E847" i="3"/>
  <c r="E848" i="3"/>
  <c r="E849" i="3"/>
  <c r="E850" i="3"/>
  <c r="E851" i="3"/>
  <c r="E852" i="3"/>
  <c r="E853" i="3"/>
  <c r="E854" i="3"/>
  <c r="E855" i="3"/>
  <c r="E856" i="3"/>
  <c r="E857" i="3"/>
  <c r="E858" i="3"/>
  <c r="E859" i="3"/>
  <c r="E860" i="3"/>
  <c r="E861" i="3"/>
  <c r="E862" i="3"/>
  <c r="E863" i="3"/>
  <c r="E864" i="3"/>
  <c r="E865" i="3"/>
  <c r="E866" i="3"/>
  <c r="E867" i="3"/>
  <c r="E868" i="3"/>
  <c r="E869" i="3"/>
  <c r="E870" i="3"/>
  <c r="E871" i="3"/>
  <c r="E872" i="3"/>
  <c r="E873" i="3"/>
  <c r="E874" i="3"/>
  <c r="E875" i="3"/>
  <c r="E876" i="3"/>
  <c r="E877" i="3"/>
  <c r="E878" i="3"/>
  <c r="E879" i="3"/>
  <c r="E880" i="3"/>
  <c r="E881" i="3"/>
  <c r="E882" i="3"/>
  <c r="E883" i="3"/>
  <c r="E884" i="3"/>
  <c r="E885" i="3"/>
  <c r="E886" i="3"/>
  <c r="E887" i="3"/>
  <c r="E888" i="3"/>
  <c r="E889" i="3"/>
  <c r="E890" i="3"/>
  <c r="E891" i="3"/>
  <c r="E892" i="3"/>
  <c r="E893" i="3"/>
  <c r="E894" i="3"/>
  <c r="E895" i="3"/>
  <c r="E896" i="3"/>
  <c r="E897" i="3"/>
  <c r="E898" i="3"/>
  <c r="E899" i="3"/>
  <c r="E900" i="3"/>
  <c r="E901" i="3"/>
  <c r="E902" i="3"/>
  <c r="E903" i="3"/>
  <c r="E904" i="3"/>
  <c r="E905" i="3"/>
  <c r="E906" i="3"/>
  <c r="E907" i="3"/>
  <c r="E908" i="3"/>
  <c r="E909" i="3"/>
  <c r="E910" i="3"/>
  <c r="E911" i="3"/>
  <c r="E912" i="3"/>
  <c r="E913" i="3"/>
  <c r="E914" i="3"/>
  <c r="E915" i="3"/>
  <c r="E916" i="3"/>
  <c r="E917" i="3"/>
  <c r="E918" i="3"/>
  <c r="E919" i="3"/>
  <c r="E920" i="3"/>
  <c r="E921" i="3"/>
  <c r="E922" i="3"/>
  <c r="E923" i="3"/>
  <c r="E924" i="3"/>
  <c r="E925" i="3"/>
  <c r="E926" i="3"/>
  <c r="E927" i="3"/>
  <c r="E928" i="3"/>
  <c r="E929" i="3"/>
  <c r="E930" i="3"/>
  <c r="E931" i="3"/>
  <c r="E932" i="3"/>
  <c r="E933" i="3"/>
  <c r="E934" i="3"/>
  <c r="E935" i="3"/>
  <c r="E936" i="3"/>
  <c r="E937" i="3"/>
  <c r="E938" i="3"/>
  <c r="E939" i="3"/>
  <c r="E940" i="3"/>
  <c r="E941" i="3"/>
  <c r="E942" i="3"/>
  <c r="E943" i="3"/>
  <c r="E944" i="3"/>
  <c r="E945" i="3"/>
  <c r="E946" i="3"/>
  <c r="E947" i="3"/>
  <c r="E948" i="3"/>
  <c r="E949" i="3"/>
  <c r="E950" i="3"/>
  <c r="E951" i="3"/>
  <c r="E952" i="3"/>
  <c r="E953" i="3"/>
  <c r="E954" i="3"/>
  <c r="E955" i="3"/>
  <c r="E956" i="3"/>
  <c r="E957" i="3"/>
  <c r="E958" i="3"/>
  <c r="E959" i="3"/>
  <c r="E960" i="3"/>
  <c r="E961" i="3"/>
  <c r="E962" i="3"/>
  <c r="E963" i="3"/>
  <c r="E964" i="3"/>
  <c r="E965" i="3"/>
  <c r="E966" i="3"/>
  <c r="E967" i="3"/>
  <c r="E968" i="3"/>
  <c r="E969" i="3"/>
  <c r="E970" i="3"/>
  <c r="E971" i="3"/>
  <c r="E972" i="3"/>
  <c r="E973" i="3"/>
  <c r="E974" i="3"/>
  <c r="E975" i="3"/>
  <c r="E976" i="3"/>
  <c r="E977" i="3"/>
  <c r="E978" i="3"/>
  <c r="E979" i="3"/>
  <c r="E980" i="3"/>
  <c r="E981" i="3"/>
  <c r="E982" i="3"/>
  <c r="E983" i="3"/>
  <c r="E984" i="3"/>
  <c r="E985" i="3"/>
  <c r="E986" i="3"/>
  <c r="E987" i="3"/>
  <c r="E988" i="3"/>
  <c r="E989" i="3"/>
  <c r="E990" i="3"/>
  <c r="E991" i="3"/>
  <c r="E992" i="3"/>
  <c r="E993" i="3"/>
  <c r="E994" i="3"/>
  <c r="E995" i="3"/>
  <c r="E996" i="3"/>
  <c r="E997" i="3"/>
  <c r="E998" i="3"/>
  <c r="E999" i="3"/>
  <c r="E1000" i="3"/>
  <c r="E1001" i="3"/>
  <c r="E1002" i="3"/>
  <c r="E1003" i="3"/>
  <c r="E100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4" i="3"/>
  <c r="C125" i="3"/>
  <c r="C126" i="3"/>
  <c r="C127" i="3"/>
  <c r="C128" i="3"/>
  <c r="C129" i="3"/>
  <c r="C130" i="3"/>
  <c r="C131" i="3"/>
  <c r="C132" i="3"/>
  <c r="C133" i="3"/>
  <c r="C134" i="3"/>
  <c r="C135" i="3"/>
  <c r="C136" i="3"/>
  <c r="C137" i="3"/>
  <c r="C138" i="3"/>
  <c r="C139" i="3"/>
  <c r="C140" i="3"/>
  <c r="C141" i="3"/>
  <c r="C142" i="3"/>
  <c r="C143" i="3"/>
  <c r="C144" i="3"/>
  <c r="C145" i="3"/>
  <c r="C146" i="3"/>
  <c r="C147" i="3"/>
  <c r="C148" i="3"/>
  <c r="C149" i="3"/>
  <c r="C150" i="3"/>
  <c r="C151" i="3"/>
  <c r="C152" i="3"/>
  <c r="C153" i="3"/>
  <c r="C154" i="3"/>
  <c r="C155" i="3"/>
  <c r="C156" i="3"/>
  <c r="C157" i="3"/>
  <c r="C158" i="3"/>
  <c r="C159" i="3"/>
  <c r="C160" i="3"/>
  <c r="C161" i="3"/>
  <c r="C162" i="3"/>
  <c r="C163" i="3"/>
  <c r="C164" i="3"/>
  <c r="C165" i="3"/>
  <c r="C166" i="3"/>
  <c r="C167" i="3"/>
  <c r="C168" i="3"/>
  <c r="C169" i="3"/>
  <c r="C170" i="3"/>
  <c r="C171" i="3"/>
  <c r="C172" i="3"/>
  <c r="C173" i="3"/>
  <c r="C174" i="3"/>
  <c r="C175" i="3"/>
  <c r="C176" i="3"/>
  <c r="C177" i="3"/>
  <c r="C178" i="3"/>
  <c r="C179" i="3"/>
  <c r="C180" i="3"/>
  <c r="C181" i="3"/>
  <c r="C182" i="3"/>
  <c r="C183" i="3"/>
  <c r="C184" i="3"/>
  <c r="C185" i="3"/>
  <c r="C186" i="3"/>
  <c r="C187" i="3"/>
  <c r="C188" i="3"/>
  <c r="C189" i="3"/>
  <c r="C190" i="3"/>
  <c r="C191" i="3"/>
  <c r="C192" i="3"/>
  <c r="C193" i="3"/>
  <c r="C194" i="3"/>
  <c r="C195" i="3"/>
  <c r="C196" i="3"/>
  <c r="C197" i="3"/>
  <c r="C198" i="3"/>
  <c r="C199" i="3"/>
  <c r="C200" i="3"/>
  <c r="C201" i="3"/>
  <c r="C202" i="3"/>
  <c r="C203" i="3"/>
  <c r="C204" i="3"/>
  <c r="C205" i="3"/>
  <c r="C206" i="3"/>
  <c r="C207" i="3"/>
  <c r="C208" i="3"/>
  <c r="C209" i="3"/>
  <c r="C210" i="3"/>
  <c r="C211" i="3"/>
  <c r="C212" i="3"/>
  <c r="C213" i="3"/>
  <c r="C214" i="3"/>
  <c r="C215" i="3"/>
  <c r="C216" i="3"/>
  <c r="C217" i="3"/>
  <c r="C218" i="3"/>
  <c r="C219" i="3"/>
  <c r="C220" i="3"/>
  <c r="C221" i="3"/>
  <c r="C222" i="3"/>
  <c r="C223" i="3"/>
  <c r="C224" i="3"/>
  <c r="C225" i="3"/>
  <c r="C226" i="3"/>
  <c r="C227" i="3"/>
  <c r="C228" i="3"/>
  <c r="C229" i="3"/>
  <c r="C230" i="3"/>
  <c r="C231" i="3"/>
  <c r="C232" i="3"/>
  <c r="C233" i="3"/>
  <c r="C234" i="3"/>
  <c r="C235" i="3"/>
  <c r="C236" i="3"/>
  <c r="C237" i="3"/>
  <c r="C238" i="3"/>
  <c r="C239" i="3"/>
  <c r="C240" i="3"/>
  <c r="C241" i="3"/>
  <c r="C242" i="3"/>
  <c r="C243" i="3"/>
  <c r="C244" i="3"/>
  <c r="C245" i="3"/>
  <c r="C246" i="3"/>
  <c r="C247" i="3"/>
  <c r="C248" i="3"/>
  <c r="C249" i="3"/>
  <c r="C250" i="3"/>
  <c r="C251" i="3"/>
  <c r="C252" i="3"/>
  <c r="C253" i="3"/>
  <c r="C254" i="3"/>
  <c r="C255" i="3"/>
  <c r="C256" i="3"/>
  <c r="C257" i="3"/>
  <c r="C258" i="3"/>
  <c r="C259" i="3"/>
  <c r="C260" i="3"/>
  <c r="C261" i="3"/>
  <c r="C262" i="3"/>
  <c r="C263" i="3"/>
  <c r="C264" i="3"/>
  <c r="C265" i="3"/>
  <c r="C266" i="3"/>
  <c r="C267" i="3"/>
  <c r="C268" i="3"/>
  <c r="C269" i="3"/>
  <c r="C270" i="3"/>
  <c r="C271" i="3"/>
  <c r="C272" i="3"/>
  <c r="C273" i="3"/>
  <c r="C274" i="3"/>
  <c r="C275" i="3"/>
  <c r="C276" i="3"/>
  <c r="C277" i="3"/>
  <c r="C278" i="3"/>
  <c r="C279" i="3"/>
  <c r="C280" i="3"/>
  <c r="C281" i="3"/>
  <c r="C282" i="3"/>
  <c r="C283" i="3"/>
  <c r="C284" i="3"/>
  <c r="C285" i="3"/>
  <c r="C286" i="3"/>
  <c r="C287" i="3"/>
  <c r="C288" i="3"/>
  <c r="C289" i="3"/>
  <c r="C290" i="3"/>
  <c r="C291" i="3"/>
  <c r="C292" i="3"/>
  <c r="C293" i="3"/>
  <c r="C294" i="3"/>
  <c r="C295" i="3"/>
  <c r="C296" i="3"/>
  <c r="C297" i="3"/>
  <c r="C298" i="3"/>
  <c r="C299" i="3"/>
  <c r="C300" i="3"/>
  <c r="C301" i="3"/>
  <c r="C302" i="3"/>
  <c r="C303" i="3"/>
  <c r="C304" i="3"/>
  <c r="C305" i="3"/>
  <c r="C306" i="3"/>
  <c r="C307" i="3"/>
  <c r="C308" i="3"/>
  <c r="C309" i="3"/>
  <c r="C310" i="3"/>
  <c r="C311" i="3"/>
  <c r="C312" i="3"/>
  <c r="C313" i="3"/>
  <c r="C314" i="3"/>
  <c r="C315" i="3"/>
  <c r="C316" i="3"/>
  <c r="C317" i="3"/>
  <c r="C318" i="3"/>
  <c r="C319" i="3"/>
  <c r="C320" i="3"/>
  <c r="C321" i="3"/>
  <c r="C322" i="3"/>
  <c r="C323" i="3"/>
  <c r="C324" i="3"/>
  <c r="C325" i="3"/>
  <c r="C326" i="3"/>
  <c r="C327" i="3"/>
  <c r="C328" i="3"/>
  <c r="C329" i="3"/>
  <c r="C330" i="3"/>
  <c r="C331" i="3"/>
  <c r="C332" i="3"/>
  <c r="C333" i="3"/>
  <c r="C334" i="3"/>
  <c r="C335" i="3"/>
  <c r="C336" i="3"/>
  <c r="C337" i="3"/>
  <c r="C338" i="3"/>
  <c r="C339" i="3"/>
  <c r="C340" i="3"/>
  <c r="C341" i="3"/>
  <c r="C342" i="3"/>
  <c r="C343" i="3"/>
  <c r="C344" i="3"/>
  <c r="C345" i="3"/>
  <c r="C346" i="3"/>
  <c r="C347" i="3"/>
  <c r="C348" i="3"/>
  <c r="C349" i="3"/>
  <c r="C350" i="3"/>
  <c r="C351" i="3"/>
  <c r="C352" i="3"/>
  <c r="C353" i="3"/>
  <c r="C354" i="3"/>
  <c r="C355" i="3"/>
  <c r="C356" i="3"/>
  <c r="C357" i="3"/>
  <c r="C358" i="3"/>
  <c r="C359" i="3"/>
  <c r="C360" i="3"/>
  <c r="C361" i="3"/>
  <c r="C362" i="3"/>
  <c r="C363" i="3"/>
  <c r="C364" i="3"/>
  <c r="C365" i="3"/>
  <c r="C366" i="3"/>
  <c r="C367" i="3"/>
  <c r="C368" i="3"/>
  <c r="C369" i="3"/>
  <c r="C370" i="3"/>
  <c r="C371" i="3"/>
  <c r="C372" i="3"/>
  <c r="C373" i="3"/>
  <c r="C374" i="3"/>
  <c r="C375" i="3"/>
  <c r="C376" i="3"/>
  <c r="C377" i="3"/>
  <c r="C378" i="3"/>
  <c r="C379" i="3"/>
  <c r="C380" i="3"/>
  <c r="C381" i="3"/>
  <c r="C382" i="3"/>
  <c r="C383" i="3"/>
  <c r="C384" i="3"/>
  <c r="C385" i="3"/>
  <c r="C386" i="3"/>
  <c r="C387" i="3"/>
  <c r="C388" i="3"/>
  <c r="C389" i="3"/>
  <c r="C390" i="3"/>
  <c r="C391" i="3"/>
  <c r="C392" i="3"/>
  <c r="C393" i="3"/>
  <c r="C394" i="3"/>
  <c r="C395" i="3"/>
  <c r="C396" i="3"/>
  <c r="C397" i="3"/>
  <c r="C398" i="3"/>
  <c r="C399" i="3"/>
  <c r="C400" i="3"/>
  <c r="C401" i="3"/>
  <c r="C402" i="3"/>
  <c r="C403" i="3"/>
  <c r="C404" i="3"/>
  <c r="C405" i="3"/>
  <c r="C406" i="3"/>
  <c r="C407" i="3"/>
  <c r="C408" i="3"/>
  <c r="C409" i="3"/>
  <c r="C410" i="3"/>
  <c r="C411" i="3"/>
  <c r="C412" i="3"/>
  <c r="C413" i="3"/>
  <c r="C414" i="3"/>
  <c r="C415" i="3"/>
  <c r="C416" i="3"/>
  <c r="C417" i="3"/>
  <c r="C418" i="3"/>
  <c r="C419" i="3"/>
  <c r="C420" i="3"/>
  <c r="C421" i="3"/>
  <c r="C422" i="3"/>
  <c r="C423" i="3"/>
  <c r="C424" i="3"/>
  <c r="C425" i="3"/>
  <c r="C426" i="3"/>
  <c r="C427" i="3"/>
  <c r="C428" i="3"/>
  <c r="C429" i="3"/>
  <c r="C430" i="3"/>
  <c r="C431" i="3"/>
  <c r="C432" i="3"/>
  <c r="C433" i="3"/>
  <c r="C434" i="3"/>
  <c r="C435" i="3"/>
  <c r="C436" i="3"/>
  <c r="C437" i="3"/>
  <c r="C438" i="3"/>
  <c r="C439" i="3"/>
  <c r="C440" i="3"/>
  <c r="C441" i="3"/>
  <c r="C442" i="3"/>
  <c r="C443" i="3"/>
  <c r="C444" i="3"/>
  <c r="C445" i="3"/>
  <c r="C446" i="3"/>
  <c r="C447" i="3"/>
  <c r="C448" i="3"/>
  <c r="C449" i="3"/>
  <c r="C450" i="3"/>
  <c r="C451" i="3"/>
  <c r="C452" i="3"/>
  <c r="C453" i="3"/>
  <c r="C454" i="3"/>
  <c r="C455" i="3"/>
  <c r="C456" i="3"/>
  <c r="C457" i="3"/>
  <c r="C458" i="3"/>
  <c r="C459" i="3"/>
  <c r="C460" i="3"/>
  <c r="C461" i="3"/>
  <c r="C462" i="3"/>
  <c r="C463" i="3"/>
  <c r="C464" i="3"/>
  <c r="C465" i="3"/>
  <c r="C466" i="3"/>
  <c r="C467" i="3"/>
  <c r="C468" i="3"/>
  <c r="C469" i="3"/>
  <c r="C470" i="3"/>
  <c r="C471" i="3"/>
  <c r="C472" i="3"/>
  <c r="C473" i="3"/>
  <c r="C474" i="3"/>
  <c r="C475" i="3"/>
  <c r="C476" i="3"/>
  <c r="C477" i="3"/>
  <c r="C478" i="3"/>
  <c r="C479" i="3"/>
  <c r="C480" i="3"/>
  <c r="C481" i="3"/>
  <c r="C482" i="3"/>
  <c r="C483" i="3"/>
  <c r="C484" i="3"/>
  <c r="C485" i="3"/>
  <c r="C486" i="3"/>
  <c r="C487" i="3"/>
  <c r="C488" i="3"/>
  <c r="C489" i="3"/>
  <c r="C490" i="3"/>
  <c r="C491" i="3"/>
  <c r="C492" i="3"/>
  <c r="C493" i="3"/>
  <c r="C494" i="3"/>
  <c r="C495" i="3"/>
  <c r="C496" i="3"/>
  <c r="C497" i="3"/>
  <c r="C498" i="3"/>
  <c r="C499" i="3"/>
  <c r="C500" i="3"/>
  <c r="C501" i="3"/>
  <c r="C502" i="3"/>
  <c r="C503" i="3"/>
  <c r="C504" i="3"/>
  <c r="C505" i="3"/>
  <c r="C506" i="3"/>
  <c r="C507" i="3"/>
  <c r="C508" i="3"/>
  <c r="C509" i="3"/>
  <c r="C510" i="3"/>
  <c r="C511" i="3"/>
  <c r="C512" i="3"/>
  <c r="C513" i="3"/>
  <c r="C514" i="3"/>
  <c r="C515" i="3"/>
  <c r="C516" i="3"/>
  <c r="C517" i="3"/>
  <c r="C518" i="3"/>
  <c r="C519" i="3"/>
  <c r="C520" i="3"/>
  <c r="C521" i="3"/>
  <c r="C522" i="3"/>
  <c r="C523" i="3"/>
  <c r="C524" i="3"/>
  <c r="C525" i="3"/>
  <c r="C526" i="3"/>
  <c r="C527" i="3"/>
  <c r="C528" i="3"/>
  <c r="C529" i="3"/>
  <c r="C530" i="3"/>
  <c r="C531" i="3"/>
  <c r="C532" i="3"/>
  <c r="C533" i="3"/>
  <c r="C534" i="3"/>
  <c r="C535" i="3"/>
  <c r="C536" i="3"/>
  <c r="C537" i="3"/>
  <c r="C538" i="3"/>
  <c r="C539" i="3"/>
  <c r="C540" i="3"/>
  <c r="C541" i="3"/>
  <c r="C542" i="3"/>
  <c r="C543" i="3"/>
  <c r="C544" i="3"/>
  <c r="C545" i="3"/>
  <c r="C546" i="3"/>
  <c r="C547" i="3"/>
  <c r="C548" i="3"/>
  <c r="C549" i="3"/>
  <c r="C550" i="3"/>
  <c r="C551" i="3"/>
  <c r="C552" i="3"/>
  <c r="C553" i="3"/>
  <c r="C554" i="3"/>
  <c r="C555" i="3"/>
  <c r="C556" i="3"/>
  <c r="C557" i="3"/>
  <c r="C558" i="3"/>
  <c r="C559" i="3"/>
  <c r="C560" i="3"/>
  <c r="C561" i="3"/>
  <c r="C562" i="3"/>
  <c r="C563" i="3"/>
  <c r="C564" i="3"/>
  <c r="C565" i="3"/>
  <c r="C566" i="3"/>
  <c r="C567" i="3"/>
  <c r="C568" i="3"/>
  <c r="C569" i="3"/>
  <c r="C570" i="3"/>
  <c r="C571" i="3"/>
  <c r="C572" i="3"/>
  <c r="C573" i="3"/>
  <c r="C574" i="3"/>
  <c r="C575" i="3"/>
  <c r="C576" i="3"/>
  <c r="C577" i="3"/>
  <c r="C578" i="3"/>
  <c r="C579" i="3"/>
  <c r="C580" i="3"/>
  <c r="C581" i="3"/>
  <c r="C582" i="3"/>
  <c r="C583" i="3"/>
  <c r="C584" i="3"/>
  <c r="C585" i="3"/>
  <c r="C586" i="3"/>
  <c r="C587" i="3"/>
  <c r="C588" i="3"/>
  <c r="C589" i="3"/>
  <c r="C590" i="3"/>
  <c r="C591" i="3"/>
  <c r="C592" i="3"/>
  <c r="C593" i="3"/>
  <c r="C594" i="3"/>
  <c r="C595" i="3"/>
  <c r="C596" i="3"/>
  <c r="C597" i="3"/>
  <c r="C598" i="3"/>
  <c r="C599" i="3"/>
  <c r="C600" i="3"/>
  <c r="C601" i="3"/>
  <c r="C602" i="3"/>
  <c r="C603" i="3"/>
  <c r="C604" i="3"/>
  <c r="C605" i="3"/>
  <c r="C606" i="3"/>
  <c r="C607" i="3"/>
  <c r="C608" i="3"/>
  <c r="C609" i="3"/>
  <c r="C610" i="3"/>
  <c r="C611" i="3"/>
  <c r="C612" i="3"/>
  <c r="C613" i="3"/>
  <c r="C614" i="3"/>
  <c r="C615" i="3"/>
  <c r="C616" i="3"/>
  <c r="C617" i="3"/>
  <c r="C618" i="3"/>
  <c r="C619" i="3"/>
  <c r="C620" i="3"/>
  <c r="C621" i="3"/>
  <c r="C622" i="3"/>
  <c r="C623" i="3"/>
  <c r="C624" i="3"/>
  <c r="C625" i="3"/>
  <c r="C626" i="3"/>
  <c r="C627" i="3"/>
  <c r="C628" i="3"/>
  <c r="C629" i="3"/>
  <c r="C630" i="3"/>
  <c r="C631" i="3"/>
  <c r="C632" i="3"/>
  <c r="C633" i="3"/>
  <c r="C634" i="3"/>
  <c r="C635" i="3"/>
  <c r="C636" i="3"/>
  <c r="C637" i="3"/>
  <c r="C638" i="3"/>
  <c r="C639" i="3"/>
  <c r="C640" i="3"/>
  <c r="C641" i="3"/>
  <c r="C642" i="3"/>
  <c r="C643" i="3"/>
  <c r="C644" i="3"/>
  <c r="C645" i="3"/>
  <c r="C646" i="3"/>
  <c r="C647" i="3"/>
  <c r="C648" i="3"/>
  <c r="C649" i="3"/>
  <c r="C650" i="3"/>
  <c r="C651" i="3"/>
  <c r="C652" i="3"/>
  <c r="C653" i="3"/>
  <c r="C654" i="3"/>
  <c r="C655" i="3"/>
  <c r="C656" i="3"/>
  <c r="C657" i="3"/>
  <c r="C658" i="3"/>
  <c r="C659" i="3"/>
  <c r="C660" i="3"/>
  <c r="C661" i="3"/>
  <c r="C662" i="3"/>
  <c r="C663" i="3"/>
  <c r="C664" i="3"/>
  <c r="C665" i="3"/>
  <c r="C666" i="3"/>
  <c r="C667" i="3"/>
  <c r="C668" i="3"/>
  <c r="C669" i="3"/>
  <c r="C670" i="3"/>
  <c r="C671" i="3"/>
  <c r="C672" i="3"/>
  <c r="C673" i="3"/>
  <c r="C674" i="3"/>
  <c r="C675" i="3"/>
  <c r="C676" i="3"/>
  <c r="C677" i="3"/>
  <c r="C678" i="3"/>
  <c r="C679" i="3"/>
  <c r="C680" i="3"/>
  <c r="C681" i="3"/>
  <c r="C682" i="3"/>
  <c r="C683" i="3"/>
  <c r="C684" i="3"/>
  <c r="C685" i="3"/>
  <c r="C686" i="3"/>
  <c r="C687" i="3"/>
  <c r="C688" i="3"/>
  <c r="C689" i="3"/>
  <c r="C690" i="3"/>
  <c r="C691" i="3"/>
  <c r="C692" i="3"/>
  <c r="C693" i="3"/>
  <c r="C694" i="3"/>
  <c r="C695" i="3"/>
  <c r="C696" i="3"/>
  <c r="C697" i="3"/>
  <c r="C698" i="3"/>
  <c r="C699" i="3"/>
  <c r="C700" i="3"/>
  <c r="C701" i="3"/>
  <c r="C702" i="3"/>
  <c r="C703" i="3"/>
  <c r="C704" i="3"/>
  <c r="C705" i="3"/>
  <c r="C706" i="3"/>
  <c r="C707" i="3"/>
  <c r="C708" i="3"/>
  <c r="C709" i="3"/>
  <c r="C710" i="3"/>
  <c r="C711" i="3"/>
  <c r="C712" i="3"/>
  <c r="C713" i="3"/>
  <c r="C714" i="3"/>
  <c r="C715" i="3"/>
  <c r="C716" i="3"/>
  <c r="C717" i="3"/>
  <c r="C718" i="3"/>
  <c r="C719" i="3"/>
  <c r="C720" i="3"/>
  <c r="C721" i="3"/>
  <c r="C722" i="3"/>
  <c r="C723" i="3"/>
  <c r="C724" i="3"/>
  <c r="C725" i="3"/>
  <c r="C726" i="3"/>
  <c r="C727" i="3"/>
  <c r="C728" i="3"/>
  <c r="C729" i="3"/>
  <c r="C730" i="3"/>
  <c r="C731" i="3"/>
  <c r="C732" i="3"/>
  <c r="C733" i="3"/>
  <c r="C734" i="3"/>
  <c r="C735" i="3"/>
  <c r="C736" i="3"/>
  <c r="C737" i="3"/>
  <c r="C738" i="3"/>
  <c r="C739" i="3"/>
  <c r="C740" i="3"/>
  <c r="C741" i="3"/>
  <c r="C742" i="3"/>
  <c r="C743" i="3"/>
  <c r="C744" i="3"/>
  <c r="C745" i="3"/>
  <c r="C746" i="3"/>
  <c r="C747" i="3"/>
  <c r="C748" i="3"/>
  <c r="C749" i="3"/>
  <c r="C750" i="3"/>
  <c r="C751" i="3"/>
  <c r="C752" i="3"/>
  <c r="C753" i="3"/>
  <c r="C754" i="3"/>
  <c r="C755" i="3"/>
  <c r="C756" i="3"/>
  <c r="C757" i="3"/>
  <c r="C758" i="3"/>
  <c r="C759" i="3"/>
  <c r="C760" i="3"/>
  <c r="C761" i="3"/>
  <c r="C762" i="3"/>
  <c r="C763" i="3"/>
  <c r="C764" i="3"/>
  <c r="C765" i="3"/>
  <c r="C766" i="3"/>
  <c r="C767" i="3"/>
  <c r="C768" i="3"/>
  <c r="C769" i="3"/>
  <c r="C770" i="3"/>
  <c r="C771" i="3"/>
  <c r="C772" i="3"/>
  <c r="C773" i="3"/>
  <c r="C774" i="3"/>
  <c r="C775" i="3"/>
  <c r="C776" i="3"/>
  <c r="C777" i="3"/>
  <c r="C778" i="3"/>
  <c r="C779" i="3"/>
  <c r="C780" i="3"/>
  <c r="C781" i="3"/>
  <c r="C782" i="3"/>
  <c r="C783" i="3"/>
  <c r="C784" i="3"/>
  <c r="C785" i="3"/>
  <c r="C786" i="3"/>
  <c r="C787" i="3"/>
  <c r="C788" i="3"/>
  <c r="C789" i="3"/>
  <c r="C790" i="3"/>
  <c r="C791" i="3"/>
  <c r="C792" i="3"/>
  <c r="C793" i="3"/>
  <c r="C794" i="3"/>
  <c r="C795" i="3"/>
  <c r="C796" i="3"/>
  <c r="C797" i="3"/>
  <c r="C798" i="3"/>
  <c r="C799" i="3"/>
  <c r="C800" i="3"/>
  <c r="C801" i="3"/>
  <c r="C802" i="3"/>
  <c r="C803" i="3"/>
  <c r="C804" i="3"/>
  <c r="C805" i="3"/>
  <c r="C806" i="3"/>
  <c r="C807" i="3"/>
  <c r="C808" i="3"/>
  <c r="C809" i="3"/>
  <c r="C810" i="3"/>
  <c r="C811" i="3"/>
  <c r="C812" i="3"/>
  <c r="C813" i="3"/>
  <c r="C814" i="3"/>
  <c r="C815" i="3"/>
  <c r="C816" i="3"/>
  <c r="C817" i="3"/>
  <c r="C818" i="3"/>
  <c r="C819" i="3"/>
  <c r="C820" i="3"/>
  <c r="C821" i="3"/>
  <c r="C822" i="3"/>
  <c r="C823" i="3"/>
  <c r="C824" i="3"/>
  <c r="C825" i="3"/>
  <c r="C826" i="3"/>
  <c r="C827" i="3"/>
  <c r="C828" i="3"/>
  <c r="C829" i="3"/>
  <c r="C830" i="3"/>
  <c r="C831" i="3"/>
  <c r="C832" i="3"/>
  <c r="C833" i="3"/>
  <c r="C834" i="3"/>
  <c r="C835" i="3"/>
  <c r="C836" i="3"/>
  <c r="C837" i="3"/>
  <c r="C838" i="3"/>
  <c r="C839" i="3"/>
  <c r="C840" i="3"/>
  <c r="C841" i="3"/>
  <c r="C842" i="3"/>
  <c r="C843" i="3"/>
  <c r="C844" i="3"/>
  <c r="C845" i="3"/>
  <c r="C846" i="3"/>
  <c r="C847" i="3"/>
  <c r="C848" i="3"/>
  <c r="C849" i="3"/>
  <c r="C850" i="3"/>
  <c r="C851" i="3"/>
  <c r="C852" i="3"/>
  <c r="C853" i="3"/>
  <c r="C854" i="3"/>
  <c r="C855" i="3"/>
  <c r="C856" i="3"/>
  <c r="C857" i="3"/>
  <c r="C858" i="3"/>
  <c r="C859" i="3"/>
  <c r="C860" i="3"/>
  <c r="C861" i="3"/>
  <c r="C862" i="3"/>
  <c r="C863" i="3"/>
  <c r="C864" i="3"/>
  <c r="C865" i="3"/>
  <c r="C866" i="3"/>
  <c r="C867" i="3"/>
  <c r="C868" i="3"/>
  <c r="C869" i="3"/>
  <c r="C870" i="3"/>
  <c r="C871" i="3"/>
  <c r="C872" i="3"/>
  <c r="C873" i="3"/>
  <c r="C874" i="3"/>
  <c r="C875" i="3"/>
  <c r="C876" i="3"/>
  <c r="C877" i="3"/>
  <c r="C878" i="3"/>
  <c r="C879" i="3"/>
  <c r="C880" i="3"/>
  <c r="C881" i="3"/>
  <c r="C882" i="3"/>
  <c r="C883" i="3"/>
  <c r="C884" i="3"/>
  <c r="C885" i="3"/>
  <c r="C886" i="3"/>
  <c r="C887" i="3"/>
  <c r="C888" i="3"/>
  <c r="C889" i="3"/>
  <c r="C890" i="3"/>
  <c r="C891" i="3"/>
  <c r="C892" i="3"/>
  <c r="C893" i="3"/>
  <c r="C894" i="3"/>
  <c r="C895" i="3"/>
  <c r="C896" i="3"/>
  <c r="C897" i="3"/>
  <c r="C898" i="3"/>
  <c r="C899" i="3"/>
  <c r="C900" i="3"/>
  <c r="C901" i="3"/>
  <c r="C902" i="3"/>
  <c r="C903" i="3"/>
  <c r="C904" i="3"/>
  <c r="C905" i="3"/>
  <c r="C906" i="3"/>
  <c r="C907" i="3"/>
  <c r="C908" i="3"/>
  <c r="C909" i="3"/>
  <c r="C910" i="3"/>
  <c r="C911" i="3"/>
  <c r="C912" i="3"/>
  <c r="C913" i="3"/>
  <c r="C914" i="3"/>
  <c r="C915" i="3"/>
  <c r="C916" i="3"/>
  <c r="C917" i="3"/>
  <c r="C918" i="3"/>
  <c r="C919" i="3"/>
  <c r="C920" i="3"/>
  <c r="C921" i="3"/>
  <c r="C922" i="3"/>
  <c r="C923" i="3"/>
  <c r="C924" i="3"/>
  <c r="C925" i="3"/>
  <c r="C926" i="3"/>
  <c r="C927" i="3"/>
  <c r="C928" i="3"/>
  <c r="C929" i="3"/>
  <c r="C930" i="3"/>
  <c r="C931" i="3"/>
  <c r="C932" i="3"/>
  <c r="C933" i="3"/>
  <c r="C934" i="3"/>
  <c r="C935" i="3"/>
  <c r="C936" i="3"/>
  <c r="C937" i="3"/>
  <c r="C938" i="3"/>
  <c r="C939" i="3"/>
  <c r="C940" i="3"/>
  <c r="C941" i="3"/>
  <c r="C942" i="3"/>
  <c r="C943" i="3"/>
  <c r="C944" i="3"/>
  <c r="C945" i="3"/>
  <c r="C946" i="3"/>
  <c r="C947" i="3"/>
  <c r="C948" i="3"/>
  <c r="C949" i="3"/>
  <c r="C950" i="3"/>
  <c r="C951" i="3"/>
  <c r="C952" i="3"/>
  <c r="C953" i="3"/>
  <c r="C954" i="3"/>
  <c r="C955" i="3"/>
  <c r="C956" i="3"/>
  <c r="C957" i="3"/>
  <c r="C958" i="3"/>
  <c r="C959" i="3"/>
  <c r="C960" i="3"/>
  <c r="C961" i="3"/>
  <c r="C962" i="3"/>
  <c r="C963" i="3"/>
  <c r="C964" i="3"/>
  <c r="C965" i="3"/>
  <c r="C966" i="3"/>
  <c r="C967" i="3"/>
  <c r="C968" i="3"/>
  <c r="C969" i="3"/>
  <c r="C970" i="3"/>
  <c r="C971" i="3"/>
  <c r="C972" i="3"/>
  <c r="C973" i="3"/>
  <c r="C974" i="3"/>
  <c r="C975" i="3"/>
  <c r="C976" i="3"/>
  <c r="C977" i="3"/>
  <c r="C978" i="3"/>
  <c r="C979" i="3"/>
  <c r="C980" i="3"/>
  <c r="C981" i="3"/>
  <c r="C982" i="3"/>
  <c r="C983" i="3"/>
  <c r="C984" i="3"/>
  <c r="C985" i="3"/>
  <c r="C986" i="3"/>
  <c r="C987" i="3"/>
  <c r="C988" i="3"/>
  <c r="C989" i="3"/>
  <c r="C990" i="3"/>
  <c r="C991" i="3"/>
  <c r="C992" i="3"/>
  <c r="C993" i="3"/>
  <c r="C994" i="3"/>
  <c r="C995" i="3"/>
  <c r="C996" i="3"/>
  <c r="C997" i="3"/>
  <c r="C998" i="3"/>
  <c r="C999" i="3"/>
  <c r="C1000" i="3"/>
  <c r="C1001" i="3"/>
  <c r="C1002" i="3"/>
  <c r="C1003" i="3"/>
  <c r="C100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205" i="3"/>
  <c r="A206" i="3"/>
  <c r="A207" i="3"/>
  <c r="A208" i="3"/>
  <c r="A209" i="3"/>
  <c r="A210" i="3"/>
  <c r="A211" i="3"/>
  <c r="A212" i="3"/>
  <c r="A213" i="3"/>
  <c r="A214" i="3"/>
  <c r="A215" i="3"/>
  <c r="A216" i="3"/>
  <c r="A217" i="3"/>
  <c r="A218" i="3"/>
  <c r="A219" i="3"/>
  <c r="A220" i="3"/>
  <c r="A221" i="3"/>
  <c r="A222" i="3"/>
  <c r="A223" i="3"/>
  <c r="A224" i="3"/>
  <c r="A225" i="3"/>
  <c r="A226" i="3"/>
  <c r="A227" i="3"/>
  <c r="A228" i="3"/>
  <c r="A229" i="3"/>
  <c r="A230" i="3"/>
  <c r="A231" i="3"/>
  <c r="A232" i="3"/>
  <c r="A233" i="3"/>
  <c r="A234" i="3"/>
  <c r="A235" i="3"/>
  <c r="A236" i="3"/>
  <c r="A237" i="3"/>
  <c r="A238" i="3"/>
  <c r="A239" i="3"/>
  <c r="A240" i="3"/>
  <c r="A241" i="3"/>
  <c r="A242" i="3"/>
  <c r="A243" i="3"/>
  <c r="A244" i="3"/>
  <c r="A245" i="3"/>
  <c r="A246" i="3"/>
  <c r="A247" i="3"/>
  <c r="A248" i="3"/>
  <c r="A249" i="3"/>
  <c r="A250" i="3"/>
  <c r="A251" i="3"/>
  <c r="A252" i="3"/>
  <c r="A253" i="3"/>
  <c r="A254" i="3"/>
  <c r="A255" i="3"/>
  <c r="A256" i="3"/>
  <c r="A257" i="3"/>
  <c r="A258" i="3"/>
  <c r="A259" i="3"/>
  <c r="A260" i="3"/>
  <c r="A261" i="3"/>
  <c r="A262" i="3"/>
  <c r="A263" i="3"/>
  <c r="A264" i="3"/>
  <c r="A265" i="3"/>
  <c r="A266" i="3"/>
  <c r="A267" i="3"/>
  <c r="A268" i="3"/>
  <c r="A269" i="3"/>
  <c r="A270" i="3"/>
  <c r="A271" i="3"/>
  <c r="A272" i="3"/>
  <c r="A273" i="3"/>
  <c r="A274" i="3"/>
  <c r="A275" i="3"/>
  <c r="A276" i="3"/>
  <c r="A277" i="3"/>
  <c r="A278" i="3"/>
  <c r="A279" i="3"/>
  <c r="A280" i="3"/>
  <c r="A281" i="3"/>
  <c r="A282" i="3"/>
  <c r="A283" i="3"/>
  <c r="A284" i="3"/>
  <c r="A285" i="3"/>
  <c r="A286" i="3"/>
  <c r="A287" i="3"/>
  <c r="A288" i="3"/>
  <c r="A289" i="3"/>
  <c r="A290" i="3"/>
  <c r="A291" i="3"/>
  <c r="A292" i="3"/>
  <c r="A293" i="3"/>
  <c r="A294" i="3"/>
  <c r="A295" i="3"/>
  <c r="A296" i="3"/>
  <c r="A297" i="3"/>
  <c r="A298" i="3"/>
  <c r="A299" i="3"/>
  <c r="A300" i="3"/>
  <c r="A301" i="3"/>
  <c r="A302" i="3"/>
  <c r="A303" i="3"/>
  <c r="A304" i="3"/>
  <c r="A305" i="3"/>
  <c r="A306" i="3"/>
  <c r="A307" i="3"/>
  <c r="A308" i="3"/>
  <c r="A309" i="3"/>
  <c r="A310" i="3"/>
  <c r="A311" i="3"/>
  <c r="A312" i="3"/>
  <c r="A313" i="3"/>
  <c r="A314" i="3"/>
  <c r="A315" i="3"/>
  <c r="A316" i="3"/>
  <c r="A317" i="3"/>
  <c r="A318" i="3"/>
  <c r="A319" i="3"/>
  <c r="A320" i="3"/>
  <c r="A321" i="3"/>
  <c r="A322" i="3"/>
  <c r="A323" i="3"/>
  <c r="A324" i="3"/>
  <c r="A325" i="3"/>
  <c r="A326" i="3"/>
  <c r="A327" i="3"/>
  <c r="A328" i="3"/>
  <c r="A329" i="3"/>
  <c r="A330" i="3"/>
  <c r="A331" i="3"/>
  <c r="A332" i="3"/>
  <c r="A333" i="3"/>
  <c r="A334" i="3"/>
  <c r="A335" i="3"/>
  <c r="A336" i="3"/>
  <c r="A337" i="3"/>
  <c r="A338" i="3"/>
  <c r="A339" i="3"/>
  <c r="A340" i="3"/>
  <c r="A341" i="3"/>
  <c r="A342" i="3"/>
  <c r="A343" i="3"/>
  <c r="A344" i="3"/>
  <c r="A345" i="3"/>
  <c r="A346" i="3"/>
  <c r="A347" i="3"/>
  <c r="A348" i="3"/>
  <c r="A349" i="3"/>
  <c r="A350" i="3"/>
  <c r="A351" i="3"/>
  <c r="A352" i="3"/>
  <c r="A353" i="3"/>
  <c r="A354" i="3"/>
  <c r="A355" i="3"/>
  <c r="A356" i="3"/>
  <c r="A357" i="3"/>
  <c r="A358" i="3"/>
  <c r="A359" i="3"/>
  <c r="A360" i="3"/>
  <c r="A361" i="3"/>
  <c r="A362" i="3"/>
  <c r="A363" i="3"/>
  <c r="A364" i="3"/>
  <c r="A365" i="3"/>
  <c r="A366" i="3"/>
  <c r="A367" i="3"/>
  <c r="A368" i="3"/>
  <c r="A369" i="3"/>
  <c r="A370" i="3"/>
  <c r="A371" i="3"/>
  <c r="A372" i="3"/>
  <c r="A373" i="3"/>
  <c r="A374" i="3"/>
  <c r="A375" i="3"/>
  <c r="A376" i="3"/>
  <c r="A377" i="3"/>
  <c r="A378" i="3"/>
  <c r="A379" i="3"/>
  <c r="A380" i="3"/>
  <c r="A381" i="3"/>
  <c r="A382" i="3"/>
  <c r="A383" i="3"/>
  <c r="A384" i="3"/>
  <c r="A385" i="3"/>
  <c r="A386" i="3"/>
  <c r="A387" i="3"/>
  <c r="A388" i="3"/>
  <c r="A389" i="3"/>
  <c r="A390" i="3"/>
  <c r="A391" i="3"/>
  <c r="A392" i="3"/>
  <c r="A393" i="3"/>
  <c r="A394" i="3"/>
  <c r="A395" i="3"/>
  <c r="A396" i="3"/>
  <c r="A397" i="3"/>
  <c r="A398" i="3"/>
  <c r="A399" i="3"/>
  <c r="A400" i="3"/>
  <c r="A401" i="3"/>
  <c r="A402" i="3"/>
  <c r="A403" i="3"/>
  <c r="A404" i="3"/>
  <c r="A405" i="3"/>
  <c r="A406" i="3"/>
  <c r="A407" i="3"/>
  <c r="A408" i="3"/>
  <c r="A409" i="3"/>
  <c r="A410" i="3"/>
  <c r="A411" i="3"/>
  <c r="A412" i="3"/>
  <c r="A413" i="3"/>
  <c r="A414" i="3"/>
  <c r="A415" i="3"/>
  <c r="A416" i="3"/>
  <c r="A417" i="3"/>
  <c r="A418" i="3"/>
  <c r="A419" i="3"/>
  <c r="A420" i="3"/>
  <c r="A421" i="3"/>
  <c r="A422" i="3"/>
  <c r="A423" i="3"/>
  <c r="A424" i="3"/>
  <c r="A425" i="3"/>
  <c r="A426" i="3"/>
  <c r="A427" i="3"/>
  <c r="A428" i="3"/>
  <c r="A429" i="3"/>
  <c r="A430" i="3"/>
  <c r="A431" i="3"/>
  <c r="A432" i="3"/>
  <c r="A433" i="3"/>
  <c r="A434" i="3"/>
  <c r="A435" i="3"/>
  <c r="A436" i="3"/>
  <c r="A437" i="3"/>
  <c r="A438" i="3"/>
  <c r="A439" i="3"/>
  <c r="A440" i="3"/>
  <c r="A441" i="3"/>
  <c r="A442" i="3"/>
  <c r="A443" i="3"/>
  <c r="A444" i="3"/>
  <c r="A445" i="3"/>
  <c r="A446" i="3"/>
  <c r="A447" i="3"/>
  <c r="A448" i="3"/>
  <c r="A449" i="3"/>
  <c r="A450" i="3"/>
  <c r="A451" i="3"/>
  <c r="A452" i="3"/>
  <c r="A453" i="3"/>
  <c r="A454" i="3"/>
  <c r="A455" i="3"/>
  <c r="A456" i="3"/>
  <c r="A457" i="3"/>
  <c r="A458" i="3"/>
  <c r="A459" i="3"/>
  <c r="A460" i="3"/>
  <c r="A461" i="3"/>
  <c r="A462" i="3"/>
  <c r="A463" i="3"/>
  <c r="A464" i="3"/>
  <c r="A465" i="3"/>
  <c r="A466" i="3"/>
  <c r="A467" i="3"/>
  <c r="A468" i="3"/>
  <c r="A469" i="3"/>
  <c r="A470" i="3"/>
  <c r="A471" i="3"/>
  <c r="A472" i="3"/>
  <c r="A473" i="3"/>
  <c r="A474" i="3"/>
  <c r="A475" i="3"/>
  <c r="A476" i="3"/>
  <c r="A477" i="3"/>
  <c r="A478" i="3"/>
  <c r="A479" i="3"/>
  <c r="A480" i="3"/>
  <c r="A481" i="3"/>
  <c r="A482" i="3"/>
  <c r="A483" i="3"/>
  <c r="A484" i="3"/>
  <c r="A485" i="3"/>
  <c r="A486" i="3"/>
  <c r="A487" i="3"/>
  <c r="A488" i="3"/>
  <c r="A489" i="3"/>
  <c r="A490" i="3"/>
  <c r="A491" i="3"/>
  <c r="A492" i="3"/>
  <c r="A493" i="3"/>
  <c r="A494" i="3"/>
  <c r="A495" i="3"/>
  <c r="A496" i="3"/>
  <c r="A497" i="3"/>
  <c r="A498" i="3"/>
  <c r="A499" i="3"/>
  <c r="A500" i="3"/>
  <c r="A501" i="3"/>
  <c r="A502" i="3"/>
  <c r="A503" i="3"/>
  <c r="A504" i="3"/>
  <c r="A505" i="3"/>
  <c r="A506" i="3"/>
  <c r="A507" i="3"/>
  <c r="A508" i="3"/>
  <c r="A509" i="3"/>
  <c r="A510" i="3"/>
  <c r="A511" i="3"/>
  <c r="A512" i="3"/>
  <c r="A513" i="3"/>
  <c r="A514" i="3"/>
  <c r="A515" i="3"/>
  <c r="A516" i="3"/>
  <c r="A517" i="3"/>
  <c r="A518" i="3"/>
  <c r="A519" i="3"/>
  <c r="A520" i="3"/>
  <c r="A521" i="3"/>
  <c r="A522" i="3"/>
  <c r="A523" i="3"/>
  <c r="A524" i="3"/>
  <c r="A525" i="3"/>
  <c r="A526" i="3"/>
  <c r="A527" i="3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53" i="3"/>
  <c r="A554" i="3"/>
  <c r="A555" i="3"/>
  <c r="A556" i="3"/>
  <c r="A557" i="3"/>
  <c r="A558" i="3"/>
  <c r="A559" i="3"/>
  <c r="A560" i="3"/>
  <c r="A561" i="3"/>
  <c r="A562" i="3"/>
  <c r="A563" i="3"/>
  <c r="A564" i="3"/>
  <c r="A565" i="3"/>
  <c r="A566" i="3"/>
  <c r="A567" i="3"/>
  <c r="A568" i="3"/>
  <c r="A569" i="3"/>
  <c r="A570" i="3"/>
  <c r="A571" i="3"/>
  <c r="A572" i="3"/>
  <c r="A573" i="3"/>
  <c r="A574" i="3"/>
  <c r="A575" i="3"/>
  <c r="A576" i="3"/>
  <c r="A577" i="3"/>
  <c r="A578" i="3"/>
  <c r="A579" i="3"/>
  <c r="A580" i="3"/>
  <c r="A581" i="3"/>
  <c r="A582" i="3"/>
  <c r="A583" i="3"/>
  <c r="A584" i="3"/>
  <c r="A585" i="3"/>
  <c r="A586" i="3"/>
  <c r="A587" i="3"/>
  <c r="A588" i="3"/>
  <c r="A589" i="3"/>
  <c r="A590" i="3"/>
  <c r="A591" i="3"/>
  <c r="A592" i="3"/>
  <c r="A593" i="3"/>
  <c r="A594" i="3"/>
  <c r="A595" i="3"/>
  <c r="A596" i="3"/>
  <c r="A597" i="3"/>
  <c r="A598" i="3"/>
  <c r="A599" i="3"/>
  <c r="A600" i="3"/>
  <c r="A601" i="3"/>
  <c r="A602" i="3"/>
  <c r="A603" i="3"/>
  <c r="A604" i="3"/>
  <c r="A605" i="3"/>
  <c r="A606" i="3"/>
  <c r="A607" i="3"/>
  <c r="A608" i="3"/>
  <c r="A609" i="3"/>
  <c r="A610" i="3"/>
  <c r="A611" i="3"/>
  <c r="A612" i="3"/>
  <c r="A613" i="3"/>
  <c r="A614" i="3"/>
  <c r="A615" i="3"/>
  <c r="A616" i="3"/>
  <c r="A617" i="3"/>
  <c r="A618" i="3"/>
  <c r="A619" i="3"/>
  <c r="A620" i="3"/>
  <c r="A621" i="3"/>
  <c r="A622" i="3"/>
  <c r="A623" i="3"/>
  <c r="A624" i="3"/>
  <c r="A625" i="3"/>
  <c r="A626" i="3"/>
  <c r="A627" i="3"/>
  <c r="A628" i="3"/>
  <c r="A629" i="3"/>
  <c r="A630" i="3"/>
  <c r="A631" i="3"/>
  <c r="A632" i="3"/>
  <c r="A633" i="3"/>
  <c r="A634" i="3"/>
  <c r="A635" i="3"/>
  <c r="A636" i="3"/>
  <c r="A637" i="3"/>
  <c r="A638" i="3"/>
  <c r="A639" i="3"/>
  <c r="A640" i="3"/>
  <c r="A641" i="3"/>
  <c r="A642" i="3"/>
  <c r="A643" i="3"/>
  <c r="A644" i="3"/>
  <c r="A645" i="3"/>
  <c r="A646" i="3"/>
  <c r="A647" i="3"/>
  <c r="A648" i="3"/>
  <c r="A649" i="3"/>
  <c r="A650" i="3"/>
  <c r="A651" i="3"/>
  <c r="A652" i="3"/>
  <c r="A653" i="3"/>
  <c r="A654" i="3"/>
  <c r="A655" i="3"/>
  <c r="A656" i="3"/>
  <c r="A657" i="3"/>
  <c r="A658" i="3"/>
  <c r="A659" i="3"/>
  <c r="A660" i="3"/>
  <c r="A661" i="3"/>
  <c r="A662" i="3"/>
  <c r="A663" i="3"/>
  <c r="A664" i="3"/>
  <c r="A665" i="3"/>
  <c r="A666" i="3"/>
  <c r="A667" i="3"/>
  <c r="A668" i="3"/>
  <c r="A669" i="3"/>
  <c r="A670" i="3"/>
  <c r="A671" i="3"/>
  <c r="A672" i="3"/>
  <c r="A673" i="3"/>
  <c r="A674" i="3"/>
  <c r="A675" i="3"/>
  <c r="A676" i="3"/>
  <c r="A677" i="3"/>
  <c r="A678" i="3"/>
  <c r="A679" i="3"/>
  <c r="A680" i="3"/>
  <c r="A681" i="3"/>
  <c r="A682" i="3"/>
  <c r="A683" i="3"/>
  <c r="A684" i="3"/>
  <c r="A685" i="3"/>
  <c r="A686" i="3"/>
  <c r="A687" i="3"/>
  <c r="A688" i="3"/>
  <c r="A689" i="3"/>
  <c r="A690" i="3"/>
  <c r="A691" i="3"/>
  <c r="A692" i="3"/>
  <c r="A693" i="3"/>
  <c r="A694" i="3"/>
  <c r="A695" i="3"/>
  <c r="A696" i="3"/>
  <c r="A697" i="3"/>
  <c r="A698" i="3"/>
  <c r="A699" i="3"/>
  <c r="A700" i="3"/>
  <c r="A701" i="3"/>
  <c r="A702" i="3"/>
  <c r="A703" i="3"/>
  <c r="A704" i="3"/>
  <c r="A705" i="3"/>
  <c r="A706" i="3"/>
  <c r="A707" i="3"/>
  <c r="A708" i="3"/>
  <c r="A709" i="3"/>
  <c r="A710" i="3"/>
  <c r="A711" i="3"/>
  <c r="A712" i="3"/>
  <c r="A713" i="3"/>
  <c r="A714" i="3"/>
  <c r="A715" i="3"/>
  <c r="A716" i="3"/>
  <c r="A717" i="3"/>
  <c r="A718" i="3"/>
  <c r="A719" i="3"/>
  <c r="A720" i="3"/>
  <c r="A721" i="3"/>
  <c r="A722" i="3"/>
  <c r="A723" i="3"/>
  <c r="A724" i="3"/>
  <c r="A725" i="3"/>
  <c r="A726" i="3"/>
  <c r="A727" i="3"/>
  <c r="A728" i="3"/>
  <c r="A729" i="3"/>
  <c r="A730" i="3"/>
  <c r="A731" i="3"/>
  <c r="A732" i="3"/>
  <c r="A733" i="3"/>
  <c r="A734" i="3"/>
  <c r="A735" i="3"/>
  <c r="A736" i="3"/>
  <c r="A737" i="3"/>
  <c r="A738" i="3"/>
  <c r="A739" i="3"/>
  <c r="A740" i="3"/>
  <c r="A741" i="3"/>
  <c r="A742" i="3"/>
  <c r="A743" i="3"/>
  <c r="A744" i="3"/>
  <c r="A745" i="3"/>
  <c r="A746" i="3"/>
  <c r="A747" i="3"/>
  <c r="A748" i="3"/>
  <c r="A749" i="3"/>
  <c r="A750" i="3"/>
  <c r="A751" i="3"/>
  <c r="A752" i="3"/>
  <c r="A753" i="3"/>
  <c r="A754" i="3"/>
  <c r="A755" i="3"/>
  <c r="A756" i="3"/>
  <c r="A757" i="3"/>
  <c r="A758" i="3"/>
  <c r="A759" i="3"/>
  <c r="A760" i="3"/>
  <c r="A761" i="3"/>
  <c r="A762" i="3"/>
  <c r="A763" i="3"/>
  <c r="A764" i="3"/>
  <c r="A765" i="3"/>
  <c r="A766" i="3"/>
  <c r="A767" i="3"/>
  <c r="A768" i="3"/>
  <c r="A769" i="3"/>
  <c r="A770" i="3"/>
  <c r="A771" i="3"/>
  <c r="A772" i="3"/>
  <c r="A773" i="3"/>
  <c r="A774" i="3"/>
  <c r="A775" i="3"/>
  <c r="A776" i="3"/>
  <c r="A777" i="3"/>
  <c r="A778" i="3"/>
  <c r="A779" i="3"/>
  <c r="A780" i="3"/>
  <c r="A781" i="3"/>
  <c r="A782" i="3"/>
  <c r="A783" i="3"/>
  <c r="A784" i="3"/>
  <c r="A785" i="3"/>
  <c r="A786" i="3"/>
  <c r="A787" i="3"/>
  <c r="A788" i="3"/>
  <c r="A789" i="3"/>
  <c r="A790" i="3"/>
  <c r="A791" i="3"/>
  <c r="A792" i="3"/>
  <c r="A793" i="3"/>
  <c r="A794" i="3"/>
  <c r="A795" i="3"/>
  <c r="A796" i="3"/>
  <c r="A797" i="3"/>
  <c r="A798" i="3"/>
  <c r="A799" i="3"/>
  <c r="A800" i="3"/>
  <c r="A801" i="3"/>
  <c r="A802" i="3"/>
  <c r="A803" i="3"/>
  <c r="A804" i="3"/>
  <c r="A805" i="3"/>
  <c r="A806" i="3"/>
  <c r="A807" i="3"/>
  <c r="A808" i="3"/>
  <c r="A809" i="3"/>
  <c r="A810" i="3"/>
  <c r="A811" i="3"/>
  <c r="A812" i="3"/>
  <c r="A813" i="3"/>
  <c r="A814" i="3"/>
  <c r="A815" i="3"/>
  <c r="A816" i="3"/>
  <c r="A817" i="3"/>
  <c r="A818" i="3"/>
  <c r="A819" i="3"/>
  <c r="A820" i="3"/>
  <c r="A821" i="3"/>
  <c r="A822" i="3"/>
  <c r="A823" i="3"/>
  <c r="A824" i="3"/>
  <c r="A825" i="3"/>
  <c r="A826" i="3"/>
  <c r="A827" i="3"/>
  <c r="A828" i="3"/>
  <c r="A829" i="3"/>
  <c r="A830" i="3"/>
  <c r="A831" i="3"/>
  <c r="A832" i="3"/>
  <c r="A833" i="3"/>
  <c r="A834" i="3"/>
  <c r="A835" i="3"/>
  <c r="A836" i="3"/>
  <c r="A837" i="3"/>
  <c r="A838" i="3"/>
  <c r="A839" i="3"/>
  <c r="A840" i="3"/>
  <c r="A841" i="3"/>
  <c r="A842" i="3"/>
  <c r="A843" i="3"/>
  <c r="A844" i="3"/>
  <c r="A845" i="3"/>
  <c r="A846" i="3"/>
  <c r="A847" i="3"/>
  <c r="A848" i="3"/>
  <c r="A849" i="3"/>
  <c r="A850" i="3"/>
  <c r="A851" i="3"/>
  <c r="A852" i="3"/>
  <c r="A853" i="3"/>
  <c r="A854" i="3"/>
  <c r="A855" i="3"/>
  <c r="A856" i="3"/>
  <c r="A857" i="3"/>
  <c r="A858" i="3"/>
  <c r="A859" i="3"/>
  <c r="A860" i="3"/>
  <c r="A861" i="3"/>
  <c r="A862" i="3"/>
  <c r="A863" i="3"/>
  <c r="A864" i="3"/>
  <c r="A865" i="3"/>
  <c r="A866" i="3"/>
  <c r="A867" i="3"/>
  <c r="A868" i="3"/>
  <c r="A869" i="3"/>
  <c r="A870" i="3"/>
  <c r="A871" i="3"/>
  <c r="A872" i="3"/>
  <c r="A873" i="3"/>
  <c r="A874" i="3"/>
  <c r="A875" i="3"/>
  <c r="A876" i="3"/>
  <c r="A877" i="3"/>
  <c r="A878" i="3"/>
  <c r="A879" i="3"/>
  <c r="A880" i="3"/>
  <c r="A881" i="3"/>
  <c r="A882" i="3"/>
  <c r="A883" i="3"/>
  <c r="A884" i="3"/>
  <c r="A885" i="3"/>
  <c r="A886" i="3"/>
  <c r="A887" i="3"/>
  <c r="A888" i="3"/>
  <c r="A889" i="3"/>
  <c r="A890" i="3"/>
  <c r="A891" i="3"/>
  <c r="A892" i="3"/>
  <c r="A893" i="3"/>
  <c r="A894" i="3"/>
  <c r="A895" i="3"/>
  <c r="A896" i="3"/>
  <c r="A897" i="3"/>
  <c r="A898" i="3"/>
  <c r="A899" i="3"/>
  <c r="A900" i="3"/>
  <c r="A901" i="3"/>
  <c r="A902" i="3"/>
  <c r="A903" i="3"/>
  <c r="A904" i="3"/>
  <c r="A905" i="3"/>
  <c r="A906" i="3"/>
  <c r="A907" i="3"/>
  <c r="A908" i="3"/>
  <c r="A909" i="3"/>
  <c r="A910" i="3"/>
  <c r="A911" i="3"/>
  <c r="A912" i="3"/>
  <c r="A913" i="3"/>
  <c r="A914" i="3"/>
  <c r="A915" i="3"/>
  <c r="A916" i="3"/>
  <c r="A917" i="3"/>
  <c r="A918" i="3"/>
  <c r="A919" i="3"/>
  <c r="A920" i="3"/>
  <c r="A921" i="3"/>
  <c r="A922" i="3"/>
  <c r="A923" i="3"/>
  <c r="A924" i="3"/>
  <c r="A925" i="3"/>
  <c r="A926" i="3"/>
  <c r="A927" i="3"/>
  <c r="A928" i="3"/>
  <c r="A929" i="3"/>
  <c r="A930" i="3"/>
  <c r="A931" i="3"/>
  <c r="A932" i="3"/>
  <c r="A933" i="3"/>
  <c r="A934" i="3"/>
  <c r="A935" i="3"/>
  <c r="A936" i="3"/>
  <c r="A937" i="3"/>
  <c r="A938" i="3"/>
  <c r="A939" i="3"/>
  <c r="A940" i="3"/>
  <c r="A941" i="3"/>
  <c r="A942" i="3"/>
  <c r="A943" i="3"/>
  <c r="A944" i="3"/>
  <c r="A945" i="3"/>
  <c r="A946" i="3"/>
  <c r="A947" i="3"/>
  <c r="A948" i="3"/>
  <c r="A949" i="3"/>
  <c r="A950" i="3"/>
  <c r="A951" i="3"/>
  <c r="A952" i="3"/>
  <c r="A953" i="3"/>
  <c r="A954" i="3"/>
  <c r="A955" i="3"/>
  <c r="A956" i="3"/>
  <c r="A957" i="3"/>
  <c r="A958" i="3"/>
  <c r="A959" i="3"/>
  <c r="A960" i="3"/>
  <c r="A961" i="3"/>
  <c r="A962" i="3"/>
  <c r="A963" i="3"/>
  <c r="A964" i="3"/>
  <c r="A965" i="3"/>
  <c r="A966" i="3"/>
  <c r="A967" i="3"/>
  <c r="A968" i="3"/>
  <c r="A969" i="3"/>
  <c r="A970" i="3"/>
  <c r="A971" i="3"/>
  <c r="A972" i="3"/>
  <c r="A973" i="3"/>
  <c r="A974" i="3"/>
  <c r="A975" i="3"/>
  <c r="A976" i="3"/>
  <c r="A977" i="3"/>
  <c r="A978" i="3"/>
  <c r="A979" i="3"/>
  <c r="A980" i="3"/>
  <c r="A981" i="3"/>
  <c r="A982" i="3"/>
  <c r="A983" i="3"/>
  <c r="A984" i="3"/>
  <c r="A985" i="3"/>
  <c r="A986" i="3"/>
  <c r="A987" i="3"/>
  <c r="A988" i="3"/>
  <c r="A989" i="3"/>
  <c r="A990" i="3"/>
  <c r="A991" i="3"/>
  <c r="A992" i="3"/>
  <c r="A993" i="3"/>
  <c r="A994" i="3"/>
  <c r="A995" i="3"/>
  <c r="A996" i="3"/>
  <c r="A997" i="3"/>
  <c r="A998" i="3"/>
  <c r="A999" i="3"/>
  <c r="A1000" i="3"/>
  <c r="A1001" i="3"/>
  <c r="A1002" i="3"/>
  <c r="A1003" i="3"/>
  <c r="A1004" i="3"/>
  <c r="B304" i="2"/>
  <c r="B303" i="2"/>
  <c r="O303" i="2" s="1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O280" i="2" s="1"/>
  <c r="B279" i="2"/>
  <c r="B278" i="2"/>
  <c r="B277" i="2"/>
  <c r="B276" i="2"/>
  <c r="B275" i="2"/>
  <c r="B274" i="2"/>
  <c r="B273" i="2"/>
  <c r="B272" i="2"/>
  <c r="O272" i="2" s="1"/>
  <c r="B271" i="2"/>
  <c r="B270" i="2"/>
  <c r="B269" i="2"/>
  <c r="O269" i="2" s="1"/>
  <c r="B268" i="2"/>
  <c r="B267" i="2"/>
  <c r="B266" i="2"/>
  <c r="B265" i="2"/>
  <c r="B264" i="2"/>
  <c r="B263" i="2"/>
  <c r="B262" i="2"/>
  <c r="B261" i="2"/>
  <c r="O261" i="2" s="1"/>
  <c r="B260" i="2"/>
  <c r="B259" i="2"/>
  <c r="O259" i="2" s="1"/>
  <c r="B258" i="2"/>
  <c r="B257" i="2"/>
  <c r="B256" i="2"/>
  <c r="B255" i="2"/>
  <c r="B254" i="2"/>
  <c r="B253" i="2"/>
  <c r="B252" i="2"/>
  <c r="O252" i="2" s="1"/>
  <c r="B251" i="2"/>
  <c r="B250" i="2"/>
  <c r="B249" i="2"/>
  <c r="B248" i="2"/>
  <c r="B247" i="2"/>
  <c r="B246" i="2"/>
  <c r="B245" i="2"/>
  <c r="B244" i="2"/>
  <c r="O244" i="2" s="1"/>
  <c r="B243" i="2"/>
  <c r="B242" i="2"/>
  <c r="B241" i="2"/>
  <c r="B240" i="2"/>
  <c r="B239" i="2"/>
  <c r="B238" i="2"/>
  <c r="B237" i="2"/>
  <c r="B236" i="2"/>
  <c r="B235" i="2"/>
  <c r="B234" i="2"/>
  <c r="B233" i="2"/>
  <c r="B232" i="2"/>
  <c r="O232" i="2" s="1"/>
  <c r="B231" i="2"/>
  <c r="B230" i="2"/>
  <c r="O230" i="2" s="1"/>
  <c r="B229" i="2"/>
  <c r="B228" i="2"/>
  <c r="B227" i="2"/>
  <c r="B226" i="2"/>
  <c r="B225" i="2"/>
  <c r="B224" i="2"/>
  <c r="B223" i="2"/>
  <c r="O223" i="2" s="1"/>
  <c r="B222" i="2"/>
  <c r="B221" i="2"/>
  <c r="B220" i="2"/>
  <c r="B219" i="2"/>
  <c r="B218" i="2"/>
  <c r="O218" i="2" s="1"/>
  <c r="B217" i="2"/>
  <c r="B216" i="2"/>
  <c r="B215" i="2"/>
  <c r="B214" i="2"/>
  <c r="B213" i="2"/>
  <c r="B212" i="2"/>
  <c r="O212" i="2" s="1"/>
  <c r="B211" i="2"/>
  <c r="B210" i="2"/>
  <c r="B209" i="2"/>
  <c r="B208" i="2"/>
  <c r="B207" i="2"/>
  <c r="O207" i="2" s="1"/>
  <c r="B206" i="2"/>
  <c r="B205" i="2"/>
  <c r="B204" i="2"/>
  <c r="B203" i="2"/>
  <c r="B202" i="2"/>
  <c r="B201" i="2"/>
  <c r="B200" i="2"/>
  <c r="B199" i="2"/>
  <c r="B198" i="2"/>
  <c r="B197" i="2"/>
  <c r="B196" i="2"/>
  <c r="B195" i="2"/>
  <c r="O195" i="2" s="1"/>
  <c r="B194" i="2"/>
  <c r="B193" i="2"/>
  <c r="O193" i="2" s="1"/>
  <c r="B192" i="2"/>
  <c r="B191" i="2"/>
  <c r="B190" i="2"/>
  <c r="B189" i="2"/>
  <c r="O189" i="2" s="1"/>
  <c r="B188" i="2"/>
  <c r="B187" i="2"/>
  <c r="B186" i="2"/>
  <c r="B185" i="2"/>
  <c r="B184" i="2"/>
  <c r="B183" i="2"/>
  <c r="O183" i="2" s="1"/>
  <c r="B182" i="2"/>
  <c r="O182" i="2" s="1"/>
  <c r="B181" i="2"/>
  <c r="B180" i="2"/>
  <c r="B179" i="2"/>
  <c r="B178" i="2"/>
  <c r="O178" i="2" s="1"/>
  <c r="B177" i="2"/>
  <c r="B176" i="2"/>
  <c r="B175" i="2"/>
  <c r="O175" i="2" s="1"/>
  <c r="B174" i="2"/>
  <c r="B173" i="2"/>
  <c r="B172" i="2"/>
  <c r="B171" i="2"/>
  <c r="B170" i="2"/>
  <c r="B169" i="2"/>
  <c r="B168" i="2"/>
  <c r="B167" i="2"/>
  <c r="B166" i="2"/>
  <c r="B165" i="2"/>
  <c r="B164" i="2"/>
  <c r="B163" i="2"/>
  <c r="O163" i="2" s="1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6" i="2"/>
  <c r="B125" i="2"/>
  <c r="B124" i="2"/>
  <c r="B123" i="2"/>
  <c r="B122" i="2"/>
  <c r="B121" i="2"/>
  <c r="B120" i="2"/>
  <c r="O120" i="2" s="1"/>
  <c r="B119" i="2"/>
  <c r="B118" i="2"/>
  <c r="B117" i="2"/>
  <c r="B116" i="2"/>
  <c r="B115" i="2"/>
  <c r="B114" i="2"/>
  <c r="B113" i="2"/>
  <c r="B112" i="2"/>
  <c r="B111" i="2"/>
  <c r="B110" i="2"/>
  <c r="O110" i="2" s="1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O95" i="2" s="1"/>
  <c r="B94" i="2"/>
  <c r="B93" i="2"/>
  <c r="B92" i="2"/>
  <c r="O92" i="2" s="1"/>
  <c r="B91" i="2"/>
  <c r="B90" i="2"/>
  <c r="B89" i="2"/>
  <c r="S89" i="2" s="1"/>
  <c r="B88" i="2"/>
  <c r="B87" i="2"/>
  <c r="B86" i="2"/>
  <c r="O86" i="2" s="1"/>
  <c r="B85" i="2"/>
  <c r="B84" i="2"/>
  <c r="B83" i="2"/>
  <c r="B82" i="2"/>
  <c r="O82" i="2" s="1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O51" i="2" s="1"/>
  <c r="B50" i="2"/>
  <c r="B49" i="2"/>
  <c r="B48" i="2"/>
  <c r="B47" i="2"/>
  <c r="B46" i="2"/>
  <c r="B45" i="2"/>
  <c r="B44" i="2"/>
  <c r="B43" i="2"/>
  <c r="B42" i="2"/>
  <c r="O42" i="2" s="1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O14" i="2" s="1"/>
  <c r="B13" i="2"/>
  <c r="B12" i="2"/>
  <c r="B11" i="2"/>
  <c r="B10" i="2"/>
  <c r="B9" i="2"/>
  <c r="C8" i="2"/>
  <c r="C7" i="2"/>
  <c r="Q6" i="2"/>
  <c r="C6" i="2"/>
  <c r="C5" i="2"/>
  <c r="T9" i="2"/>
  <c r="T10" i="2"/>
  <c r="T11" i="2"/>
  <c r="T12" i="2"/>
  <c r="T13" i="2"/>
  <c r="T14" i="2"/>
  <c r="T15" i="2"/>
  <c r="T16" i="2"/>
  <c r="T17" i="2"/>
  <c r="T18" i="2"/>
  <c r="T19" i="2"/>
  <c r="T20" i="2"/>
  <c r="T21" i="2"/>
  <c r="T22" i="2"/>
  <c r="T23" i="2"/>
  <c r="T24" i="2"/>
  <c r="T25" i="2"/>
  <c r="T26" i="2"/>
  <c r="T27" i="2"/>
  <c r="T28" i="2"/>
  <c r="T29" i="2"/>
  <c r="T30" i="2"/>
  <c r="T31" i="2"/>
  <c r="T32" i="2"/>
  <c r="T33" i="2"/>
  <c r="T34" i="2"/>
  <c r="T35" i="2"/>
  <c r="T36" i="2"/>
  <c r="T37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T99" i="2"/>
  <c r="T100" i="2"/>
  <c r="T101" i="2"/>
  <c r="T102" i="2"/>
  <c r="T103" i="2"/>
  <c r="T104" i="2"/>
  <c r="T105" i="2"/>
  <c r="T106" i="2"/>
  <c r="T107" i="2"/>
  <c r="T108" i="2"/>
  <c r="T109" i="2"/>
  <c r="T110" i="2"/>
  <c r="T111" i="2"/>
  <c r="T112" i="2"/>
  <c r="T113" i="2"/>
  <c r="T114" i="2"/>
  <c r="T115" i="2"/>
  <c r="T116" i="2"/>
  <c r="T117" i="2"/>
  <c r="T118" i="2"/>
  <c r="T119" i="2"/>
  <c r="T120" i="2"/>
  <c r="T121" i="2"/>
  <c r="T122" i="2"/>
  <c r="T123" i="2"/>
  <c r="T124" i="2"/>
  <c r="T125" i="2"/>
  <c r="T126" i="2"/>
  <c r="T127" i="2"/>
  <c r="T128" i="2"/>
  <c r="T129" i="2"/>
  <c r="T130" i="2"/>
  <c r="T131" i="2"/>
  <c r="T132" i="2"/>
  <c r="T133" i="2"/>
  <c r="T134" i="2"/>
  <c r="T135" i="2"/>
  <c r="T136" i="2"/>
  <c r="T137" i="2"/>
  <c r="T138" i="2"/>
  <c r="T139" i="2"/>
  <c r="T140" i="2"/>
  <c r="T141" i="2"/>
  <c r="T142" i="2"/>
  <c r="T143" i="2"/>
  <c r="T144" i="2"/>
  <c r="T145" i="2"/>
  <c r="T146" i="2"/>
  <c r="T147" i="2"/>
  <c r="T148" i="2"/>
  <c r="T149" i="2"/>
  <c r="T150" i="2"/>
  <c r="T151" i="2"/>
  <c r="T152" i="2"/>
  <c r="T153" i="2"/>
  <c r="T154" i="2"/>
  <c r="T155" i="2"/>
  <c r="T156" i="2"/>
  <c r="T157" i="2"/>
  <c r="T158" i="2"/>
  <c r="T159" i="2"/>
  <c r="T160" i="2"/>
  <c r="T161" i="2"/>
  <c r="T162" i="2"/>
  <c r="T163" i="2"/>
  <c r="T164" i="2"/>
  <c r="T165" i="2"/>
  <c r="T166" i="2"/>
  <c r="T167" i="2"/>
  <c r="T168" i="2"/>
  <c r="T169" i="2"/>
  <c r="T170" i="2"/>
  <c r="T171" i="2"/>
  <c r="T172" i="2"/>
  <c r="T173" i="2"/>
  <c r="T174" i="2"/>
  <c r="T175" i="2"/>
  <c r="T176" i="2"/>
  <c r="T177" i="2"/>
  <c r="T178" i="2"/>
  <c r="T179" i="2"/>
  <c r="T180" i="2"/>
  <c r="T181" i="2"/>
  <c r="T182" i="2"/>
  <c r="T183" i="2"/>
  <c r="T184" i="2"/>
  <c r="T185" i="2"/>
  <c r="T186" i="2"/>
  <c r="T187" i="2"/>
  <c r="T188" i="2"/>
  <c r="T189" i="2"/>
  <c r="T190" i="2"/>
  <c r="T191" i="2"/>
  <c r="T192" i="2"/>
  <c r="T193" i="2"/>
  <c r="T194" i="2"/>
  <c r="T195" i="2"/>
  <c r="T196" i="2"/>
  <c r="T197" i="2"/>
  <c r="T198" i="2"/>
  <c r="T199" i="2"/>
  <c r="T200" i="2"/>
  <c r="T201" i="2"/>
  <c r="T202" i="2"/>
  <c r="T203" i="2"/>
  <c r="T204" i="2"/>
  <c r="T205" i="2"/>
  <c r="T206" i="2"/>
  <c r="T207" i="2"/>
  <c r="T208" i="2"/>
  <c r="T209" i="2"/>
  <c r="T210" i="2"/>
  <c r="T211" i="2"/>
  <c r="T212" i="2"/>
  <c r="T213" i="2"/>
  <c r="T214" i="2"/>
  <c r="T215" i="2"/>
  <c r="T216" i="2"/>
  <c r="T217" i="2"/>
  <c r="T218" i="2"/>
  <c r="T219" i="2"/>
  <c r="T220" i="2"/>
  <c r="T221" i="2"/>
  <c r="T222" i="2"/>
  <c r="T223" i="2"/>
  <c r="T224" i="2"/>
  <c r="T225" i="2"/>
  <c r="T226" i="2"/>
  <c r="T227" i="2"/>
  <c r="T228" i="2"/>
  <c r="T229" i="2"/>
  <c r="T230" i="2"/>
  <c r="T231" i="2"/>
  <c r="T232" i="2"/>
  <c r="T233" i="2"/>
  <c r="T234" i="2"/>
  <c r="T235" i="2"/>
  <c r="T236" i="2"/>
  <c r="T237" i="2"/>
  <c r="T238" i="2"/>
  <c r="T239" i="2"/>
  <c r="T240" i="2"/>
  <c r="T241" i="2"/>
  <c r="T242" i="2"/>
  <c r="T243" i="2"/>
  <c r="T244" i="2"/>
  <c r="T245" i="2"/>
  <c r="T247" i="2"/>
  <c r="T248" i="2"/>
  <c r="T249" i="2"/>
  <c r="T250" i="2"/>
  <c r="T251" i="2"/>
  <c r="T252" i="2"/>
  <c r="T253" i="2"/>
  <c r="T254" i="2"/>
  <c r="T255" i="2"/>
  <c r="T256" i="2"/>
  <c r="T257" i="2"/>
  <c r="T258" i="2"/>
  <c r="T259" i="2"/>
  <c r="T260" i="2"/>
  <c r="T261" i="2"/>
  <c r="T262" i="2"/>
  <c r="T263" i="2"/>
  <c r="T264" i="2"/>
  <c r="T265" i="2"/>
  <c r="T266" i="2"/>
  <c r="T267" i="2"/>
  <c r="T268" i="2"/>
  <c r="T269" i="2"/>
  <c r="T270" i="2"/>
  <c r="T271" i="2"/>
  <c r="T272" i="2"/>
  <c r="T273" i="2"/>
  <c r="T274" i="2"/>
  <c r="T275" i="2"/>
  <c r="T276" i="2"/>
  <c r="T277" i="2"/>
  <c r="T278" i="2"/>
  <c r="T279" i="2"/>
  <c r="T280" i="2"/>
  <c r="T281" i="2"/>
  <c r="T282" i="2"/>
  <c r="T283" i="2"/>
  <c r="T284" i="2"/>
  <c r="T285" i="2"/>
  <c r="T286" i="2"/>
  <c r="T287" i="2"/>
  <c r="T288" i="2"/>
  <c r="T289" i="2"/>
  <c r="T290" i="2"/>
  <c r="T291" i="2"/>
  <c r="T292" i="2"/>
  <c r="T293" i="2"/>
  <c r="T294" i="2"/>
  <c r="T295" i="2"/>
  <c r="T296" i="2"/>
  <c r="T297" i="2"/>
  <c r="T298" i="2"/>
  <c r="T299" i="2"/>
  <c r="T300" i="2"/>
  <c r="T301" i="2"/>
  <c r="T302" i="2"/>
  <c r="T303" i="2"/>
  <c r="T304" i="2"/>
  <c r="S8" i="2"/>
  <c r="T8" i="2" s="1"/>
  <c r="S9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S34" i="2"/>
  <c r="S35" i="2"/>
  <c r="S36" i="2"/>
  <c r="S37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62" i="2"/>
  <c r="S63" i="2"/>
  <c r="S64" i="2"/>
  <c r="S65" i="2"/>
  <c r="S66" i="2"/>
  <c r="S67" i="2"/>
  <c r="S68" i="2"/>
  <c r="S69" i="2"/>
  <c r="S70" i="2"/>
  <c r="S71" i="2"/>
  <c r="S72" i="2"/>
  <c r="S73" i="2"/>
  <c r="S74" i="2"/>
  <c r="S75" i="2"/>
  <c r="S76" i="2"/>
  <c r="S77" i="2"/>
  <c r="S78" i="2"/>
  <c r="S79" i="2"/>
  <c r="S80" i="2"/>
  <c r="S81" i="2"/>
  <c r="S82" i="2"/>
  <c r="S83" i="2"/>
  <c r="S84" i="2"/>
  <c r="S85" i="2"/>
  <c r="S86" i="2"/>
  <c r="S87" i="2"/>
  <c r="S88" i="2"/>
  <c r="S90" i="2"/>
  <c r="S91" i="2"/>
  <c r="S92" i="2"/>
  <c r="S93" i="2"/>
  <c r="S94" i="2"/>
  <c r="S95" i="2"/>
  <c r="S96" i="2"/>
  <c r="S97" i="2"/>
  <c r="S98" i="2"/>
  <c r="S99" i="2"/>
  <c r="S100" i="2"/>
  <c r="S101" i="2"/>
  <c r="S102" i="2"/>
  <c r="S103" i="2"/>
  <c r="S104" i="2"/>
  <c r="S105" i="2"/>
  <c r="S106" i="2"/>
  <c r="S107" i="2"/>
  <c r="S108" i="2"/>
  <c r="S109" i="2"/>
  <c r="S110" i="2"/>
  <c r="S111" i="2"/>
  <c r="S112" i="2"/>
  <c r="S113" i="2"/>
  <c r="S114" i="2"/>
  <c r="S115" i="2"/>
  <c r="S116" i="2"/>
  <c r="S117" i="2"/>
  <c r="S118" i="2"/>
  <c r="S119" i="2"/>
  <c r="S120" i="2"/>
  <c r="S121" i="2"/>
  <c r="S122" i="2"/>
  <c r="S123" i="2"/>
  <c r="S124" i="2"/>
  <c r="S125" i="2"/>
  <c r="S126" i="2"/>
  <c r="S127" i="2"/>
  <c r="S128" i="2"/>
  <c r="S129" i="2"/>
  <c r="S130" i="2"/>
  <c r="S131" i="2"/>
  <c r="S132" i="2"/>
  <c r="S133" i="2"/>
  <c r="S134" i="2"/>
  <c r="S135" i="2"/>
  <c r="S136" i="2"/>
  <c r="S137" i="2"/>
  <c r="S138" i="2"/>
  <c r="S139" i="2"/>
  <c r="S140" i="2"/>
  <c r="S141" i="2"/>
  <c r="S142" i="2"/>
  <c r="S143" i="2"/>
  <c r="S144" i="2"/>
  <c r="S145" i="2"/>
  <c r="S146" i="2"/>
  <c r="S147" i="2"/>
  <c r="S148" i="2"/>
  <c r="S149" i="2"/>
  <c r="S150" i="2"/>
  <c r="S151" i="2"/>
  <c r="S152" i="2"/>
  <c r="S153" i="2"/>
  <c r="S154" i="2"/>
  <c r="S155" i="2"/>
  <c r="S156" i="2"/>
  <c r="S157" i="2"/>
  <c r="S158" i="2"/>
  <c r="S159" i="2"/>
  <c r="S160" i="2"/>
  <c r="S161" i="2"/>
  <c r="S162" i="2"/>
  <c r="S163" i="2"/>
  <c r="S164" i="2"/>
  <c r="S165" i="2"/>
  <c r="S166" i="2"/>
  <c r="S167" i="2"/>
  <c r="S168" i="2"/>
  <c r="S169" i="2"/>
  <c r="S170" i="2"/>
  <c r="S171" i="2"/>
  <c r="S172" i="2"/>
  <c r="S173" i="2"/>
  <c r="S174" i="2"/>
  <c r="S175" i="2"/>
  <c r="S176" i="2"/>
  <c r="S177" i="2"/>
  <c r="S178" i="2"/>
  <c r="S179" i="2"/>
  <c r="S180" i="2"/>
  <c r="S181" i="2"/>
  <c r="S182" i="2"/>
  <c r="S183" i="2"/>
  <c r="S184" i="2"/>
  <c r="S185" i="2"/>
  <c r="S186" i="2"/>
  <c r="S187" i="2"/>
  <c r="S188" i="2"/>
  <c r="S189" i="2"/>
  <c r="S190" i="2"/>
  <c r="S191" i="2"/>
  <c r="S192" i="2"/>
  <c r="S193" i="2"/>
  <c r="S194" i="2"/>
  <c r="S195" i="2"/>
  <c r="S196" i="2"/>
  <c r="S197" i="2"/>
  <c r="S198" i="2"/>
  <c r="S199" i="2"/>
  <c r="S200" i="2"/>
  <c r="S201" i="2"/>
  <c r="S202" i="2"/>
  <c r="S203" i="2"/>
  <c r="S204" i="2"/>
  <c r="S205" i="2"/>
  <c r="S206" i="2"/>
  <c r="S207" i="2"/>
  <c r="S208" i="2"/>
  <c r="S209" i="2"/>
  <c r="S210" i="2"/>
  <c r="S211" i="2"/>
  <c r="S212" i="2"/>
  <c r="S213" i="2"/>
  <c r="S214" i="2"/>
  <c r="S215" i="2"/>
  <c r="S216" i="2"/>
  <c r="S217" i="2"/>
  <c r="S218" i="2"/>
  <c r="S219" i="2"/>
  <c r="S220" i="2"/>
  <c r="S221" i="2"/>
  <c r="S222" i="2"/>
  <c r="S223" i="2"/>
  <c r="S224" i="2"/>
  <c r="S225" i="2"/>
  <c r="S226" i="2"/>
  <c r="S227" i="2"/>
  <c r="S228" i="2"/>
  <c r="S229" i="2"/>
  <c r="S230" i="2"/>
  <c r="S231" i="2"/>
  <c r="S232" i="2"/>
  <c r="S233" i="2"/>
  <c r="S234" i="2"/>
  <c r="S235" i="2"/>
  <c r="S236" i="2"/>
  <c r="S237" i="2"/>
  <c r="S238" i="2"/>
  <c r="S239" i="2"/>
  <c r="S240" i="2"/>
  <c r="S241" i="2"/>
  <c r="S242" i="2"/>
  <c r="S243" i="2"/>
  <c r="S244" i="2"/>
  <c r="S245" i="2"/>
  <c r="S246" i="2"/>
  <c r="S247" i="2"/>
  <c r="S248" i="2"/>
  <c r="S249" i="2"/>
  <c r="S250" i="2"/>
  <c r="S251" i="2"/>
  <c r="S252" i="2"/>
  <c r="S253" i="2"/>
  <c r="S254" i="2"/>
  <c r="S255" i="2"/>
  <c r="S256" i="2"/>
  <c r="S257" i="2"/>
  <c r="S258" i="2"/>
  <c r="S259" i="2"/>
  <c r="S260" i="2"/>
  <c r="S261" i="2"/>
  <c r="S262" i="2"/>
  <c r="S263" i="2"/>
  <c r="S264" i="2"/>
  <c r="S265" i="2"/>
  <c r="S266" i="2"/>
  <c r="S267" i="2"/>
  <c r="S268" i="2"/>
  <c r="S269" i="2"/>
  <c r="S270" i="2"/>
  <c r="S271" i="2"/>
  <c r="S272" i="2"/>
  <c r="S273" i="2"/>
  <c r="S274" i="2"/>
  <c r="S275" i="2"/>
  <c r="S276" i="2"/>
  <c r="S277" i="2"/>
  <c r="S278" i="2"/>
  <c r="S279" i="2"/>
  <c r="S280" i="2"/>
  <c r="S281" i="2"/>
  <c r="S282" i="2"/>
  <c r="S283" i="2"/>
  <c r="S284" i="2"/>
  <c r="S285" i="2"/>
  <c r="S286" i="2"/>
  <c r="S287" i="2"/>
  <c r="S288" i="2"/>
  <c r="S289" i="2"/>
  <c r="S290" i="2"/>
  <c r="S291" i="2"/>
  <c r="S292" i="2"/>
  <c r="S293" i="2"/>
  <c r="S294" i="2"/>
  <c r="S295" i="2"/>
  <c r="S296" i="2"/>
  <c r="S297" i="2"/>
  <c r="S298" i="2"/>
  <c r="S299" i="2"/>
  <c r="S300" i="2"/>
  <c r="S301" i="2"/>
  <c r="S302" i="2"/>
  <c r="S303" i="2"/>
  <c r="S304" i="2"/>
  <c r="R5" i="2"/>
  <c r="S5" i="2" s="1"/>
  <c r="T5" i="2" s="1"/>
  <c r="R6" i="2"/>
  <c r="S6" i="2" s="1"/>
  <c r="T6" i="2" s="1"/>
  <c r="R7" i="2"/>
  <c r="S7" i="2" s="1"/>
  <c r="T7" i="2" s="1"/>
  <c r="R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R57" i="2"/>
  <c r="R58" i="2"/>
  <c r="R59" i="2"/>
  <c r="R60" i="2"/>
  <c r="R61" i="2"/>
  <c r="R62" i="2"/>
  <c r="R63" i="2"/>
  <c r="R64" i="2"/>
  <c r="R65" i="2"/>
  <c r="R66" i="2"/>
  <c r="R67" i="2"/>
  <c r="R68" i="2"/>
  <c r="R69" i="2"/>
  <c r="R70" i="2"/>
  <c r="R71" i="2"/>
  <c r="R72" i="2"/>
  <c r="R73" i="2"/>
  <c r="R74" i="2"/>
  <c r="R75" i="2"/>
  <c r="R76" i="2"/>
  <c r="R77" i="2"/>
  <c r="R78" i="2"/>
  <c r="R79" i="2"/>
  <c r="R80" i="2"/>
  <c r="R81" i="2"/>
  <c r="R82" i="2"/>
  <c r="R83" i="2"/>
  <c r="R84" i="2"/>
  <c r="R85" i="2"/>
  <c r="R86" i="2"/>
  <c r="R87" i="2"/>
  <c r="R88" i="2"/>
  <c r="R89" i="2"/>
  <c r="R90" i="2"/>
  <c r="R91" i="2"/>
  <c r="R92" i="2"/>
  <c r="R93" i="2"/>
  <c r="R94" i="2"/>
  <c r="R95" i="2"/>
  <c r="R96" i="2"/>
  <c r="R97" i="2"/>
  <c r="R98" i="2"/>
  <c r="R99" i="2"/>
  <c r="R100" i="2"/>
  <c r="R101" i="2"/>
  <c r="R102" i="2"/>
  <c r="R103" i="2"/>
  <c r="R104" i="2"/>
  <c r="R105" i="2"/>
  <c r="R106" i="2"/>
  <c r="R107" i="2"/>
  <c r="R108" i="2"/>
  <c r="R109" i="2"/>
  <c r="R110" i="2"/>
  <c r="R111" i="2"/>
  <c r="R112" i="2"/>
  <c r="R113" i="2"/>
  <c r="R114" i="2"/>
  <c r="R115" i="2"/>
  <c r="R116" i="2"/>
  <c r="R117" i="2"/>
  <c r="R118" i="2"/>
  <c r="R119" i="2"/>
  <c r="R120" i="2"/>
  <c r="R121" i="2"/>
  <c r="R122" i="2"/>
  <c r="R123" i="2"/>
  <c r="R124" i="2"/>
  <c r="R125" i="2"/>
  <c r="R126" i="2"/>
  <c r="R127" i="2"/>
  <c r="R128" i="2"/>
  <c r="R129" i="2"/>
  <c r="R130" i="2"/>
  <c r="R131" i="2"/>
  <c r="R132" i="2"/>
  <c r="R133" i="2"/>
  <c r="R134" i="2"/>
  <c r="R135" i="2"/>
  <c r="R136" i="2"/>
  <c r="R137" i="2"/>
  <c r="R138" i="2"/>
  <c r="R139" i="2"/>
  <c r="R140" i="2"/>
  <c r="R141" i="2"/>
  <c r="R142" i="2"/>
  <c r="R143" i="2"/>
  <c r="R144" i="2"/>
  <c r="R145" i="2"/>
  <c r="R146" i="2"/>
  <c r="R147" i="2"/>
  <c r="R148" i="2"/>
  <c r="R149" i="2"/>
  <c r="R150" i="2"/>
  <c r="R151" i="2"/>
  <c r="R152" i="2"/>
  <c r="R153" i="2"/>
  <c r="R154" i="2"/>
  <c r="R155" i="2"/>
  <c r="R156" i="2"/>
  <c r="R157" i="2"/>
  <c r="R158" i="2"/>
  <c r="R159" i="2"/>
  <c r="R160" i="2"/>
  <c r="R161" i="2"/>
  <c r="R162" i="2"/>
  <c r="R163" i="2"/>
  <c r="R164" i="2"/>
  <c r="R165" i="2"/>
  <c r="R166" i="2"/>
  <c r="R167" i="2"/>
  <c r="R168" i="2"/>
  <c r="R169" i="2"/>
  <c r="R170" i="2"/>
  <c r="R171" i="2"/>
  <c r="R172" i="2"/>
  <c r="R173" i="2"/>
  <c r="R174" i="2"/>
  <c r="R175" i="2"/>
  <c r="R176" i="2"/>
  <c r="R177" i="2"/>
  <c r="R178" i="2"/>
  <c r="R179" i="2"/>
  <c r="R180" i="2"/>
  <c r="R181" i="2"/>
  <c r="R182" i="2"/>
  <c r="R183" i="2"/>
  <c r="R184" i="2"/>
  <c r="R185" i="2"/>
  <c r="R186" i="2"/>
  <c r="R187" i="2"/>
  <c r="R188" i="2"/>
  <c r="R189" i="2"/>
  <c r="R190" i="2"/>
  <c r="R191" i="2"/>
  <c r="R192" i="2"/>
  <c r="R193" i="2"/>
  <c r="R194" i="2"/>
  <c r="R195" i="2"/>
  <c r="R196" i="2"/>
  <c r="R197" i="2"/>
  <c r="R198" i="2"/>
  <c r="R199" i="2"/>
  <c r="R200" i="2"/>
  <c r="R201" i="2"/>
  <c r="R202" i="2"/>
  <c r="R203" i="2"/>
  <c r="R204" i="2"/>
  <c r="R205" i="2"/>
  <c r="R206" i="2"/>
  <c r="R207" i="2"/>
  <c r="R208" i="2"/>
  <c r="R209" i="2"/>
  <c r="R210" i="2"/>
  <c r="R211" i="2"/>
  <c r="R212" i="2"/>
  <c r="R213" i="2"/>
  <c r="R214" i="2"/>
  <c r="R215" i="2"/>
  <c r="R216" i="2"/>
  <c r="R217" i="2"/>
  <c r="R218" i="2"/>
  <c r="R219" i="2"/>
  <c r="R220" i="2"/>
  <c r="R221" i="2"/>
  <c r="R222" i="2"/>
  <c r="R223" i="2"/>
  <c r="R224" i="2"/>
  <c r="R225" i="2"/>
  <c r="R226" i="2"/>
  <c r="R227" i="2"/>
  <c r="R228" i="2"/>
  <c r="R229" i="2"/>
  <c r="R230" i="2"/>
  <c r="R231" i="2"/>
  <c r="R232" i="2"/>
  <c r="R233" i="2"/>
  <c r="R234" i="2"/>
  <c r="R235" i="2"/>
  <c r="R236" i="2"/>
  <c r="R237" i="2"/>
  <c r="R238" i="2"/>
  <c r="R239" i="2"/>
  <c r="R240" i="2"/>
  <c r="R241" i="2"/>
  <c r="R242" i="2"/>
  <c r="R243" i="2"/>
  <c r="R244" i="2"/>
  <c r="R245" i="2"/>
  <c r="R246" i="2"/>
  <c r="R247" i="2"/>
  <c r="R248" i="2"/>
  <c r="R249" i="2"/>
  <c r="R250" i="2"/>
  <c r="R251" i="2"/>
  <c r="R252" i="2"/>
  <c r="R253" i="2"/>
  <c r="R254" i="2"/>
  <c r="R255" i="2"/>
  <c r="R256" i="2"/>
  <c r="R257" i="2"/>
  <c r="R258" i="2"/>
  <c r="R259" i="2"/>
  <c r="R260" i="2"/>
  <c r="R261" i="2"/>
  <c r="R262" i="2"/>
  <c r="R263" i="2"/>
  <c r="R264" i="2"/>
  <c r="R265" i="2"/>
  <c r="R266" i="2"/>
  <c r="R267" i="2"/>
  <c r="R268" i="2"/>
  <c r="R269" i="2"/>
  <c r="R270" i="2"/>
  <c r="R271" i="2"/>
  <c r="R272" i="2"/>
  <c r="R273" i="2"/>
  <c r="R274" i="2"/>
  <c r="R275" i="2"/>
  <c r="R276" i="2"/>
  <c r="R277" i="2"/>
  <c r="R278" i="2"/>
  <c r="R279" i="2"/>
  <c r="R280" i="2"/>
  <c r="R281" i="2"/>
  <c r="R282" i="2"/>
  <c r="R283" i="2"/>
  <c r="R284" i="2"/>
  <c r="R285" i="2"/>
  <c r="R286" i="2"/>
  <c r="R287" i="2"/>
  <c r="R288" i="2"/>
  <c r="R289" i="2"/>
  <c r="R290" i="2"/>
  <c r="R291" i="2"/>
  <c r="R292" i="2"/>
  <c r="R293" i="2"/>
  <c r="R294" i="2"/>
  <c r="R295" i="2"/>
  <c r="R296" i="2"/>
  <c r="R297" i="2"/>
  <c r="R298" i="2"/>
  <c r="R299" i="2"/>
  <c r="R300" i="2"/>
  <c r="R301" i="2"/>
  <c r="R302" i="2"/>
  <c r="R303" i="2"/>
  <c r="R304" i="2"/>
  <c r="O9" i="2"/>
  <c r="O10" i="2"/>
  <c r="O11" i="2"/>
  <c r="O12" i="2"/>
  <c r="O13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9" i="2"/>
  <c r="O30" i="2"/>
  <c r="O31" i="2"/>
  <c r="O33" i="2"/>
  <c r="O34" i="2"/>
  <c r="O35" i="2"/>
  <c r="O36" i="2"/>
  <c r="O37" i="2"/>
  <c r="O38" i="2"/>
  <c r="O39" i="2"/>
  <c r="O40" i="2"/>
  <c r="O41" i="2"/>
  <c r="O43" i="2"/>
  <c r="O44" i="2"/>
  <c r="O45" i="2"/>
  <c r="O46" i="2"/>
  <c r="O47" i="2"/>
  <c r="O48" i="2"/>
  <c r="O49" i="2"/>
  <c r="O50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3" i="2"/>
  <c r="O84" i="2"/>
  <c r="O85" i="2"/>
  <c r="O87" i="2"/>
  <c r="O88" i="2"/>
  <c r="O89" i="2"/>
  <c r="O90" i="2"/>
  <c r="O91" i="2"/>
  <c r="O93" i="2"/>
  <c r="O94" i="2"/>
  <c r="O96" i="2"/>
  <c r="O97" i="2"/>
  <c r="O98" i="2"/>
  <c r="O99" i="2"/>
  <c r="O100" i="2"/>
  <c r="O101" i="2"/>
  <c r="O103" i="2"/>
  <c r="O104" i="2"/>
  <c r="O105" i="2"/>
  <c r="O106" i="2"/>
  <c r="O107" i="2"/>
  <c r="O108" i="2"/>
  <c r="O109" i="2"/>
  <c r="O111" i="2"/>
  <c r="O112" i="2"/>
  <c r="O113" i="2"/>
  <c r="O114" i="2"/>
  <c r="O115" i="2"/>
  <c r="O116" i="2"/>
  <c r="O117" i="2"/>
  <c r="O118" i="2"/>
  <c r="O119" i="2"/>
  <c r="O121" i="2"/>
  <c r="O122" i="2"/>
  <c r="O123" i="2"/>
  <c r="O124" i="2"/>
  <c r="O125" i="2"/>
  <c r="O127" i="2"/>
  <c r="O128" i="2"/>
  <c r="O129" i="2"/>
  <c r="O130" i="2"/>
  <c r="O131" i="2"/>
  <c r="O132" i="2"/>
  <c r="O133" i="2"/>
  <c r="O134" i="2"/>
  <c r="O135" i="2"/>
  <c r="O136" i="2"/>
  <c r="O137" i="2"/>
  <c r="O138" i="2"/>
  <c r="O139" i="2"/>
  <c r="O140" i="2"/>
  <c r="O141" i="2"/>
  <c r="O142" i="2"/>
  <c r="O143" i="2"/>
  <c r="O144" i="2"/>
  <c r="O145" i="2"/>
  <c r="O146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0" i="2"/>
  <c r="O161" i="2"/>
  <c r="O162" i="2"/>
  <c r="O165" i="2"/>
  <c r="O166" i="2"/>
  <c r="O167" i="2"/>
  <c r="O168" i="2"/>
  <c r="O169" i="2"/>
  <c r="O170" i="2"/>
  <c r="O171" i="2"/>
  <c r="O172" i="2"/>
  <c r="O173" i="2"/>
  <c r="O174" i="2"/>
  <c r="O176" i="2"/>
  <c r="O177" i="2"/>
  <c r="O179" i="2"/>
  <c r="O180" i="2"/>
  <c r="O181" i="2"/>
  <c r="O184" i="2"/>
  <c r="O185" i="2"/>
  <c r="O186" i="2"/>
  <c r="O187" i="2"/>
  <c r="O188" i="2"/>
  <c r="O190" i="2"/>
  <c r="O191" i="2"/>
  <c r="O192" i="2"/>
  <c r="O194" i="2"/>
  <c r="O196" i="2"/>
  <c r="O197" i="2"/>
  <c r="O198" i="2"/>
  <c r="O199" i="2"/>
  <c r="O200" i="2"/>
  <c r="O201" i="2"/>
  <c r="O202" i="2"/>
  <c r="O203" i="2"/>
  <c r="O204" i="2"/>
  <c r="O205" i="2"/>
  <c r="O206" i="2"/>
  <c r="O208" i="2"/>
  <c r="O209" i="2"/>
  <c r="O210" i="2"/>
  <c r="O211" i="2"/>
  <c r="O213" i="2"/>
  <c r="O214" i="2"/>
  <c r="O215" i="2"/>
  <c r="O216" i="2"/>
  <c r="O217" i="2"/>
  <c r="O219" i="2"/>
  <c r="O220" i="2"/>
  <c r="O221" i="2"/>
  <c r="O222" i="2"/>
  <c r="O224" i="2"/>
  <c r="O225" i="2"/>
  <c r="O226" i="2"/>
  <c r="O227" i="2"/>
  <c r="O228" i="2"/>
  <c r="O229" i="2"/>
  <c r="O231" i="2"/>
  <c r="O233" i="2"/>
  <c r="O234" i="2"/>
  <c r="O235" i="2"/>
  <c r="O236" i="2"/>
  <c r="O237" i="2"/>
  <c r="O238" i="2"/>
  <c r="O239" i="2"/>
  <c r="O240" i="2"/>
  <c r="O241" i="2"/>
  <c r="O242" i="2"/>
  <c r="O243" i="2"/>
  <c r="O245" i="2"/>
  <c r="O247" i="2"/>
  <c r="O248" i="2"/>
  <c r="O249" i="2"/>
  <c r="O250" i="2"/>
  <c r="O251" i="2"/>
  <c r="O253" i="2"/>
  <c r="O254" i="2"/>
  <c r="O255" i="2"/>
  <c r="O256" i="2"/>
  <c r="O257" i="2"/>
  <c r="O258" i="2"/>
  <c r="O260" i="2"/>
  <c r="O262" i="2"/>
  <c r="O263" i="2"/>
  <c r="O264" i="2"/>
  <c r="O265" i="2"/>
  <c r="O266" i="2"/>
  <c r="O267" i="2"/>
  <c r="O268" i="2"/>
  <c r="O270" i="2"/>
  <c r="O271" i="2"/>
  <c r="O273" i="2"/>
  <c r="O274" i="2"/>
  <c r="O275" i="2"/>
  <c r="O276" i="2"/>
  <c r="O277" i="2"/>
  <c r="O278" i="2"/>
  <c r="O279" i="2"/>
  <c r="O281" i="2"/>
  <c r="O282" i="2"/>
  <c r="O283" i="2"/>
  <c r="O284" i="2"/>
  <c r="O285" i="2"/>
  <c r="O286" i="2"/>
  <c r="O287" i="2"/>
  <c r="O288" i="2"/>
  <c r="O289" i="2"/>
  <c r="O290" i="2"/>
  <c r="O291" i="2"/>
  <c r="O292" i="2"/>
  <c r="O293" i="2"/>
  <c r="O294" i="2"/>
  <c r="O295" i="2"/>
  <c r="O296" i="2"/>
  <c r="O297" i="2"/>
  <c r="O298" i="2"/>
  <c r="O299" i="2"/>
  <c r="O300" i="2"/>
  <c r="O301" i="2"/>
  <c r="O302" i="2"/>
  <c r="O304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9" i="2"/>
  <c r="N30" i="2"/>
  <c r="N31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7" i="2"/>
  <c r="N128" i="2"/>
  <c r="N129" i="2"/>
  <c r="N130" i="2"/>
  <c r="N131" i="2"/>
  <c r="N132" i="2"/>
  <c r="N133" i="2"/>
  <c r="N134" i="2"/>
  <c r="N135" i="2"/>
  <c r="N136" i="2"/>
  <c r="N137" i="2"/>
  <c r="N138" i="2"/>
  <c r="N139" i="2"/>
  <c r="N140" i="2"/>
  <c r="N141" i="2"/>
  <c r="N142" i="2"/>
  <c r="N143" i="2"/>
  <c r="N144" i="2"/>
  <c r="N145" i="2"/>
  <c r="N146" i="2"/>
  <c r="N148" i="2"/>
  <c r="N149" i="2"/>
  <c r="N150" i="2"/>
  <c r="N151" i="2"/>
  <c r="N152" i="2"/>
  <c r="N153" i="2"/>
  <c r="N154" i="2"/>
  <c r="N155" i="2"/>
  <c r="N156" i="2"/>
  <c r="N157" i="2"/>
  <c r="N158" i="2"/>
  <c r="N159" i="2"/>
  <c r="N160" i="2"/>
  <c r="N161" i="2"/>
  <c r="N162" i="2"/>
  <c r="N163" i="2"/>
  <c r="N165" i="2"/>
  <c r="N166" i="2"/>
  <c r="N167" i="2"/>
  <c r="N168" i="2"/>
  <c r="N169" i="2"/>
  <c r="N170" i="2"/>
  <c r="N171" i="2"/>
  <c r="N172" i="2"/>
  <c r="N173" i="2"/>
  <c r="N174" i="2"/>
  <c r="N175" i="2"/>
  <c r="N176" i="2"/>
  <c r="N177" i="2"/>
  <c r="N178" i="2"/>
  <c r="N179" i="2"/>
  <c r="N180" i="2"/>
  <c r="N181" i="2"/>
  <c r="N182" i="2"/>
  <c r="N183" i="2"/>
  <c r="N184" i="2"/>
  <c r="N185" i="2"/>
  <c r="N186" i="2"/>
  <c r="N187" i="2"/>
  <c r="N188" i="2"/>
  <c r="N189" i="2"/>
  <c r="N190" i="2"/>
  <c r="N191" i="2"/>
  <c r="N192" i="2"/>
  <c r="N193" i="2"/>
  <c r="N194" i="2"/>
  <c r="N195" i="2"/>
  <c r="N196" i="2"/>
  <c r="N197" i="2"/>
  <c r="N198" i="2"/>
  <c r="N199" i="2"/>
  <c r="N200" i="2"/>
  <c r="N201" i="2"/>
  <c r="N202" i="2"/>
  <c r="N203" i="2"/>
  <c r="N204" i="2"/>
  <c r="N205" i="2"/>
  <c r="N206" i="2"/>
  <c r="N207" i="2"/>
  <c r="N208" i="2"/>
  <c r="N209" i="2"/>
  <c r="N210" i="2"/>
  <c r="N211" i="2"/>
  <c r="N212" i="2"/>
  <c r="N213" i="2"/>
  <c r="N214" i="2"/>
  <c r="N215" i="2"/>
  <c r="N216" i="2"/>
  <c r="N217" i="2"/>
  <c r="N218" i="2"/>
  <c r="N219" i="2"/>
  <c r="N220" i="2"/>
  <c r="N221" i="2"/>
  <c r="N222" i="2"/>
  <c r="N223" i="2"/>
  <c r="N224" i="2"/>
  <c r="N225" i="2"/>
  <c r="N226" i="2"/>
  <c r="N227" i="2"/>
  <c r="N228" i="2"/>
  <c r="N229" i="2"/>
  <c r="N230" i="2"/>
  <c r="N231" i="2"/>
  <c r="N232" i="2"/>
  <c r="N233" i="2"/>
  <c r="N234" i="2"/>
  <c r="N235" i="2"/>
  <c r="N236" i="2"/>
  <c r="N237" i="2"/>
  <c r="N238" i="2"/>
  <c r="N239" i="2"/>
  <c r="N240" i="2"/>
  <c r="N241" i="2"/>
  <c r="N242" i="2"/>
  <c r="N243" i="2"/>
  <c r="N244" i="2"/>
  <c r="N245" i="2"/>
  <c r="N246" i="2"/>
  <c r="N247" i="2"/>
  <c r="N248" i="2"/>
  <c r="N249" i="2"/>
  <c r="N250" i="2"/>
  <c r="N251" i="2"/>
  <c r="N252" i="2"/>
  <c r="N253" i="2"/>
  <c r="N254" i="2"/>
  <c r="N255" i="2"/>
  <c r="N256" i="2"/>
  <c r="N257" i="2"/>
  <c r="N258" i="2"/>
  <c r="N259" i="2"/>
  <c r="N260" i="2"/>
  <c r="N261" i="2"/>
  <c r="N262" i="2"/>
  <c r="N263" i="2"/>
  <c r="N264" i="2"/>
  <c r="N265" i="2"/>
  <c r="N266" i="2"/>
  <c r="N267" i="2"/>
  <c r="N268" i="2"/>
  <c r="N269" i="2"/>
  <c r="N270" i="2"/>
  <c r="N271" i="2"/>
  <c r="N272" i="2"/>
  <c r="N273" i="2"/>
  <c r="N274" i="2"/>
  <c r="N275" i="2"/>
  <c r="N276" i="2"/>
  <c r="N277" i="2"/>
  <c r="N278" i="2"/>
  <c r="N279" i="2"/>
  <c r="N280" i="2"/>
  <c r="N281" i="2"/>
  <c r="N282" i="2"/>
  <c r="N283" i="2"/>
  <c r="N284" i="2"/>
  <c r="N285" i="2"/>
  <c r="N286" i="2"/>
  <c r="N287" i="2"/>
  <c r="N288" i="2"/>
  <c r="N289" i="2"/>
  <c r="N290" i="2"/>
  <c r="N291" i="2"/>
  <c r="N292" i="2"/>
  <c r="N293" i="2"/>
  <c r="N294" i="2"/>
  <c r="N295" i="2"/>
  <c r="N296" i="2"/>
  <c r="N297" i="2"/>
  <c r="N298" i="2"/>
  <c r="N299" i="2"/>
  <c r="N300" i="2"/>
  <c r="N301" i="2"/>
  <c r="N302" i="2"/>
  <c r="N303" i="2"/>
  <c r="N304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9" i="2"/>
  <c r="M30" i="2"/>
  <c r="M31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M201" i="2"/>
  <c r="M202" i="2"/>
  <c r="M203" i="2"/>
  <c r="M204" i="2"/>
  <c r="M205" i="2"/>
  <c r="M206" i="2"/>
  <c r="M207" i="2"/>
  <c r="M208" i="2"/>
  <c r="M209" i="2"/>
  <c r="M210" i="2"/>
  <c r="M211" i="2"/>
  <c r="M212" i="2"/>
  <c r="M213" i="2"/>
  <c r="M214" i="2"/>
  <c r="M215" i="2"/>
  <c r="M216" i="2"/>
  <c r="M217" i="2"/>
  <c r="M218" i="2"/>
  <c r="M219" i="2"/>
  <c r="M220" i="2"/>
  <c r="M221" i="2"/>
  <c r="M222" i="2"/>
  <c r="M223" i="2"/>
  <c r="M224" i="2"/>
  <c r="M225" i="2"/>
  <c r="M226" i="2"/>
  <c r="M227" i="2"/>
  <c r="M228" i="2"/>
  <c r="M229" i="2"/>
  <c r="M230" i="2"/>
  <c r="M231" i="2"/>
  <c r="M232" i="2"/>
  <c r="M233" i="2"/>
  <c r="M234" i="2"/>
  <c r="M235" i="2"/>
  <c r="M236" i="2"/>
  <c r="M237" i="2"/>
  <c r="M238" i="2"/>
  <c r="M239" i="2"/>
  <c r="M240" i="2"/>
  <c r="M241" i="2"/>
  <c r="M242" i="2"/>
  <c r="M243" i="2"/>
  <c r="M244" i="2"/>
  <c r="M245" i="2"/>
  <c r="M246" i="2"/>
  <c r="M247" i="2"/>
  <c r="M248" i="2"/>
  <c r="M249" i="2"/>
  <c r="M250" i="2"/>
  <c r="M251" i="2"/>
  <c r="M252" i="2"/>
  <c r="M253" i="2"/>
  <c r="M254" i="2"/>
  <c r="M255" i="2"/>
  <c r="M256" i="2"/>
  <c r="M257" i="2"/>
  <c r="M258" i="2"/>
  <c r="M259" i="2"/>
  <c r="M260" i="2"/>
  <c r="M261" i="2"/>
  <c r="M262" i="2"/>
  <c r="M263" i="2"/>
  <c r="M264" i="2"/>
  <c r="M265" i="2"/>
  <c r="M266" i="2"/>
  <c r="M267" i="2"/>
  <c r="M268" i="2"/>
  <c r="M269" i="2"/>
  <c r="M270" i="2"/>
  <c r="M271" i="2"/>
  <c r="M272" i="2"/>
  <c r="M273" i="2"/>
  <c r="M274" i="2"/>
  <c r="M275" i="2"/>
  <c r="M276" i="2"/>
  <c r="M277" i="2"/>
  <c r="M278" i="2"/>
  <c r="M279" i="2"/>
  <c r="M280" i="2"/>
  <c r="M281" i="2"/>
  <c r="M282" i="2"/>
  <c r="M283" i="2"/>
  <c r="M284" i="2"/>
  <c r="M285" i="2"/>
  <c r="M286" i="2"/>
  <c r="M287" i="2"/>
  <c r="M288" i="2"/>
  <c r="M289" i="2"/>
  <c r="M290" i="2"/>
  <c r="M291" i="2"/>
  <c r="M292" i="2"/>
  <c r="M293" i="2"/>
  <c r="M294" i="2"/>
  <c r="M295" i="2"/>
  <c r="M296" i="2"/>
  <c r="M297" i="2"/>
  <c r="M298" i="2"/>
  <c r="M299" i="2"/>
  <c r="M300" i="2"/>
  <c r="M301" i="2"/>
  <c r="M302" i="2"/>
  <c r="M303" i="2"/>
  <c r="M304" i="2"/>
  <c r="M27" i="1" l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B41" i="1"/>
  <c r="C27" i="1"/>
  <c r="E27" i="1"/>
  <c r="F27" i="1"/>
  <c r="G27" i="1"/>
  <c r="H27" i="1"/>
  <c r="F8" i="1"/>
  <c r="F10" i="1"/>
  <c r="B5" i="1"/>
  <c r="B34" i="1"/>
  <c r="B33" i="1"/>
  <c r="B32" i="1"/>
  <c r="H29" i="1"/>
  <c r="I28" i="1"/>
  <c r="H28" i="1"/>
  <c r="B4" i="1"/>
  <c r="E37" i="1"/>
  <c r="F9" i="1"/>
  <c r="K15" i="3"/>
  <c r="N8" i="2" s="1"/>
  <c r="M8" i="2"/>
  <c r="K12" i="3"/>
  <c r="N7" i="2" s="1"/>
  <c r="M7" i="2"/>
  <c r="K7" i="3"/>
  <c r="N6" i="2" s="1"/>
  <c r="M6" i="2"/>
  <c r="K5" i="3"/>
  <c r="N5" i="2" s="1"/>
  <c r="M5" i="2"/>
  <c r="T246" i="2"/>
  <c r="O246" i="2"/>
  <c r="O164" i="2"/>
  <c r="M164" i="2"/>
  <c r="N164" i="2"/>
  <c r="O147" i="2"/>
  <c r="N147" i="2"/>
  <c r="M147" i="2"/>
  <c r="O126" i="2"/>
  <c r="N126" i="2"/>
  <c r="M126" i="2"/>
  <c r="O102" i="2"/>
  <c r="N102" i="2"/>
  <c r="M102" i="2"/>
  <c r="O67" i="2"/>
  <c r="N67" i="2"/>
  <c r="M67" i="2"/>
  <c r="O32" i="2"/>
  <c r="N32" i="2"/>
  <c r="M32" i="2"/>
  <c r="O28" i="2"/>
  <c r="M28" i="2"/>
  <c r="N28" i="2"/>
  <c r="I27" i="1" l="1"/>
  <c r="B27" i="1"/>
  <c r="C26" i="1"/>
  <c r="E26" i="1"/>
  <c r="I26" i="1"/>
  <c r="F26" i="1"/>
  <c r="G26" i="1"/>
  <c r="H26" i="1"/>
  <c r="B26" i="1"/>
  <c r="I25" i="1"/>
  <c r="G25" i="1"/>
  <c r="C25" i="1"/>
  <c r="E25" i="1"/>
  <c r="F25" i="1"/>
  <c r="H25" i="1"/>
  <c r="B25" i="1"/>
  <c r="F24" i="1"/>
  <c r="B24" i="1"/>
  <c r="E24" i="1"/>
  <c r="I24" i="1"/>
  <c r="H24" i="1"/>
  <c r="G24" i="1"/>
  <c r="C24" i="1"/>
  <c r="I23" i="1"/>
  <c r="B23" i="1"/>
  <c r="F23" i="1"/>
  <c r="E23" i="1"/>
  <c r="C23" i="1"/>
  <c r="H23" i="1"/>
  <c r="G23" i="1"/>
  <c r="F22" i="1"/>
  <c r="E22" i="1"/>
  <c r="C22" i="1"/>
  <c r="B22" i="1"/>
  <c r="I22" i="1"/>
  <c r="H22" i="1"/>
  <c r="G22" i="1"/>
  <c r="C21" i="1"/>
  <c r="E21" i="1"/>
  <c r="F21" i="1"/>
  <c r="G21" i="1"/>
  <c r="H21" i="1"/>
  <c r="I21" i="1"/>
  <c r="B21" i="1"/>
  <c r="H20" i="1"/>
  <c r="I20" i="1"/>
  <c r="B20" i="1"/>
  <c r="C20" i="1"/>
  <c r="E20" i="1"/>
  <c r="F20" i="1"/>
  <c r="G20" i="1"/>
  <c r="C19" i="1"/>
  <c r="G19" i="1"/>
  <c r="I19" i="1"/>
  <c r="E19" i="1"/>
  <c r="F19" i="1"/>
  <c r="H19" i="1"/>
  <c r="B19" i="1"/>
  <c r="E18" i="1"/>
  <c r="G18" i="1"/>
  <c r="I18" i="1"/>
  <c r="F18" i="1"/>
  <c r="H18" i="1"/>
  <c r="B18" i="1"/>
  <c r="C18" i="1"/>
  <c r="B17" i="1"/>
  <c r="I17" i="1"/>
  <c r="C17" i="1"/>
  <c r="H17" i="1"/>
  <c r="G17" i="1"/>
  <c r="F17" i="1"/>
  <c r="E17" i="1"/>
  <c r="G16" i="1"/>
  <c r="C16" i="1"/>
  <c r="E16" i="1"/>
  <c r="F16" i="1"/>
  <c r="H16" i="1"/>
  <c r="I16" i="1"/>
  <c r="B16" i="1"/>
  <c r="C15" i="1"/>
  <c r="I15" i="1"/>
  <c r="E15" i="1"/>
  <c r="F15" i="1"/>
  <c r="G15" i="1"/>
  <c r="H15" i="1"/>
  <c r="B15" i="1"/>
  <c r="E14" i="1"/>
  <c r="G14" i="1"/>
  <c r="F14" i="1"/>
  <c r="I14" i="1"/>
  <c r="B14" i="1"/>
  <c r="C14" i="1"/>
  <c r="H14" i="1"/>
  <c r="B13" i="1"/>
  <c r="H13" i="1"/>
  <c r="C13" i="1"/>
  <c r="I13" i="1"/>
  <c r="G13" i="1"/>
  <c r="E13" i="1"/>
  <c r="F13" i="1"/>
  <c r="O8" i="2"/>
  <c r="O7" i="2"/>
  <c r="O6" i="2"/>
  <c r="O5" i="2"/>
</calcChain>
</file>

<file path=xl/sharedStrings.xml><?xml version="1.0" encoding="utf-8"?>
<sst xmlns="http://schemas.openxmlformats.org/spreadsheetml/2006/main" count="159" uniqueCount="113">
  <si>
    <t>Setări</t>
  </si>
  <si>
    <t>Datele firmei apar pe aviz. Listele alimentează meniurile din registru.</t>
  </si>
  <si>
    <t>Furnizor (expeditor)</t>
  </si>
  <si>
    <t>Exemplu Distribuție SRL</t>
  </si>
  <si>
    <t>CIF</t>
  </si>
  <si>
    <t>RO12345678</t>
  </si>
  <si>
    <t>Nr. Registrul Comerțului</t>
  </si>
  <si>
    <t>J29/1234/2015</t>
  </si>
  <si>
    <t>Sediu</t>
  </si>
  <si>
    <t>Str. Gării nr. 10, Ploiești, jud. Prahova</t>
  </si>
  <si>
    <t>Seria avizelor</t>
  </si>
  <si>
    <t>AV</t>
  </si>
  <si>
    <t>Întocmit (gestionar / expeditor)</t>
  </si>
  <si>
    <t>Ion Marin – gestionar</t>
  </si>
  <si>
    <t>Tipul avizului</t>
  </si>
  <si>
    <t>Livrare către client</t>
  </si>
  <si>
    <t>Transfer între gestiuni</t>
  </si>
  <si>
    <t>Trimitere la prelucrare</t>
  </si>
  <si>
    <t>Custodie / consignație</t>
  </si>
  <si>
    <t>Mostre gratuite</t>
  </si>
  <si>
    <t>Da/Nu</t>
  </si>
  <si>
    <t>Da</t>
  </si>
  <si>
    <t>Nu</t>
  </si>
  <si>
    <t>Doar avizele de tip „Livrare către client” se facturează. Termenul de facturare este ziua 15 a lunii următoare livrării (Codul fiscal, art. 319 alin. 16).</t>
  </si>
  <si>
    <t>Produse</t>
  </si>
  <si>
    <t>Catalogul din care se completează automat denumirea, unitatea de măsură, prețul și cota de TVA pe aviz.</t>
  </si>
  <si>
    <t>Cod</t>
  </si>
  <si>
    <t>Denumire</t>
  </si>
  <si>
    <t>U.M.</t>
  </si>
  <si>
    <t>Preț fără TVA (lei)</t>
  </si>
  <si>
    <t>Cota TVA</t>
  </si>
  <si>
    <t>P01</t>
  </si>
  <si>
    <t>Cablu CYY-F 3x2,5</t>
  </si>
  <si>
    <t>m</t>
  </si>
  <si>
    <t>P02</t>
  </si>
  <si>
    <t>Tub flexibil PVC 20 mm</t>
  </si>
  <si>
    <t>P03</t>
  </si>
  <si>
    <t>Doză aparat îngropată</t>
  </si>
  <si>
    <t>buc</t>
  </si>
  <si>
    <t>P04</t>
  </si>
  <si>
    <t>Întrerupător simplu Schneider Sedna</t>
  </si>
  <si>
    <t>P05</t>
  </si>
  <si>
    <t>Priză dublă cu împământare</t>
  </si>
  <si>
    <t>P06</t>
  </si>
  <si>
    <t>Tablou electric 12 module</t>
  </si>
  <si>
    <t>P07</t>
  </si>
  <si>
    <t>Siguranță automată 16A</t>
  </si>
  <si>
    <t>P08</t>
  </si>
  <si>
    <t>Corp iluminat LED 36W</t>
  </si>
  <si>
    <t>Registrul avizelor de însoțire a mărfii</t>
  </si>
  <si>
    <t>Un rând pentru fiecare aviz. Valorile și starea facturării se calculează automat; produsele se trec în foaia „Linii aviz”.</t>
  </si>
  <si>
    <t>Nr. aviz</t>
  </si>
  <si>
    <t>Data</t>
  </si>
  <si>
    <t>Destinatar</t>
  </si>
  <si>
    <t>CIF destinatar</t>
  </si>
  <si>
    <t>Adresa de livrare</t>
  </si>
  <si>
    <t>Delegat (nume)</t>
  </si>
  <si>
    <t>Act de identitate delegat</t>
  </si>
  <si>
    <t>Mijloc de transport / nr.</t>
  </si>
  <si>
    <t>Declarat în e-Transport</t>
  </si>
  <si>
    <t>Cod UIT</t>
  </si>
  <si>
    <t>Valoare fără TVA</t>
  </si>
  <si>
    <t>TVA</t>
  </si>
  <si>
    <t>Total</t>
  </si>
  <si>
    <t>Factura nr.</t>
  </si>
  <si>
    <t>Data facturii</t>
  </si>
  <si>
    <t>Termen de facturare</t>
  </si>
  <si>
    <t>Stare facturare</t>
  </si>
  <si>
    <t>Verificare</t>
  </si>
  <si>
    <t>Instal Rapid SRL</t>
  </si>
  <si>
    <t>RO45678901</t>
  </si>
  <si>
    <t>Str. Republicii 22, Ploiești</t>
  </si>
  <si>
    <t>Ion Marin</t>
  </si>
  <si>
    <t>CI PH 445566</t>
  </si>
  <si>
    <t>Auto PH-34-EXI</t>
  </si>
  <si>
    <t>Exemplu Construct SRL</t>
  </si>
  <si>
    <t>RO23456789</t>
  </si>
  <si>
    <t>Str. Florilor 5, Câmpina</t>
  </si>
  <si>
    <t>EXF 1201</t>
  </si>
  <si>
    <t>Electro Plus SRL</t>
  </si>
  <si>
    <t>RO34567890</t>
  </si>
  <si>
    <t>Bd. Bucureşti 118, Ploiești</t>
  </si>
  <si>
    <t>Vasile Pop</t>
  </si>
  <si>
    <t>CI PH 778899</t>
  </si>
  <si>
    <t>Auto PH-12-EXI</t>
  </si>
  <si>
    <t>Punct de lucru Câmpina (gestiunea 2)</t>
  </si>
  <si>
    <t>Str. Lalelor 7, Câmpina</t>
  </si>
  <si>
    <t>Produsele de pe fiecare aviz</t>
  </si>
  <si>
    <t>Scrie numărul avizului, codul produsului și cantitatea. Denumirea, U.M., prețul și TVA se completează din catalog (poți scrie peste ele).</t>
  </si>
  <si>
    <t>Nr. crt.</t>
  </si>
  <si>
    <t>Cod produs</t>
  </si>
  <si>
    <t>Cantitate</t>
  </si>
  <si>
    <t>Preț unitar fără TVA</t>
  </si>
  <si>
    <t>Valoare</t>
  </si>
  <si>
    <t>Avizul nr.:</t>
  </si>
  <si>
    <t>← scrie numărul din registru; restul se completează automat</t>
  </si>
  <si>
    <t>AVIZ DE ÎNSOȚIRE A MĂRFII</t>
  </si>
  <si>
    <t>FURNIZOR (EXPEDITOR)</t>
  </si>
  <si>
    <t>CUMPĂRĂTOR / DESTINATAR</t>
  </si>
  <si>
    <t>Nr.</t>
  </si>
  <si>
    <t>Denumirea produselor</t>
  </si>
  <si>
    <t>Preț unitar (fără TVA)</t>
  </si>
  <si>
    <t>Total:</t>
  </si>
  <si>
    <t>Total cu TVA:</t>
  </si>
  <si>
    <t>DATE PRIVIND EXPEDIȚIA</t>
  </si>
  <si>
    <t>Semnătura și ștampila furnizorului</t>
  </si>
  <si>
    <t>______________</t>
  </si>
  <si>
    <t>Semnătura delegatului</t>
  </si>
  <si>
    <t>Semnătura de primire</t>
  </si>
  <si>
    <t>Am primit marfa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</si>
  <si>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</si>
  <si>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</si>
  <si>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modelexcel.ro/model-aviz-de-insotire-a-marfii-excel/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</si>
</sst>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2E7D32"/>
      <name val="Calibri"/>
      <family val="2"/>
    </font>
    <font>
      <i/>
      <sz val="10"/>
      <color rgb="FF5D6B64"/>
      <name val="Calibri"/>
      <family val="2"/>
    </font>
    <font>
      <b/>
      <sz val="10"/>
      <color theme="1"/>
      <name val="Calibri"/>
      <family val="2"/>
    </font>
    <font>
      <b/>
      <sz val="10"/>
      <color rgb="FFFFFFFF"/>
      <name val="Calibri"/>
      <family val="2"/>
    </font>
    <font>
      <sz val="10"/>
      <color rgb="FFB4322A"/>
      <name val="Calibri"/>
      <family val="2"/>
    </font>
    <font>
      <b/>
      <sz val="12"/>
      <color theme="1"/>
      <name val="Calibri"/>
      <family val="2"/>
    </font>
    <font>
      <sz val="10"/>
      <color rgb="FFFFFFFF"/>
      <name val="Calibri"/>
      <family val="2"/>
    </font>
    <font>
      <b/>
      <sz val="11"/>
      <color theme="1"/>
      <name val="Calibri"/>
      <family val="2"/>
    </font>
    <font>
      <sz val="10"/>
      <color rgb="FF5D6B64"/>
      <name val="Calibri"/>
      <family val="2"/>
    </font>
    <font>
      <b/>
      <sz val="10"/>
      <color rgb="FF2E7D32"/>
      <name val="Calibri"/>
      <family val="2"/>
    </font>
    <font>
      <b/>
      <sz val="10"/>
      <color rgb="FFB4322A"/>
      <name val="Calibri"/>
      <family val="2"/>
    </font>
    <font>
      <b/>
      <sz val="9"/>
      <color rgb="FF6D6D6D"/>
      <name val="Calibri"/>
      <family val="2"/>
    </font>
    <font>
      <i/>
      <sz val="9"/>
      <color rgb="FF6D6D6D"/>
      <name val="Calibri"/>
      <family val="2"/>
    </font>
    <font>
      <u/>
      <sz val="11"/>
      <color theme="10"/>
      <name val="Aptos Narrow"/>
      <family val="2"/>
      <scheme val="minor"/>
    </font>
    <font>
      <u/>
      <sz val="9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6FBF6"/>
        <bgColor indexed="64"/>
      </patternFill>
    </fill>
    <fill>
      <patternFill patternType="solid">
        <fgColor rgb="FF2E7D32"/>
        <bgColor indexed="64"/>
      </patternFill>
    </fill>
    <fill>
      <patternFill patternType="solid">
        <fgColor rgb="FFE8F5E9"/>
        <bgColor indexed="64"/>
      </patternFill>
    </fill>
  </fills>
  <borders count="12">
    <border>
      <left/>
      <right/>
      <top/>
      <bottom/>
      <diagonal/>
    </border>
    <border>
      <left style="thin">
        <color rgb="FFD2DCD9"/>
      </left>
      <right style="thin">
        <color rgb="FFD2DCD9"/>
      </right>
      <top style="thin">
        <color rgb="FFD2DCD9"/>
      </top>
      <bottom style="thin">
        <color rgb="FFD2DCD9"/>
      </bottom>
      <diagonal/>
    </border>
    <border>
      <left style="thin">
        <color rgb="FF2E7D32"/>
      </left>
      <right/>
      <top style="thin">
        <color rgb="FF2E7D32"/>
      </top>
      <bottom/>
      <diagonal/>
    </border>
    <border>
      <left/>
      <right/>
      <top style="thin">
        <color rgb="FF2E7D32"/>
      </top>
      <bottom/>
      <diagonal/>
    </border>
    <border>
      <left/>
      <right style="thin">
        <color rgb="FF2E7D32"/>
      </right>
      <top style="thin">
        <color rgb="FF2E7D32"/>
      </top>
      <bottom/>
      <diagonal/>
    </border>
    <border>
      <left style="thin">
        <color rgb="FF2E7D32"/>
      </left>
      <right/>
      <top/>
      <bottom/>
      <diagonal/>
    </border>
    <border>
      <left/>
      <right style="thin">
        <color rgb="FF2E7D32"/>
      </right>
      <top/>
      <bottom/>
      <diagonal/>
    </border>
    <border>
      <left style="thin">
        <color rgb="FF2E7D32"/>
      </left>
      <right style="thin">
        <color rgb="FFD2DCD9"/>
      </right>
      <top style="thin">
        <color rgb="FFD2DCD9"/>
      </top>
      <bottom style="thin">
        <color rgb="FFD2DCD9"/>
      </bottom>
      <diagonal/>
    </border>
    <border>
      <left style="thin">
        <color rgb="FFD2DCD9"/>
      </left>
      <right style="thin">
        <color rgb="FF2E7D32"/>
      </right>
      <top style="thin">
        <color rgb="FFD2DCD9"/>
      </top>
      <bottom style="thin">
        <color rgb="FFD2DCD9"/>
      </bottom>
      <diagonal/>
    </border>
    <border>
      <left style="thin">
        <color rgb="FF2E7D32"/>
      </left>
      <right/>
      <top/>
      <bottom style="thin">
        <color rgb="FF2E7D32"/>
      </bottom>
      <diagonal/>
    </border>
    <border>
      <left/>
      <right/>
      <top/>
      <bottom style="thin">
        <color rgb="FF2E7D32"/>
      </bottom>
      <diagonal/>
    </border>
    <border>
      <left/>
      <right style="thin">
        <color rgb="FF2E7D32"/>
      </right>
      <top/>
      <bottom style="thin">
        <color rgb="FF2E7D32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1" fillId="2" borderId="1" xfId="0" applyFont="1" applyFill="1" applyBorder="1"/>
    <xf numFmtId="0" fontId="5" fillId="3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/>
    <xf numFmtId="9" fontId="1" fillId="2" borderId="1" xfId="0" applyNumberFormat="1" applyFont="1" applyFill="1" applyBorder="1"/>
    <xf numFmtId="0" fontId="1" fillId="2" borderId="1" xfId="0" applyFont="1" applyFill="1" applyBorder="1" applyAlignment="1">
      <alignment horizontal="center" vertical="top"/>
    </xf>
    <xf numFmtId="14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4" fontId="1" fillId="0" borderId="1" xfId="0" applyNumberFormat="1" applyFont="1" applyBorder="1" applyAlignment="1">
      <alignment vertical="top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9" fontId="1" fillId="0" borderId="1" xfId="0" applyNumberFormat="1" applyFont="1" applyBorder="1" applyAlignment="1">
      <alignment horizontal="center"/>
    </xf>
    <xf numFmtId="0" fontId="6" fillId="0" borderId="1" xfId="0" applyFont="1" applyBorder="1"/>
    <xf numFmtId="0" fontId="7" fillId="4" borderId="0" xfId="0" applyFont="1" applyFill="1" applyAlignment="1">
      <alignment horizontal="center"/>
    </xf>
    <xf numFmtId="0" fontId="8" fillId="0" borderId="0" xfId="0" applyFont="1"/>
    <xf numFmtId="4" fontId="4" fillId="0" borderId="1" xfId="0" applyNumberFormat="1" applyFont="1" applyBorder="1"/>
    <xf numFmtId="0" fontId="12" fillId="0" borderId="0" xfId="0" applyFont="1"/>
    <xf numFmtId="0" fontId="1" fillId="0" borderId="5" xfId="0" applyFont="1" applyBorder="1"/>
    <xf numFmtId="0" fontId="1" fillId="0" borderId="6" xfId="0" applyFont="1" applyBorder="1"/>
    <xf numFmtId="0" fontId="11" fillId="0" borderId="5" xfId="0" applyFont="1" applyBorder="1"/>
    <xf numFmtId="0" fontId="11" fillId="0" borderId="0" xfId="0" applyFont="1"/>
    <xf numFmtId="0" fontId="11" fillId="0" borderId="6" xfId="0" applyFont="1" applyBorder="1"/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4" fontId="1" fillId="0" borderId="8" xfId="0" applyNumberFormat="1" applyFont="1" applyBorder="1"/>
    <xf numFmtId="0" fontId="4" fillId="0" borderId="0" xfId="0" applyFont="1" applyAlignment="1">
      <alignment horizontal="right"/>
    </xf>
    <xf numFmtId="4" fontId="4" fillId="0" borderId="8" xfId="0" applyNumberFormat="1" applyFont="1" applyBorder="1"/>
    <xf numFmtId="0" fontId="4" fillId="0" borderId="5" xfId="0" applyFont="1" applyBorder="1"/>
    <xf numFmtId="0" fontId="10" fillId="0" borderId="5" xfId="0" applyFont="1" applyBorder="1"/>
    <xf numFmtId="0" fontId="10" fillId="0" borderId="0" xfId="0" applyFont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5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1" xfId="0" applyFont="1" applyBorder="1"/>
    <xf numFmtId="4" fontId="4" fillId="0" borderId="1" xfId="0" applyNumberFormat="1" applyFont="1" applyBorder="1"/>
    <xf numFmtId="4" fontId="4" fillId="0" borderId="8" xfId="0" applyNumberFormat="1" applyFont="1" applyBorder="1"/>
    <xf numFmtId="0" fontId="5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4">
    <dxf>
      <font>
        <b/>
        <i val="0"/>
        <color rgb="FFFFFFFF"/>
      </font>
      <fill>
        <patternFill>
          <bgColor rgb="FFB4322A"/>
        </patternFill>
      </fill>
    </dxf>
    <dxf>
      <font>
        <b/>
        <i val="0"/>
        <color rgb="FFC06000"/>
      </font>
    </dxf>
    <dxf>
      <font>
        <b/>
        <i val="0"/>
        <color rgb="FF327D2E"/>
      </font>
    </dxf>
    <dxf>
      <fill>
        <patternFill>
          <bgColor rgb="FFFFE68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model-aviz-de-insotire-a-marfii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46987-B46A-4F71-B252-5A0E4913BBAF}">
  <sheetPr>
    <pageSetUpPr fitToPage="1"/>
  </sheetPr>
  <dimension ref="B1:M41"/>
  <sheetViews>
    <sheetView showGridLines="0" tabSelected="1" workbookViewId="0"/>
  </sheetViews>
  <sheetFormatPr baseColWidth="10" defaultRowHeight="12.75" x14ac:dyDescent="0.2"/>
  <cols>
    <col min="1" max="1" width="2.7109375" style="1" customWidth="1"/>
    <col min="2" max="2" width="5.7109375" style="1" customWidth="1"/>
    <col min="3" max="3" width="22.7109375" style="1" customWidth="1"/>
    <col min="4" max="4" width="12.7109375" style="1" customWidth="1"/>
    <col min="5" max="5" width="7.7109375" style="1" customWidth="1"/>
    <col min="6" max="6" width="10.7109375" style="1" customWidth="1"/>
    <col min="7" max="8" width="12.7109375" style="1" customWidth="1"/>
    <col min="9" max="9" width="11.7109375" style="1" customWidth="1"/>
    <col min="10" max="16384" width="11.42578125" style="1"/>
  </cols>
  <sheetData>
    <row r="1" spans="2:13" ht="15.75" x14ac:dyDescent="0.25">
      <c r="B1" s="4" t="s">
        <v>94</v>
      </c>
      <c r="C1" s="24">
        <v>101</v>
      </c>
      <c r="D1" s="3" t="s">
        <v>95</v>
      </c>
      <c r="M1" s="25">
        <f>IFERROR(MATCH(C1,'Registru avize'!$B$5:$B$304,0),0)</f>
        <v>3</v>
      </c>
    </row>
    <row r="3" spans="2:13" ht="21" x14ac:dyDescent="0.2">
      <c r="B3" s="52" t="s">
        <v>96</v>
      </c>
      <c r="C3" s="53"/>
      <c r="D3" s="53"/>
      <c r="E3" s="53"/>
      <c r="F3" s="53"/>
      <c r="G3" s="53"/>
      <c r="H3" s="53"/>
      <c r="I3" s="54"/>
    </row>
    <row r="4" spans="2:13" ht="15" x14ac:dyDescent="0.2">
      <c r="B4" s="55" t="str">
        <f>IF(RandA=0,"","Seria "&amp;Seria&amp;" nr. "&amp;C1&amp;" din "&amp;RIGHT("0"&amp;DAY(INDEX('Registru avize'!$C$5:$C$304,RandA)),2)&amp;"."&amp;RIGHT("0"&amp;MONTH(INDEX('Registru avize'!$C$5:$C$304,RandA)),2)&amp;"."&amp;YEAR(INDEX('Registru avize'!$C$5:$C$304,RandA)))</f>
        <v>Seria AV nr. 101 din 08.10.2026</v>
      </c>
      <c r="C4" s="56"/>
      <c r="D4" s="56"/>
      <c r="E4" s="56"/>
      <c r="F4" s="56"/>
      <c r="G4" s="56"/>
      <c r="H4" s="56"/>
      <c r="I4" s="57"/>
    </row>
    <row r="5" spans="2:13" x14ac:dyDescent="0.2">
      <c r="B5" s="58" t="str">
        <f>IF(RandA=0,"","Tipul operațiunii: "&amp;IF(RandA=0,"",INDEX('Registru avize'!$D$5:$D$304,RandA)&amp;""))</f>
        <v>Tipul operațiunii: Livrare către client</v>
      </c>
      <c r="C5" s="59"/>
      <c r="D5" s="59"/>
      <c r="E5" s="59"/>
      <c r="F5" s="59"/>
      <c r="G5" s="59"/>
      <c r="H5" s="59"/>
      <c r="I5" s="60"/>
    </row>
    <row r="6" spans="2:13" x14ac:dyDescent="0.2">
      <c r="B6" s="28"/>
      <c r="I6" s="29"/>
    </row>
    <row r="7" spans="2:13" x14ac:dyDescent="0.2">
      <c r="B7" s="30" t="s">
        <v>97</v>
      </c>
      <c r="C7" s="31"/>
      <c r="D7" s="31"/>
      <c r="E7" s="31"/>
      <c r="F7" s="31" t="s">
        <v>98</v>
      </c>
      <c r="G7" s="31"/>
      <c r="H7" s="31"/>
      <c r="I7" s="32"/>
    </row>
    <row r="8" spans="2:13" x14ac:dyDescent="0.2">
      <c r="B8" s="61" t="str">
        <f>Firma</f>
        <v>Exemplu Distribuție SRL</v>
      </c>
      <c r="C8" s="46"/>
      <c r="D8" s="46"/>
      <c r="E8" s="46"/>
      <c r="F8" s="62" t="str">
        <f>IF(RandA=0,"",INDEX('Registru avize'!$E$5:$E$304,RandA)&amp;"")</f>
        <v>Electro Plus SRL</v>
      </c>
      <c r="G8" s="46"/>
      <c r="H8" s="46"/>
      <c r="I8" s="47"/>
    </row>
    <row r="9" spans="2:13" x14ac:dyDescent="0.2">
      <c r="B9" s="45" t="str">
        <f>"CIF: "&amp;CIF&amp;"   ·   Reg. Com.: "&amp;RegCom</f>
        <v>CIF: RO12345678   ·   Reg. Com.: J29/1234/2015</v>
      </c>
      <c r="C9" s="46"/>
      <c r="D9" s="46"/>
      <c r="E9" s="46"/>
      <c r="F9" s="46" t="str">
        <f>IF(RandA=0,"","CIF: "&amp;IF(RandA=0,"",INDEX('Registru avize'!$F$5:$F$304,RandA)&amp;""))</f>
        <v>CIF: RO34567890</v>
      </c>
      <c r="G9" s="46"/>
      <c r="H9" s="46"/>
      <c r="I9" s="47"/>
    </row>
    <row r="10" spans="2:13" ht="27.95" customHeight="1" x14ac:dyDescent="0.2">
      <c r="B10" s="45" t="str">
        <f>"Sediu: "&amp;Adresa</f>
        <v>Sediu: Str. Gării nr. 10, Ploiești, jud. Prahova</v>
      </c>
      <c r="C10" s="46"/>
      <c r="D10" s="46"/>
      <c r="E10" s="46"/>
      <c r="F10" s="46" t="str">
        <f>IF(RandA=0,"","Adresa de livrare: "&amp;IF(RandA=0,"",INDEX('Registru avize'!$G$5:$G$304,RandA)&amp;""))</f>
        <v>Adresa de livrare: Bd. Bucureşti 118, Ploiești</v>
      </c>
      <c r="G10" s="46"/>
      <c r="H10" s="46"/>
      <c r="I10" s="47"/>
    </row>
    <row r="11" spans="2:13" x14ac:dyDescent="0.2">
      <c r="B11" s="28"/>
      <c r="I11" s="29"/>
    </row>
    <row r="12" spans="2:13" ht="30" customHeight="1" x14ac:dyDescent="0.2">
      <c r="B12" s="33" t="s">
        <v>99</v>
      </c>
      <c r="C12" s="51" t="s">
        <v>100</v>
      </c>
      <c r="D12" s="51"/>
      <c r="E12" s="7" t="s">
        <v>28</v>
      </c>
      <c r="F12" s="7" t="s">
        <v>91</v>
      </c>
      <c r="G12" s="7" t="s">
        <v>101</v>
      </c>
      <c r="H12" s="7" t="s">
        <v>93</v>
      </c>
      <c r="I12" s="34" t="s">
        <v>62</v>
      </c>
    </row>
    <row r="13" spans="2:13" x14ac:dyDescent="0.2">
      <c r="B13" s="35">
        <f>IF($M13=0,"",1)</f>
        <v>1</v>
      </c>
      <c r="C13" s="48" t="str">
        <f>IF($M13=0,"",INDEX('Linii aviz'!$E$5:$E$1004,$M13))</f>
        <v>Tablou electric 12 module</v>
      </c>
      <c r="D13" s="48"/>
      <c r="E13" s="19" t="str">
        <f>IF($M13=0,"",INDEX('Linii aviz'!$F$5:$F$1004,$M13))</f>
        <v>buc</v>
      </c>
      <c r="F13" s="19">
        <f>IF($M13=0,"",INDEX('Linii aviz'!$G$5:$G$1004,$M13))</f>
        <v>40</v>
      </c>
      <c r="G13" s="21">
        <f>IF($M13=0,"",INDEX('Linii aviz'!$H$5:$H$1004,$M13))</f>
        <v>145</v>
      </c>
      <c r="H13" s="21">
        <f>IF($M13=0,"",INDEX('Linii aviz'!$J$5:$J$1004,$M13))</f>
        <v>5800</v>
      </c>
      <c r="I13" s="36">
        <f>IF($M13=0,"",INDEX('Linii aviz'!$K$5:$K$1004,$M13))</f>
        <v>1218</v>
      </c>
      <c r="M13" s="25">
        <f>IFERROR(MATCH($C$1&amp;"|"&amp;1,'Linii aviz'!$A$5:$A$1004,0),0)</f>
        <v>8</v>
      </c>
    </row>
    <row r="14" spans="2:13" x14ac:dyDescent="0.2">
      <c r="B14" s="35">
        <f>IF($M14=0,"",2)</f>
        <v>2</v>
      </c>
      <c r="C14" s="48" t="str">
        <f>IF($M14=0,"",INDEX('Linii aviz'!$E$5:$E$1004,$M14))</f>
        <v>Corp iluminat LED 36W</v>
      </c>
      <c r="D14" s="48"/>
      <c r="E14" s="19" t="str">
        <f>IF($M14=0,"",INDEX('Linii aviz'!$F$5:$F$1004,$M14))</f>
        <v>buc</v>
      </c>
      <c r="F14" s="19">
        <f>IF($M14=0,"",INDEX('Linii aviz'!$G$5:$G$1004,$M14))</f>
        <v>60</v>
      </c>
      <c r="G14" s="21">
        <f>IF($M14=0,"",INDEX('Linii aviz'!$H$5:$H$1004,$M14))</f>
        <v>89</v>
      </c>
      <c r="H14" s="21">
        <f>IF($M14=0,"",INDEX('Linii aviz'!$J$5:$J$1004,$M14))</f>
        <v>5340</v>
      </c>
      <c r="I14" s="36">
        <f>IF($M14=0,"",INDEX('Linii aviz'!$K$5:$K$1004,$M14))</f>
        <v>1121.4000000000001</v>
      </c>
      <c r="M14" s="25">
        <f>IFERROR(MATCH($C$1&amp;"|"&amp;2,'Linii aviz'!$A$5:$A$1004,0),0)</f>
        <v>9</v>
      </c>
    </row>
    <row r="15" spans="2:13" x14ac:dyDescent="0.2">
      <c r="B15" s="35">
        <f>IF($M15=0,"",3)</f>
        <v>3</v>
      </c>
      <c r="C15" s="48" t="str">
        <f>IF($M15=0,"",INDEX('Linii aviz'!$E$5:$E$1004,$M15))</f>
        <v>Cablu CYY-F 3x2,5</v>
      </c>
      <c r="D15" s="48"/>
      <c r="E15" s="19" t="str">
        <f>IF($M15=0,"",INDEX('Linii aviz'!$F$5:$F$1004,$M15))</f>
        <v>m</v>
      </c>
      <c r="F15" s="19">
        <f>IF($M15=0,"",INDEX('Linii aviz'!$G$5:$G$1004,$M15))</f>
        <v>500</v>
      </c>
      <c r="G15" s="21">
        <f>IF($M15=0,"",INDEX('Linii aviz'!$H$5:$H$1004,$M15))</f>
        <v>4.8499999999999996</v>
      </c>
      <c r="H15" s="21">
        <f>IF($M15=0,"",INDEX('Linii aviz'!$J$5:$J$1004,$M15))</f>
        <v>2425</v>
      </c>
      <c r="I15" s="36">
        <f>IF($M15=0,"",INDEX('Linii aviz'!$K$5:$K$1004,$M15))</f>
        <v>509.25</v>
      </c>
      <c r="M15" s="25">
        <f>IFERROR(MATCH($C$1&amp;"|"&amp;3,'Linii aviz'!$A$5:$A$1004,0),0)</f>
        <v>10</v>
      </c>
    </row>
    <row r="16" spans="2:13" x14ac:dyDescent="0.2">
      <c r="B16" s="35" t="str">
        <f>IF($M16=0,"",4)</f>
        <v/>
      </c>
      <c r="C16" s="48" t="str">
        <f>IF($M16=0,"",INDEX('Linii aviz'!$E$5:$E$1004,$M16))</f>
        <v/>
      </c>
      <c r="D16" s="48"/>
      <c r="E16" s="19" t="str">
        <f>IF($M16=0,"",INDEX('Linii aviz'!$F$5:$F$1004,$M16))</f>
        <v/>
      </c>
      <c r="F16" s="19" t="str">
        <f>IF($M16=0,"",INDEX('Linii aviz'!$G$5:$G$1004,$M16))</f>
        <v/>
      </c>
      <c r="G16" s="21" t="str">
        <f>IF($M16=0,"",INDEX('Linii aviz'!$H$5:$H$1004,$M16))</f>
        <v/>
      </c>
      <c r="H16" s="21" t="str">
        <f>IF($M16=0,"",INDEX('Linii aviz'!$J$5:$J$1004,$M16))</f>
        <v/>
      </c>
      <c r="I16" s="36" t="str">
        <f>IF($M16=0,"",INDEX('Linii aviz'!$K$5:$K$1004,$M16))</f>
        <v/>
      </c>
      <c r="M16" s="25">
        <f>IFERROR(MATCH($C$1&amp;"|"&amp;4,'Linii aviz'!$A$5:$A$1004,0),0)</f>
        <v>0</v>
      </c>
    </row>
    <row r="17" spans="2:13" x14ac:dyDescent="0.2">
      <c r="B17" s="35" t="str">
        <f>IF($M17=0,"",5)</f>
        <v/>
      </c>
      <c r="C17" s="48" t="str">
        <f>IF($M17=0,"",INDEX('Linii aviz'!$E$5:$E$1004,$M17))</f>
        <v/>
      </c>
      <c r="D17" s="48"/>
      <c r="E17" s="19" t="str">
        <f>IF($M17=0,"",INDEX('Linii aviz'!$F$5:$F$1004,$M17))</f>
        <v/>
      </c>
      <c r="F17" s="19" t="str">
        <f>IF($M17=0,"",INDEX('Linii aviz'!$G$5:$G$1004,$M17))</f>
        <v/>
      </c>
      <c r="G17" s="21" t="str">
        <f>IF($M17=0,"",INDEX('Linii aviz'!$H$5:$H$1004,$M17))</f>
        <v/>
      </c>
      <c r="H17" s="21" t="str">
        <f>IF($M17=0,"",INDEX('Linii aviz'!$J$5:$J$1004,$M17))</f>
        <v/>
      </c>
      <c r="I17" s="36" t="str">
        <f>IF($M17=0,"",INDEX('Linii aviz'!$K$5:$K$1004,$M17))</f>
        <v/>
      </c>
      <c r="M17" s="25">
        <f>IFERROR(MATCH($C$1&amp;"|"&amp;5,'Linii aviz'!$A$5:$A$1004,0),0)</f>
        <v>0</v>
      </c>
    </row>
    <row r="18" spans="2:13" x14ac:dyDescent="0.2">
      <c r="B18" s="35" t="str">
        <f>IF($M18=0,"",6)</f>
        <v/>
      </c>
      <c r="C18" s="48" t="str">
        <f>IF($M18=0,"",INDEX('Linii aviz'!$E$5:$E$1004,$M18))</f>
        <v/>
      </c>
      <c r="D18" s="48"/>
      <c r="E18" s="19" t="str">
        <f>IF($M18=0,"",INDEX('Linii aviz'!$F$5:$F$1004,$M18))</f>
        <v/>
      </c>
      <c r="F18" s="19" t="str">
        <f>IF($M18=0,"",INDEX('Linii aviz'!$G$5:$G$1004,$M18))</f>
        <v/>
      </c>
      <c r="G18" s="21" t="str">
        <f>IF($M18=0,"",INDEX('Linii aviz'!$H$5:$H$1004,$M18))</f>
        <v/>
      </c>
      <c r="H18" s="21" t="str">
        <f>IF($M18=0,"",INDEX('Linii aviz'!$J$5:$J$1004,$M18))</f>
        <v/>
      </c>
      <c r="I18" s="36" t="str">
        <f>IF($M18=0,"",INDEX('Linii aviz'!$K$5:$K$1004,$M18))</f>
        <v/>
      </c>
      <c r="M18" s="25">
        <f>IFERROR(MATCH($C$1&amp;"|"&amp;6,'Linii aviz'!$A$5:$A$1004,0),0)</f>
        <v>0</v>
      </c>
    </row>
    <row r="19" spans="2:13" x14ac:dyDescent="0.2">
      <c r="B19" s="35" t="str">
        <f>IF($M19=0,"",7)</f>
        <v/>
      </c>
      <c r="C19" s="48" t="str">
        <f>IF($M19=0,"",INDEX('Linii aviz'!$E$5:$E$1004,$M19))</f>
        <v/>
      </c>
      <c r="D19" s="48"/>
      <c r="E19" s="19" t="str">
        <f>IF($M19=0,"",INDEX('Linii aviz'!$F$5:$F$1004,$M19))</f>
        <v/>
      </c>
      <c r="F19" s="19" t="str">
        <f>IF($M19=0,"",INDEX('Linii aviz'!$G$5:$G$1004,$M19))</f>
        <v/>
      </c>
      <c r="G19" s="21" t="str">
        <f>IF($M19=0,"",INDEX('Linii aviz'!$H$5:$H$1004,$M19))</f>
        <v/>
      </c>
      <c r="H19" s="21" t="str">
        <f>IF($M19=0,"",INDEX('Linii aviz'!$J$5:$J$1004,$M19))</f>
        <v/>
      </c>
      <c r="I19" s="36" t="str">
        <f>IF($M19=0,"",INDEX('Linii aviz'!$K$5:$K$1004,$M19))</f>
        <v/>
      </c>
      <c r="M19" s="25">
        <f>IFERROR(MATCH($C$1&amp;"|"&amp;7,'Linii aviz'!$A$5:$A$1004,0),0)</f>
        <v>0</v>
      </c>
    </row>
    <row r="20" spans="2:13" x14ac:dyDescent="0.2">
      <c r="B20" s="35" t="str">
        <f>IF($M20=0,"",8)</f>
        <v/>
      </c>
      <c r="C20" s="48" t="str">
        <f>IF($M20=0,"",INDEX('Linii aviz'!$E$5:$E$1004,$M20))</f>
        <v/>
      </c>
      <c r="D20" s="48"/>
      <c r="E20" s="19" t="str">
        <f>IF($M20=0,"",INDEX('Linii aviz'!$F$5:$F$1004,$M20))</f>
        <v/>
      </c>
      <c r="F20" s="19" t="str">
        <f>IF($M20=0,"",INDEX('Linii aviz'!$G$5:$G$1004,$M20))</f>
        <v/>
      </c>
      <c r="G20" s="21" t="str">
        <f>IF($M20=0,"",INDEX('Linii aviz'!$H$5:$H$1004,$M20))</f>
        <v/>
      </c>
      <c r="H20" s="21" t="str">
        <f>IF($M20=0,"",INDEX('Linii aviz'!$J$5:$J$1004,$M20))</f>
        <v/>
      </c>
      <c r="I20" s="36" t="str">
        <f>IF($M20=0,"",INDEX('Linii aviz'!$K$5:$K$1004,$M20))</f>
        <v/>
      </c>
      <c r="M20" s="25">
        <f>IFERROR(MATCH($C$1&amp;"|"&amp;8,'Linii aviz'!$A$5:$A$1004,0),0)</f>
        <v>0</v>
      </c>
    </row>
    <row r="21" spans="2:13" x14ac:dyDescent="0.2">
      <c r="B21" s="35" t="str">
        <f>IF($M21=0,"",9)</f>
        <v/>
      </c>
      <c r="C21" s="48" t="str">
        <f>IF($M21=0,"",INDEX('Linii aviz'!$E$5:$E$1004,$M21))</f>
        <v/>
      </c>
      <c r="D21" s="48"/>
      <c r="E21" s="19" t="str">
        <f>IF($M21=0,"",INDEX('Linii aviz'!$F$5:$F$1004,$M21))</f>
        <v/>
      </c>
      <c r="F21" s="19" t="str">
        <f>IF($M21=0,"",INDEX('Linii aviz'!$G$5:$G$1004,$M21))</f>
        <v/>
      </c>
      <c r="G21" s="21" t="str">
        <f>IF($M21=0,"",INDEX('Linii aviz'!$H$5:$H$1004,$M21))</f>
        <v/>
      </c>
      <c r="H21" s="21" t="str">
        <f>IF($M21=0,"",INDEX('Linii aviz'!$J$5:$J$1004,$M21))</f>
        <v/>
      </c>
      <c r="I21" s="36" t="str">
        <f>IF($M21=0,"",INDEX('Linii aviz'!$K$5:$K$1004,$M21))</f>
        <v/>
      </c>
      <c r="M21" s="25">
        <f>IFERROR(MATCH($C$1&amp;"|"&amp;9,'Linii aviz'!$A$5:$A$1004,0),0)</f>
        <v>0</v>
      </c>
    </row>
    <row r="22" spans="2:13" x14ac:dyDescent="0.2">
      <c r="B22" s="35" t="str">
        <f>IF($M22=0,"",10)</f>
        <v/>
      </c>
      <c r="C22" s="48" t="str">
        <f>IF($M22=0,"",INDEX('Linii aviz'!$E$5:$E$1004,$M22))</f>
        <v/>
      </c>
      <c r="D22" s="48"/>
      <c r="E22" s="19" t="str">
        <f>IF($M22=0,"",INDEX('Linii aviz'!$F$5:$F$1004,$M22))</f>
        <v/>
      </c>
      <c r="F22" s="19" t="str">
        <f>IF($M22=0,"",INDEX('Linii aviz'!$G$5:$G$1004,$M22))</f>
        <v/>
      </c>
      <c r="G22" s="21" t="str">
        <f>IF($M22=0,"",INDEX('Linii aviz'!$H$5:$H$1004,$M22))</f>
        <v/>
      </c>
      <c r="H22" s="21" t="str">
        <f>IF($M22=0,"",INDEX('Linii aviz'!$J$5:$J$1004,$M22))</f>
        <v/>
      </c>
      <c r="I22" s="36" t="str">
        <f>IF($M22=0,"",INDEX('Linii aviz'!$K$5:$K$1004,$M22))</f>
        <v/>
      </c>
      <c r="M22" s="25">
        <f>IFERROR(MATCH($C$1&amp;"|"&amp;10,'Linii aviz'!$A$5:$A$1004,0),0)</f>
        <v>0</v>
      </c>
    </row>
    <row r="23" spans="2:13" x14ac:dyDescent="0.2">
      <c r="B23" s="35" t="str">
        <f>IF($M23=0,"",11)</f>
        <v/>
      </c>
      <c r="C23" s="48" t="str">
        <f>IF($M23=0,"",INDEX('Linii aviz'!$E$5:$E$1004,$M23))</f>
        <v/>
      </c>
      <c r="D23" s="48"/>
      <c r="E23" s="19" t="str">
        <f>IF($M23=0,"",INDEX('Linii aviz'!$F$5:$F$1004,$M23))</f>
        <v/>
      </c>
      <c r="F23" s="19" t="str">
        <f>IF($M23=0,"",INDEX('Linii aviz'!$G$5:$G$1004,$M23))</f>
        <v/>
      </c>
      <c r="G23" s="21" t="str">
        <f>IF($M23=0,"",INDEX('Linii aviz'!$H$5:$H$1004,$M23))</f>
        <v/>
      </c>
      <c r="H23" s="21" t="str">
        <f>IF($M23=0,"",INDEX('Linii aviz'!$J$5:$J$1004,$M23))</f>
        <v/>
      </c>
      <c r="I23" s="36" t="str">
        <f>IF($M23=0,"",INDEX('Linii aviz'!$K$5:$K$1004,$M23))</f>
        <v/>
      </c>
      <c r="M23" s="25">
        <f>IFERROR(MATCH($C$1&amp;"|"&amp;11,'Linii aviz'!$A$5:$A$1004,0),0)</f>
        <v>0</v>
      </c>
    </row>
    <row r="24" spans="2:13" x14ac:dyDescent="0.2">
      <c r="B24" s="35" t="str">
        <f>IF($M24=0,"",12)</f>
        <v/>
      </c>
      <c r="C24" s="48" t="str">
        <f>IF($M24=0,"",INDEX('Linii aviz'!$E$5:$E$1004,$M24))</f>
        <v/>
      </c>
      <c r="D24" s="48"/>
      <c r="E24" s="19" t="str">
        <f>IF($M24=0,"",INDEX('Linii aviz'!$F$5:$F$1004,$M24))</f>
        <v/>
      </c>
      <c r="F24" s="19" t="str">
        <f>IF($M24=0,"",INDEX('Linii aviz'!$G$5:$G$1004,$M24))</f>
        <v/>
      </c>
      <c r="G24" s="21" t="str">
        <f>IF($M24=0,"",INDEX('Linii aviz'!$H$5:$H$1004,$M24))</f>
        <v/>
      </c>
      <c r="H24" s="21" t="str">
        <f>IF($M24=0,"",INDEX('Linii aviz'!$J$5:$J$1004,$M24))</f>
        <v/>
      </c>
      <c r="I24" s="36" t="str">
        <f>IF($M24=0,"",INDEX('Linii aviz'!$K$5:$K$1004,$M24))</f>
        <v/>
      </c>
      <c r="M24" s="25">
        <f>IFERROR(MATCH($C$1&amp;"|"&amp;12,'Linii aviz'!$A$5:$A$1004,0),0)</f>
        <v>0</v>
      </c>
    </row>
    <row r="25" spans="2:13" x14ac:dyDescent="0.2">
      <c r="B25" s="35" t="str">
        <f>IF($M25=0,"",13)</f>
        <v/>
      </c>
      <c r="C25" s="48" t="str">
        <f>IF($M25=0,"",INDEX('Linii aviz'!$E$5:$E$1004,$M25))</f>
        <v/>
      </c>
      <c r="D25" s="48"/>
      <c r="E25" s="19" t="str">
        <f>IF($M25=0,"",INDEX('Linii aviz'!$F$5:$F$1004,$M25))</f>
        <v/>
      </c>
      <c r="F25" s="19" t="str">
        <f>IF($M25=0,"",INDEX('Linii aviz'!$G$5:$G$1004,$M25))</f>
        <v/>
      </c>
      <c r="G25" s="21" t="str">
        <f>IF($M25=0,"",INDEX('Linii aviz'!$H$5:$H$1004,$M25))</f>
        <v/>
      </c>
      <c r="H25" s="21" t="str">
        <f>IF($M25=0,"",INDEX('Linii aviz'!$J$5:$J$1004,$M25))</f>
        <v/>
      </c>
      <c r="I25" s="36" t="str">
        <f>IF($M25=0,"",INDEX('Linii aviz'!$K$5:$K$1004,$M25))</f>
        <v/>
      </c>
      <c r="M25" s="25">
        <f>IFERROR(MATCH($C$1&amp;"|"&amp;13,'Linii aviz'!$A$5:$A$1004,0),0)</f>
        <v>0</v>
      </c>
    </row>
    <row r="26" spans="2:13" x14ac:dyDescent="0.2">
      <c r="B26" s="35" t="str">
        <f>IF($M26=0,"",14)</f>
        <v/>
      </c>
      <c r="C26" s="48" t="str">
        <f>IF($M26=0,"",INDEX('Linii aviz'!$E$5:$E$1004,$M26))</f>
        <v/>
      </c>
      <c r="D26" s="48"/>
      <c r="E26" s="19" t="str">
        <f>IF($M26=0,"",INDEX('Linii aviz'!$F$5:$F$1004,$M26))</f>
        <v/>
      </c>
      <c r="F26" s="19" t="str">
        <f>IF($M26=0,"",INDEX('Linii aviz'!$G$5:$G$1004,$M26))</f>
        <v/>
      </c>
      <c r="G26" s="21" t="str">
        <f>IF($M26=0,"",INDEX('Linii aviz'!$H$5:$H$1004,$M26))</f>
        <v/>
      </c>
      <c r="H26" s="21" t="str">
        <f>IF($M26=0,"",INDEX('Linii aviz'!$J$5:$J$1004,$M26))</f>
        <v/>
      </c>
      <c r="I26" s="36" t="str">
        <f>IF($M26=0,"",INDEX('Linii aviz'!$K$5:$K$1004,$M26))</f>
        <v/>
      </c>
      <c r="M26" s="25">
        <f>IFERROR(MATCH($C$1&amp;"|"&amp;14,'Linii aviz'!$A$5:$A$1004,0),0)</f>
        <v>0</v>
      </c>
    </row>
    <row r="27" spans="2:13" x14ac:dyDescent="0.2">
      <c r="B27" s="35" t="str">
        <f>IF($M27=0,"",15)</f>
        <v/>
      </c>
      <c r="C27" s="48" t="str">
        <f>IF($M27=0,"",INDEX('Linii aviz'!$E$5:$E$1004,$M27))</f>
        <v/>
      </c>
      <c r="D27" s="48"/>
      <c r="E27" s="19" t="str">
        <f>IF($M27=0,"",INDEX('Linii aviz'!$F$5:$F$1004,$M27))</f>
        <v/>
      </c>
      <c r="F27" s="19" t="str">
        <f>IF($M27=0,"",INDEX('Linii aviz'!$G$5:$G$1004,$M27))</f>
        <v/>
      </c>
      <c r="G27" s="21" t="str">
        <f>IF($M27=0,"",INDEX('Linii aviz'!$H$5:$H$1004,$M27))</f>
        <v/>
      </c>
      <c r="H27" s="21" t="str">
        <f>IF($M27=0,"",INDEX('Linii aviz'!$J$5:$J$1004,$M27))</f>
        <v/>
      </c>
      <c r="I27" s="36" t="str">
        <f>IF($M27=0,"",INDEX('Linii aviz'!$K$5:$K$1004,$M27))</f>
        <v/>
      </c>
      <c r="M27" s="25">
        <f>IFERROR(MATCH($C$1&amp;"|"&amp;15,'Linii aviz'!$A$5:$A$1004,0),0)</f>
        <v>0</v>
      </c>
    </row>
    <row r="28" spans="2:13" x14ac:dyDescent="0.2">
      <c r="B28" s="28"/>
      <c r="G28" s="37" t="s">
        <v>102</v>
      </c>
      <c r="H28" s="26">
        <f>IF(RandA=0,"",INDEX('Registru avize'!$M$5:$M$304,RandA))</f>
        <v>13565</v>
      </c>
      <c r="I28" s="38">
        <f>IF(RandA=0,"",INDEX('Registru avize'!$N$5:$N$304,RandA))</f>
        <v>2848.65</v>
      </c>
    </row>
    <row r="29" spans="2:13" x14ac:dyDescent="0.2">
      <c r="B29" s="28"/>
      <c r="G29" s="37" t="s">
        <v>103</v>
      </c>
      <c r="H29" s="49">
        <f>IF(RandA=0,"",INDEX('Registru avize'!$O$5:$O$304,RandA))</f>
        <v>16413.650000000001</v>
      </c>
      <c r="I29" s="50"/>
    </row>
    <row r="30" spans="2:13" x14ac:dyDescent="0.2">
      <c r="B30" s="28"/>
      <c r="I30" s="29"/>
    </row>
    <row r="31" spans="2:13" x14ac:dyDescent="0.2">
      <c r="B31" s="30" t="s">
        <v>104</v>
      </c>
      <c r="I31" s="29"/>
    </row>
    <row r="32" spans="2:13" x14ac:dyDescent="0.2">
      <c r="B32" s="45" t="str">
        <f>IF(RandA=0,"","Numele delegatului: "&amp;IF(RandA=0,"",INDEX('Registru avize'!$H$5:$H$304,RandA)&amp;"")&amp;"   ·   Act de identitate: "&amp;IF(RandA=0,"",INDEX('Registru avize'!$I$5:$I$304,RandA)&amp;""))</f>
        <v>Numele delegatului: Vasile Pop   ·   Act de identitate: CI PH 778899</v>
      </c>
      <c r="C32" s="46"/>
      <c r="D32" s="46"/>
      <c r="E32" s="46"/>
      <c r="F32" s="46"/>
      <c r="G32" s="46"/>
      <c r="H32" s="46"/>
      <c r="I32" s="47"/>
    </row>
    <row r="33" spans="2:9" x14ac:dyDescent="0.2">
      <c r="B33" s="45" t="str">
        <f>IF(RandA=0,"","Mijloc de transport: "&amp;IF(RandA=0,"",INDEX('Registru avize'!$J$5:$J$304,RandA)&amp;"")&amp;IF(IF(RandA=0,"",INDEX('Registru avize'!$L$5:$L$304,RandA)&amp;"")="","","   ·   Cod UIT e-Transport: "&amp;IF(RandA=0,"",INDEX('Registru avize'!$L$5:$L$304,RandA)&amp;"")))</f>
        <v>Mijloc de transport: Auto PH-12-EXI</v>
      </c>
      <c r="C33" s="46"/>
      <c r="D33" s="46"/>
      <c r="E33" s="46"/>
      <c r="F33" s="46"/>
      <c r="G33" s="46"/>
      <c r="H33" s="46"/>
      <c r="I33" s="47"/>
    </row>
    <row r="34" spans="2:9" x14ac:dyDescent="0.2">
      <c r="B34" s="45" t="str">
        <f>IF(RandA=0,"","Expedierea s-a efectuat în prezența noastră la data de "&amp;RIGHT("0"&amp;DAY(INDEX('Registru avize'!$C$5:$C$304,RandA)),2)&amp;"."&amp;RIGHT("0"&amp;MONTH(INDEX('Registru avize'!$C$5:$C$304,RandA)),2)&amp;"."&amp;YEAR(INDEX('Registru avize'!$C$5:$C$304,RandA))&amp;", ora ______.")</f>
        <v>Expedierea s-a efectuat în prezența noastră la data de 08.10.2026, ora ______.</v>
      </c>
      <c r="C34" s="46"/>
      <c r="D34" s="46"/>
      <c r="E34" s="46"/>
      <c r="F34" s="46"/>
      <c r="G34" s="46"/>
      <c r="H34" s="46"/>
      <c r="I34" s="47"/>
    </row>
    <row r="35" spans="2:9" x14ac:dyDescent="0.2">
      <c r="B35" s="28"/>
      <c r="I35" s="29"/>
    </row>
    <row r="36" spans="2:9" x14ac:dyDescent="0.2">
      <c r="B36" s="39" t="s">
        <v>105</v>
      </c>
      <c r="E36" s="4" t="s">
        <v>107</v>
      </c>
      <c r="H36" s="4" t="s">
        <v>108</v>
      </c>
      <c r="I36" s="29"/>
    </row>
    <row r="37" spans="2:9" x14ac:dyDescent="0.2">
      <c r="B37" s="40" t="str">
        <f>Intocmit</f>
        <v>Ion Marin – gestionar</v>
      </c>
      <c r="E37" s="41" t="str">
        <f>IF(RandA=0,"",INDEX('Registru avize'!$H$5:$H$304,RandA)&amp;"")</f>
        <v>Vasile Pop</v>
      </c>
      <c r="H37" s="41" t="s">
        <v>109</v>
      </c>
      <c r="I37" s="29"/>
    </row>
    <row r="38" spans="2:9" x14ac:dyDescent="0.2">
      <c r="B38" s="28"/>
      <c r="I38" s="29"/>
    </row>
    <row r="39" spans="2:9" x14ac:dyDescent="0.2">
      <c r="B39" s="28" t="s">
        <v>106</v>
      </c>
      <c r="E39" s="1" t="s">
        <v>106</v>
      </c>
      <c r="H39" s="1" t="s">
        <v>106</v>
      </c>
      <c r="I39" s="29"/>
    </row>
    <row r="40" spans="2:9" x14ac:dyDescent="0.2">
      <c r="B40" s="42"/>
      <c r="C40" s="43"/>
      <c r="D40" s="43"/>
      <c r="E40" s="43"/>
      <c r="F40" s="43"/>
      <c r="G40" s="43"/>
      <c r="H40" s="43"/>
      <c r="I40" s="44"/>
    </row>
    <row r="41" spans="2:9" x14ac:dyDescent="0.2">
      <c r="B41" s="27" t="str">
        <f ca="1">IF(RandA=0,"Numărul nu există în registru.",IF(IF(RandA=0,"",INDEX('Registru avize'!$T$5:$T$304,RandA)&amp;"")="","","Atenție: "&amp;IF(RandA=0,"",INDEX('Registru avize'!$T$5:$T$304,RandA)&amp;"")))</f>
        <v>Atenție: Lipsește codul UIT. Factura până la 15.11.2026.</v>
      </c>
    </row>
  </sheetData>
  <mergeCells count="29">
    <mergeCell ref="B10:E10"/>
    <mergeCell ref="F8:I8"/>
    <mergeCell ref="F9:I9"/>
    <mergeCell ref="F10:I10"/>
    <mergeCell ref="B3:I3"/>
    <mergeCell ref="B4:I4"/>
    <mergeCell ref="B5:I5"/>
    <mergeCell ref="B8:E8"/>
    <mergeCell ref="B9:E9"/>
    <mergeCell ref="C23:D23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B33:I33"/>
    <mergeCell ref="B34:I34"/>
    <mergeCell ref="C24:D24"/>
    <mergeCell ref="C25:D25"/>
    <mergeCell ref="C26:D26"/>
    <mergeCell ref="C27:D27"/>
    <mergeCell ref="H29:I29"/>
    <mergeCell ref="B32:I32"/>
  </mergeCells>
  <printOptions horizontalCentered="1"/>
  <pageMargins left="0.7" right="0.7" top="0.75" bottom="0.75" header="0.3" footer="0.3"/>
  <pageSetup scale="90" orientation="portrait" r:id="rId1"/>
  <headerFooter>
    <oddFooter>&amp;Cmodelexcel.ro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94118-7B3C-430E-B02F-36C82F32D8C8}">
  <sheetPr>
    <pageSetUpPr fitToPage="1"/>
  </sheetPr>
  <dimension ref="B1:ZZ1000"/>
  <sheetViews>
    <sheetView showGridLines="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E5" sqref="E5"/>
    </sheetView>
  </sheetViews>
  <sheetFormatPr baseColWidth="10" defaultRowHeight="12.75" x14ac:dyDescent="0.2"/>
  <cols>
    <col min="1" max="1" width="2.7109375" style="1" customWidth="1"/>
    <col min="2" max="2" width="7.7109375" style="1" customWidth="1"/>
    <col min="3" max="3" width="10.7109375" style="1" customWidth="1"/>
    <col min="4" max="4" width="16.7109375" style="1" customWidth="1"/>
    <col min="5" max="5" width="22.7109375" style="1" customWidth="1"/>
    <col min="6" max="6" width="12.7109375" style="1" customWidth="1"/>
    <col min="7" max="7" width="20.7109375" style="1" customWidth="1"/>
    <col min="8" max="9" width="12.7109375" style="1" customWidth="1"/>
    <col min="10" max="10" width="14.7109375" style="1" customWidth="1"/>
    <col min="11" max="12" width="10.7109375" style="1" customWidth="1"/>
    <col min="13" max="13" width="11.7109375" style="1" customWidth="1"/>
    <col min="14" max="14" width="10.7109375" style="1" customWidth="1"/>
    <col min="15" max="15" width="11.7109375" style="1" customWidth="1"/>
    <col min="16" max="18" width="10.7109375" style="1" customWidth="1"/>
    <col min="19" max="19" width="24.7109375" style="1" customWidth="1"/>
    <col min="20" max="20" width="30.7109375" style="1" customWidth="1"/>
    <col min="21" max="16384" width="11.42578125" style="1"/>
  </cols>
  <sheetData>
    <row r="1" spans="2:20" ht="21" x14ac:dyDescent="0.35">
      <c r="B1" s="2" t="s">
        <v>49</v>
      </c>
    </row>
    <row r="2" spans="2:20" x14ac:dyDescent="0.2">
      <c r="B2" s="3" t="s">
        <v>50</v>
      </c>
    </row>
    <row r="4" spans="2:20" ht="44.1" customHeight="1" x14ac:dyDescent="0.2">
      <c r="B4" s="7" t="s">
        <v>51</v>
      </c>
      <c r="C4" s="7" t="s">
        <v>52</v>
      </c>
      <c r="D4" s="7" t="s">
        <v>14</v>
      </c>
      <c r="E4" s="7" t="s">
        <v>53</v>
      </c>
      <c r="F4" s="7" t="s">
        <v>54</v>
      </c>
      <c r="G4" s="7" t="s">
        <v>55</v>
      </c>
      <c r="H4" s="7" t="s">
        <v>56</v>
      </c>
      <c r="I4" s="7" t="s">
        <v>57</v>
      </c>
      <c r="J4" s="7" t="s">
        <v>58</v>
      </c>
      <c r="K4" s="7" t="s">
        <v>59</v>
      </c>
      <c r="L4" s="7" t="s">
        <v>60</v>
      </c>
      <c r="M4" s="7" t="s">
        <v>61</v>
      </c>
      <c r="N4" s="7" t="s">
        <v>62</v>
      </c>
      <c r="O4" s="7" t="s">
        <v>63</v>
      </c>
      <c r="P4" s="7" t="s">
        <v>64</v>
      </c>
      <c r="Q4" s="7" t="s">
        <v>65</v>
      </c>
      <c r="R4" s="7" t="s">
        <v>66</v>
      </c>
      <c r="S4" s="7" t="s">
        <v>67</v>
      </c>
      <c r="T4" s="7" t="s">
        <v>68</v>
      </c>
    </row>
    <row r="5" spans="2:20" ht="25.5" x14ac:dyDescent="0.2">
      <c r="B5" s="10">
        <v>99</v>
      </c>
      <c r="C5" s="11">
        <f>DATE(2026,8,20)</f>
        <v>46254</v>
      </c>
      <c r="D5" s="12" t="s">
        <v>15</v>
      </c>
      <c r="E5" s="12" t="s">
        <v>69</v>
      </c>
      <c r="F5" s="12" t="s">
        <v>70</v>
      </c>
      <c r="G5" s="12" t="s">
        <v>71</v>
      </c>
      <c r="H5" s="13" t="s">
        <v>72</v>
      </c>
      <c r="I5" s="13" t="s">
        <v>73</v>
      </c>
      <c r="J5" s="13" t="s">
        <v>74</v>
      </c>
      <c r="K5" s="10" t="s">
        <v>22</v>
      </c>
      <c r="L5" s="13"/>
      <c r="M5" s="14">
        <f>IF(B5="","",SUMIF('Linii aviz'!$B$5:$B$1004,B5,'Linii aviz'!$J$5:$J$1004))</f>
        <v>996.3</v>
      </c>
      <c r="N5" s="14">
        <f>IF(B5="","",SUMIF('Linii aviz'!$B$5:$B$1004,B5,'Linii aviz'!$K$5:$K$1004))</f>
        <v>209.23000000000002</v>
      </c>
      <c r="O5" s="14">
        <f t="shared" ref="O5:O68" si="0">IF(B5="","",M5+N5)</f>
        <v>1205.53</v>
      </c>
      <c r="P5" s="13"/>
      <c r="Q5" s="11"/>
      <c r="R5" s="15">
        <f t="shared" ref="R5:R68" si="1">IF(OR(C5="",D5&lt;&gt;"Livrare către client"),"",DATE(YEAR(C5),MONTH(C5)+1,15))</f>
        <v>46280</v>
      </c>
      <c r="S5" s="16" t="str">
        <f t="shared" ref="S5:S68" ca="1" si="2">IF(B5="","",IF(D5&lt;&gt;"Livrare către client","Nu se facturează",IF(P5&lt;&gt;"","Facturat",IF(TODAY()&gt;R5,"Nefacturat – termen depășit","De facturat"))))</f>
        <v>Nefacturat – termen depășit</v>
      </c>
      <c r="T5" s="17" t="str">
        <f ca="1">IF(AND(B5="",E5=""),"",TRIM(IF(COUNTIF($B$5:$B$304,B5)&gt;1,"Număr dublat. ","")&amp;IF(OR(C5="",D5="",E5="",G5=""),"Date incomplete. ","")&amp;IF(COUNTIF('Linii aviz'!$B$5:$B$1004,B5)=0,"Nicio linie în Linii aviz. ","")&amp;IF(AND(K5="Da",L5=""),"Lipsește codul UIT. ","")&amp;IF(AND(H5&lt;&gt;"",I5=""),"Lipsește actul delegatului. ","")&amp;IF(S5="Nefacturat – termen depășit","Emite factura. ",IF(S5="De facturat","Factura până la "&amp;RIGHT("0"&amp;DAY(R5),2)&amp;"."&amp;RIGHT("0"&amp;MONTH(R5),2)&amp;"."&amp;YEAR(R5)&amp;". ",""))))</f>
        <v>Emite factura.</v>
      </c>
    </row>
    <row r="6" spans="2:20" x14ac:dyDescent="0.2">
      <c r="B6" s="10">
        <v>100</v>
      </c>
      <c r="C6" s="11">
        <f>DATE(2026,10,1)</f>
        <v>46296</v>
      </c>
      <c r="D6" s="12" t="s">
        <v>15</v>
      </c>
      <c r="E6" s="12" t="s">
        <v>75</v>
      </c>
      <c r="F6" s="12" t="s">
        <v>76</v>
      </c>
      <c r="G6" s="12" t="s">
        <v>77</v>
      </c>
      <c r="H6" s="13" t="s">
        <v>72</v>
      </c>
      <c r="I6" s="13" t="s">
        <v>73</v>
      </c>
      <c r="J6" s="13" t="s">
        <v>74</v>
      </c>
      <c r="K6" s="10" t="s">
        <v>22</v>
      </c>
      <c r="L6" s="13"/>
      <c r="M6" s="14">
        <f>IF(B6="","",SUMIF('Linii aviz'!$B$5:$B$1004,B6,'Linii aviz'!$J$5:$J$1004))</f>
        <v>2147</v>
      </c>
      <c r="N6" s="14">
        <f>IF(B6="","",SUMIF('Linii aviz'!$B$5:$B$1004,B6,'Linii aviz'!$K$5:$K$1004))</f>
        <v>450.86999999999995</v>
      </c>
      <c r="O6" s="14">
        <f t="shared" si="0"/>
        <v>2597.87</v>
      </c>
      <c r="P6" s="13" t="s">
        <v>78</v>
      </c>
      <c r="Q6" s="11">
        <f>DATE(2026,10,1)</f>
        <v>46296</v>
      </c>
      <c r="R6" s="15">
        <f t="shared" si="1"/>
        <v>46341</v>
      </c>
      <c r="S6" s="16" t="str">
        <f t="shared" ca="1" si="2"/>
        <v>Facturat</v>
      </c>
      <c r="T6" s="17" t="str">
        <f ca="1">IF(AND(B6="",E6=""),"",TRIM(IF(COUNTIF($B$5:$B$304,B6)&gt;1,"Număr dublat. ","")&amp;IF(OR(C6="",D6="",E6="",G6=""),"Date incomplete. ","")&amp;IF(COUNTIF('Linii aviz'!$B$5:$B$1004,B6)=0,"Nicio linie în Linii aviz. ","")&amp;IF(AND(K6="Da",L6=""),"Lipsește codul UIT. ","")&amp;IF(AND(H6&lt;&gt;"",I6=""),"Lipsește actul delegatului. ","")&amp;IF(S6="Nefacturat – termen depășit","Emite factura. ",IF(S6="De facturat","Factura până la "&amp;RIGHT("0"&amp;DAY(R6),2)&amp;"."&amp;RIGHT("0"&amp;MONTH(R6),2)&amp;"."&amp;YEAR(R6)&amp;". ",""))))</f>
        <v/>
      </c>
    </row>
    <row r="7" spans="2:20" ht="25.5" x14ac:dyDescent="0.2">
      <c r="B7" s="10">
        <v>101</v>
      </c>
      <c r="C7" s="11">
        <f>DATE(2026,10,8)</f>
        <v>46303</v>
      </c>
      <c r="D7" s="12" t="s">
        <v>15</v>
      </c>
      <c r="E7" s="12" t="s">
        <v>79</v>
      </c>
      <c r="F7" s="12" t="s">
        <v>80</v>
      </c>
      <c r="G7" s="12" t="s">
        <v>81</v>
      </c>
      <c r="H7" s="13" t="s">
        <v>82</v>
      </c>
      <c r="I7" s="13" t="s">
        <v>83</v>
      </c>
      <c r="J7" s="13" t="s">
        <v>84</v>
      </c>
      <c r="K7" s="10" t="s">
        <v>21</v>
      </c>
      <c r="L7" s="13"/>
      <c r="M7" s="14">
        <f>IF(B7="","",SUMIF('Linii aviz'!$B$5:$B$1004,B7,'Linii aviz'!$J$5:$J$1004))</f>
        <v>13565</v>
      </c>
      <c r="N7" s="14">
        <f>IF(B7="","",SUMIF('Linii aviz'!$B$5:$B$1004,B7,'Linii aviz'!$K$5:$K$1004))</f>
        <v>2848.65</v>
      </c>
      <c r="O7" s="14">
        <f t="shared" si="0"/>
        <v>16413.650000000001</v>
      </c>
      <c r="P7" s="13"/>
      <c r="Q7" s="11"/>
      <c r="R7" s="15">
        <f t="shared" si="1"/>
        <v>46341</v>
      </c>
      <c r="S7" s="16" t="str">
        <f t="shared" ca="1" si="2"/>
        <v>De facturat</v>
      </c>
      <c r="T7" s="17" t="str">
        <f ca="1">IF(AND(B7="",E7=""),"",TRIM(IF(COUNTIF($B$5:$B$304,B7)&gt;1,"Număr dublat. ","")&amp;IF(OR(C7="",D7="",E7="",G7=""),"Date incomplete. ","")&amp;IF(COUNTIF('Linii aviz'!$B$5:$B$1004,B7)=0,"Nicio linie în Linii aviz. ","")&amp;IF(AND(K7="Da",L7=""),"Lipsește codul UIT. ","")&amp;IF(AND(H7&lt;&gt;"",I7=""),"Lipsește actul delegatului. ","")&amp;IF(S7="Nefacturat – termen depășit","Emite factura. ",IF(S7="De facturat","Factura până la "&amp;RIGHT("0"&amp;DAY(R7),2)&amp;"."&amp;RIGHT("0"&amp;MONTH(R7),2)&amp;"."&amp;YEAR(R7)&amp;". ",""))))</f>
        <v>Lipsește codul UIT. Factura până la 15.11.2026.</v>
      </c>
    </row>
    <row r="8" spans="2:20" ht="25.5" x14ac:dyDescent="0.2">
      <c r="B8" s="10">
        <v>102</v>
      </c>
      <c r="C8" s="11">
        <f>DATE(2026,10,9)</f>
        <v>46304</v>
      </c>
      <c r="D8" s="12" t="s">
        <v>16</v>
      </c>
      <c r="E8" s="12" t="s">
        <v>85</v>
      </c>
      <c r="F8" s="12" t="s">
        <v>5</v>
      </c>
      <c r="G8" s="12" t="s">
        <v>86</v>
      </c>
      <c r="H8" s="13" t="s">
        <v>72</v>
      </c>
      <c r="I8" s="13" t="s">
        <v>73</v>
      </c>
      <c r="J8" s="13" t="s">
        <v>74</v>
      </c>
      <c r="K8" s="10" t="s">
        <v>22</v>
      </c>
      <c r="L8" s="13"/>
      <c r="M8" s="14">
        <f>IF(B8="","",SUMIF('Linii aviz'!$B$5:$B$1004,B8,'Linii aviz'!$J$5:$J$1004))</f>
        <v>143</v>
      </c>
      <c r="N8" s="14">
        <f>IF(B8="","",SUMIF('Linii aviz'!$B$5:$B$1004,B8,'Linii aviz'!$K$5:$K$1004))</f>
        <v>30.03</v>
      </c>
      <c r="O8" s="14">
        <f t="shared" si="0"/>
        <v>173.03</v>
      </c>
      <c r="P8" s="13"/>
      <c r="Q8" s="11"/>
      <c r="R8" s="15" t="str">
        <f t="shared" si="1"/>
        <v/>
      </c>
      <c r="S8" s="16" t="str">
        <f t="shared" ca="1" si="2"/>
        <v>Nu se facturează</v>
      </c>
      <c r="T8" s="17" t="str">
        <f ca="1">IF(AND(B8="",E8=""),"",TRIM(IF(COUNTIF($B$5:$B$304,B8)&gt;1,"Număr dublat. ","")&amp;IF(OR(C8="",D8="",E8="",G8=""),"Date incomplete. ","")&amp;IF(COUNTIF('Linii aviz'!$B$5:$B$1004,B8)=0,"Nicio linie în Linii aviz. ","")&amp;IF(AND(K8="Da",L8=""),"Lipsește codul UIT. ","")&amp;IF(AND(H8&lt;&gt;"",I8=""),"Lipsește actul delegatului. ","")&amp;IF(S8="Nefacturat – termen depășit","Emite factura. ",IF(S8="De facturat","Factura până la "&amp;RIGHT("0"&amp;DAY(R8),2)&amp;"."&amp;RIGHT("0"&amp;MONTH(R8),2)&amp;"."&amp;YEAR(R8)&amp;". ",""))))</f>
        <v/>
      </c>
    </row>
    <row r="9" spans="2:20" x14ac:dyDescent="0.2">
      <c r="B9" s="10" t="str">
        <f>IF(E9="","",MAX($B$5:B8)+1)</f>
        <v/>
      </c>
      <c r="C9" s="11"/>
      <c r="D9" s="12"/>
      <c r="E9" s="12"/>
      <c r="F9" s="12"/>
      <c r="G9" s="12"/>
      <c r="H9" s="13"/>
      <c r="I9" s="13"/>
      <c r="J9" s="13"/>
      <c r="K9" s="10"/>
      <c r="L9" s="13"/>
      <c r="M9" s="14" t="str">
        <f>IF(B9="","",SUMIF('Linii aviz'!$B$5:$B$1004,B9,'Linii aviz'!$J$5:$J$1004))</f>
        <v/>
      </c>
      <c r="N9" s="14" t="str">
        <f>IF(B9="","",SUMIF('Linii aviz'!$B$5:$B$1004,B9,'Linii aviz'!$K$5:$K$1004))</f>
        <v/>
      </c>
      <c r="O9" s="14" t="str">
        <f t="shared" si="0"/>
        <v/>
      </c>
      <c r="P9" s="13"/>
      <c r="Q9" s="11"/>
      <c r="R9" s="15" t="str">
        <f t="shared" si="1"/>
        <v/>
      </c>
      <c r="S9" s="16" t="str">
        <f t="shared" ca="1" si="2"/>
        <v/>
      </c>
      <c r="T9" s="17" t="str">
        <f>IF(AND(B9="",E9=""),"",TRIM(IF(COUNTIF($B$5:$B$304,B9)&gt;1,"Număr dublat. ","")&amp;IF(OR(C9="",D9="",E9="",G9=""),"Date incomplete. ","")&amp;IF(COUNTIF('Linii aviz'!$B$5:$B$1004,B9)=0,"Nicio linie în Linii aviz. ","")&amp;IF(AND(K9="Da",L9=""),"Lipsește codul UIT. ","")&amp;IF(AND(H9&lt;&gt;"",I9=""),"Lipsește actul delegatului. ","")&amp;IF(S9="Nefacturat – termen depășit","Emite factura. ",IF(S9="De facturat","Factura până la "&amp;RIGHT("0"&amp;DAY(R9),2)&amp;"."&amp;RIGHT("0"&amp;MONTH(R9),2)&amp;"."&amp;YEAR(R9)&amp;". ",""))))</f>
        <v/>
      </c>
    </row>
    <row r="10" spans="2:20" x14ac:dyDescent="0.2">
      <c r="B10" s="10" t="str">
        <f>IF(E10="","",MAX($B$5:B9)+1)</f>
        <v/>
      </c>
      <c r="C10" s="11"/>
      <c r="D10" s="12"/>
      <c r="E10" s="12"/>
      <c r="F10" s="12"/>
      <c r="G10" s="12"/>
      <c r="H10" s="13"/>
      <c r="I10" s="13"/>
      <c r="J10" s="13"/>
      <c r="K10" s="10"/>
      <c r="L10" s="13"/>
      <c r="M10" s="14" t="str">
        <f>IF(B10="","",SUMIF('Linii aviz'!$B$5:$B$1004,B10,'Linii aviz'!$J$5:$J$1004))</f>
        <v/>
      </c>
      <c r="N10" s="14" t="str">
        <f>IF(B10="","",SUMIF('Linii aviz'!$B$5:$B$1004,B10,'Linii aviz'!$K$5:$K$1004))</f>
        <v/>
      </c>
      <c r="O10" s="14" t="str">
        <f t="shared" si="0"/>
        <v/>
      </c>
      <c r="P10" s="13"/>
      <c r="Q10" s="11"/>
      <c r="R10" s="15" t="str">
        <f t="shared" si="1"/>
        <v/>
      </c>
      <c r="S10" s="16" t="str">
        <f t="shared" ca="1" si="2"/>
        <v/>
      </c>
      <c r="T10" s="17" t="str">
        <f>IF(AND(B10="",E10=""),"",TRIM(IF(COUNTIF($B$5:$B$304,B10)&gt;1,"Număr dublat. ","")&amp;IF(OR(C10="",D10="",E10="",G10=""),"Date incomplete. ","")&amp;IF(COUNTIF('Linii aviz'!$B$5:$B$1004,B10)=0,"Nicio linie în Linii aviz. ","")&amp;IF(AND(K10="Da",L10=""),"Lipsește codul UIT. ","")&amp;IF(AND(H10&lt;&gt;"",I10=""),"Lipsește actul delegatului. ","")&amp;IF(S10="Nefacturat – termen depășit","Emite factura. ",IF(S10="De facturat","Factura până la "&amp;RIGHT("0"&amp;DAY(R10),2)&amp;"."&amp;RIGHT("0"&amp;MONTH(R10),2)&amp;"."&amp;YEAR(R10)&amp;". ",""))))</f>
        <v/>
      </c>
    </row>
    <row r="11" spans="2:20" x14ac:dyDescent="0.2">
      <c r="B11" s="10" t="str">
        <f>IF(E11="","",MAX($B$5:B10)+1)</f>
        <v/>
      </c>
      <c r="C11" s="11"/>
      <c r="D11" s="12"/>
      <c r="E11" s="12"/>
      <c r="F11" s="12"/>
      <c r="G11" s="12"/>
      <c r="H11" s="13"/>
      <c r="I11" s="13"/>
      <c r="J11" s="13"/>
      <c r="K11" s="10"/>
      <c r="L11" s="13"/>
      <c r="M11" s="14" t="str">
        <f>IF(B11="","",SUMIF('Linii aviz'!$B$5:$B$1004,B11,'Linii aviz'!$J$5:$J$1004))</f>
        <v/>
      </c>
      <c r="N11" s="14" t="str">
        <f>IF(B11="","",SUMIF('Linii aviz'!$B$5:$B$1004,B11,'Linii aviz'!$K$5:$K$1004))</f>
        <v/>
      </c>
      <c r="O11" s="14" t="str">
        <f t="shared" si="0"/>
        <v/>
      </c>
      <c r="P11" s="13"/>
      <c r="Q11" s="11"/>
      <c r="R11" s="15" t="str">
        <f t="shared" si="1"/>
        <v/>
      </c>
      <c r="S11" s="16" t="str">
        <f t="shared" ca="1" si="2"/>
        <v/>
      </c>
      <c r="T11" s="17" t="str">
        <f>IF(AND(B11="",E11=""),"",TRIM(IF(COUNTIF($B$5:$B$304,B11)&gt;1,"Număr dublat. ","")&amp;IF(OR(C11="",D11="",E11="",G11=""),"Date incomplete. ","")&amp;IF(COUNTIF('Linii aviz'!$B$5:$B$1004,B11)=0,"Nicio linie în Linii aviz. ","")&amp;IF(AND(K11="Da",L11=""),"Lipsește codul UIT. ","")&amp;IF(AND(H11&lt;&gt;"",I11=""),"Lipsește actul delegatului. ","")&amp;IF(S11="Nefacturat – termen depășit","Emite factura. ",IF(S11="De facturat","Factura până la "&amp;RIGHT("0"&amp;DAY(R11),2)&amp;"."&amp;RIGHT("0"&amp;MONTH(R11),2)&amp;"."&amp;YEAR(R11)&amp;". ",""))))</f>
        <v/>
      </c>
    </row>
    <row r="12" spans="2:20" x14ac:dyDescent="0.2">
      <c r="B12" s="10" t="str">
        <f>IF(E12="","",MAX($B$5:B11)+1)</f>
        <v/>
      </c>
      <c r="C12" s="11"/>
      <c r="D12" s="12"/>
      <c r="E12" s="12"/>
      <c r="F12" s="12"/>
      <c r="G12" s="12"/>
      <c r="H12" s="13"/>
      <c r="I12" s="13"/>
      <c r="J12" s="13"/>
      <c r="K12" s="10"/>
      <c r="L12" s="13"/>
      <c r="M12" s="14" t="str">
        <f>IF(B12="","",SUMIF('Linii aviz'!$B$5:$B$1004,B12,'Linii aviz'!$J$5:$J$1004))</f>
        <v/>
      </c>
      <c r="N12" s="14" t="str">
        <f>IF(B12="","",SUMIF('Linii aviz'!$B$5:$B$1004,B12,'Linii aviz'!$K$5:$K$1004))</f>
        <v/>
      </c>
      <c r="O12" s="14" t="str">
        <f t="shared" si="0"/>
        <v/>
      </c>
      <c r="P12" s="13"/>
      <c r="Q12" s="11"/>
      <c r="R12" s="15" t="str">
        <f t="shared" si="1"/>
        <v/>
      </c>
      <c r="S12" s="16" t="str">
        <f t="shared" ca="1" si="2"/>
        <v/>
      </c>
      <c r="T12" s="17" t="str">
        <f>IF(AND(B12="",E12=""),"",TRIM(IF(COUNTIF($B$5:$B$304,B12)&gt;1,"Număr dublat. ","")&amp;IF(OR(C12="",D12="",E12="",G12=""),"Date incomplete. ","")&amp;IF(COUNTIF('Linii aviz'!$B$5:$B$1004,B12)=0,"Nicio linie în Linii aviz. ","")&amp;IF(AND(K12="Da",L12=""),"Lipsește codul UIT. ","")&amp;IF(AND(H12&lt;&gt;"",I12=""),"Lipsește actul delegatului. ","")&amp;IF(S12="Nefacturat – termen depășit","Emite factura. ",IF(S12="De facturat","Factura până la "&amp;RIGHT("0"&amp;DAY(R12),2)&amp;"."&amp;RIGHT("0"&amp;MONTH(R12),2)&amp;"."&amp;YEAR(R12)&amp;". ",""))))</f>
        <v/>
      </c>
    </row>
    <row r="13" spans="2:20" x14ac:dyDescent="0.2">
      <c r="B13" s="10" t="str">
        <f>IF(E13="","",MAX($B$5:B12)+1)</f>
        <v/>
      </c>
      <c r="C13" s="11"/>
      <c r="D13" s="12"/>
      <c r="E13" s="12"/>
      <c r="F13" s="12"/>
      <c r="G13" s="12"/>
      <c r="H13" s="13"/>
      <c r="I13" s="13"/>
      <c r="J13" s="13"/>
      <c r="K13" s="10"/>
      <c r="L13" s="13"/>
      <c r="M13" s="14" t="str">
        <f>IF(B13="","",SUMIF('Linii aviz'!$B$5:$B$1004,B13,'Linii aviz'!$J$5:$J$1004))</f>
        <v/>
      </c>
      <c r="N13" s="14" t="str">
        <f>IF(B13="","",SUMIF('Linii aviz'!$B$5:$B$1004,B13,'Linii aviz'!$K$5:$K$1004))</f>
        <v/>
      </c>
      <c r="O13" s="14" t="str">
        <f t="shared" si="0"/>
        <v/>
      </c>
      <c r="P13" s="13"/>
      <c r="Q13" s="11"/>
      <c r="R13" s="15" t="str">
        <f t="shared" si="1"/>
        <v/>
      </c>
      <c r="S13" s="16" t="str">
        <f t="shared" ca="1" si="2"/>
        <v/>
      </c>
      <c r="T13" s="17" t="str">
        <f>IF(AND(B13="",E13=""),"",TRIM(IF(COUNTIF($B$5:$B$304,B13)&gt;1,"Număr dublat. ","")&amp;IF(OR(C13="",D13="",E13="",G13=""),"Date incomplete. ","")&amp;IF(COUNTIF('Linii aviz'!$B$5:$B$1004,B13)=0,"Nicio linie în Linii aviz. ","")&amp;IF(AND(K13="Da",L13=""),"Lipsește codul UIT. ","")&amp;IF(AND(H13&lt;&gt;"",I13=""),"Lipsește actul delegatului. ","")&amp;IF(S13="Nefacturat – termen depășit","Emite factura. ",IF(S13="De facturat","Factura până la "&amp;RIGHT("0"&amp;DAY(R13),2)&amp;"."&amp;RIGHT("0"&amp;MONTH(R13),2)&amp;"."&amp;YEAR(R13)&amp;". ",""))))</f>
        <v/>
      </c>
    </row>
    <row r="14" spans="2:20" x14ac:dyDescent="0.2">
      <c r="B14" s="10" t="str">
        <f>IF(E14="","",MAX($B$5:B13)+1)</f>
        <v/>
      </c>
      <c r="C14" s="11"/>
      <c r="D14" s="12"/>
      <c r="E14" s="12"/>
      <c r="F14" s="12"/>
      <c r="G14" s="12"/>
      <c r="H14" s="13"/>
      <c r="I14" s="13"/>
      <c r="J14" s="13"/>
      <c r="K14" s="10"/>
      <c r="L14" s="13"/>
      <c r="M14" s="14" t="str">
        <f>IF(B14="","",SUMIF('Linii aviz'!$B$5:$B$1004,B14,'Linii aviz'!$J$5:$J$1004))</f>
        <v/>
      </c>
      <c r="N14" s="14" t="str">
        <f>IF(B14="","",SUMIF('Linii aviz'!$B$5:$B$1004,B14,'Linii aviz'!$K$5:$K$1004))</f>
        <v/>
      </c>
      <c r="O14" s="14" t="str">
        <f t="shared" si="0"/>
        <v/>
      </c>
      <c r="P14" s="13"/>
      <c r="Q14" s="11"/>
      <c r="R14" s="15" t="str">
        <f t="shared" si="1"/>
        <v/>
      </c>
      <c r="S14" s="16" t="str">
        <f t="shared" ca="1" si="2"/>
        <v/>
      </c>
      <c r="T14" s="17" t="str">
        <f>IF(AND(B14="",E14=""),"",TRIM(IF(COUNTIF($B$5:$B$304,B14)&gt;1,"Număr dublat. ","")&amp;IF(OR(C14="",D14="",E14="",G14=""),"Date incomplete. ","")&amp;IF(COUNTIF('Linii aviz'!$B$5:$B$1004,B14)=0,"Nicio linie în Linii aviz. ","")&amp;IF(AND(K14="Da",L14=""),"Lipsește codul UIT. ","")&amp;IF(AND(H14&lt;&gt;"",I14=""),"Lipsește actul delegatului. ","")&amp;IF(S14="Nefacturat – termen depășit","Emite factura. ",IF(S14="De facturat","Factura până la "&amp;RIGHT("0"&amp;DAY(R14),2)&amp;"."&amp;RIGHT("0"&amp;MONTH(R14),2)&amp;"."&amp;YEAR(R14)&amp;". ",""))))</f>
        <v/>
      </c>
    </row>
    <row r="15" spans="2:20" x14ac:dyDescent="0.2">
      <c r="B15" s="10" t="str">
        <f>IF(E15="","",MAX($B$5:B14)+1)</f>
        <v/>
      </c>
      <c r="C15" s="11"/>
      <c r="D15" s="12"/>
      <c r="E15" s="12"/>
      <c r="F15" s="12"/>
      <c r="G15" s="12"/>
      <c r="H15" s="13"/>
      <c r="I15" s="13"/>
      <c r="J15" s="13"/>
      <c r="K15" s="10"/>
      <c r="L15" s="13"/>
      <c r="M15" s="14" t="str">
        <f>IF(B15="","",SUMIF('Linii aviz'!$B$5:$B$1004,B15,'Linii aviz'!$J$5:$J$1004))</f>
        <v/>
      </c>
      <c r="N15" s="14" t="str">
        <f>IF(B15="","",SUMIF('Linii aviz'!$B$5:$B$1004,B15,'Linii aviz'!$K$5:$K$1004))</f>
        <v/>
      </c>
      <c r="O15" s="14" t="str">
        <f t="shared" si="0"/>
        <v/>
      </c>
      <c r="P15" s="13"/>
      <c r="Q15" s="11"/>
      <c r="R15" s="15" t="str">
        <f t="shared" si="1"/>
        <v/>
      </c>
      <c r="S15" s="16" t="str">
        <f t="shared" ca="1" si="2"/>
        <v/>
      </c>
      <c r="T15" s="17" t="str">
        <f>IF(AND(B15="",E15=""),"",TRIM(IF(COUNTIF($B$5:$B$304,B15)&gt;1,"Număr dublat. ","")&amp;IF(OR(C15="",D15="",E15="",G15=""),"Date incomplete. ","")&amp;IF(COUNTIF('Linii aviz'!$B$5:$B$1004,B15)=0,"Nicio linie în Linii aviz. ","")&amp;IF(AND(K15="Da",L15=""),"Lipsește codul UIT. ","")&amp;IF(AND(H15&lt;&gt;"",I15=""),"Lipsește actul delegatului. ","")&amp;IF(S15="Nefacturat – termen depășit","Emite factura. ",IF(S15="De facturat","Factura până la "&amp;RIGHT("0"&amp;DAY(R15),2)&amp;"."&amp;RIGHT("0"&amp;MONTH(R15),2)&amp;"."&amp;YEAR(R15)&amp;". ",""))))</f>
        <v/>
      </c>
    </row>
    <row r="16" spans="2:20" x14ac:dyDescent="0.2">
      <c r="B16" s="10" t="str">
        <f>IF(E16="","",MAX($B$5:B15)+1)</f>
        <v/>
      </c>
      <c r="C16" s="11"/>
      <c r="D16" s="12"/>
      <c r="E16" s="12"/>
      <c r="F16" s="12"/>
      <c r="G16" s="12"/>
      <c r="H16" s="13"/>
      <c r="I16" s="13"/>
      <c r="J16" s="13"/>
      <c r="K16" s="10"/>
      <c r="L16" s="13"/>
      <c r="M16" s="14" t="str">
        <f>IF(B16="","",SUMIF('Linii aviz'!$B$5:$B$1004,B16,'Linii aviz'!$J$5:$J$1004))</f>
        <v/>
      </c>
      <c r="N16" s="14" t="str">
        <f>IF(B16="","",SUMIF('Linii aviz'!$B$5:$B$1004,B16,'Linii aviz'!$K$5:$K$1004))</f>
        <v/>
      </c>
      <c r="O16" s="14" t="str">
        <f t="shared" si="0"/>
        <v/>
      </c>
      <c r="P16" s="13"/>
      <c r="Q16" s="11"/>
      <c r="R16" s="15" t="str">
        <f t="shared" si="1"/>
        <v/>
      </c>
      <c r="S16" s="16" t="str">
        <f t="shared" ca="1" si="2"/>
        <v/>
      </c>
      <c r="T16" s="17" t="str">
        <f>IF(AND(B16="",E16=""),"",TRIM(IF(COUNTIF($B$5:$B$304,B16)&gt;1,"Număr dublat. ","")&amp;IF(OR(C16="",D16="",E16="",G16=""),"Date incomplete. ","")&amp;IF(COUNTIF('Linii aviz'!$B$5:$B$1004,B16)=0,"Nicio linie în Linii aviz. ","")&amp;IF(AND(K16="Da",L16=""),"Lipsește codul UIT. ","")&amp;IF(AND(H16&lt;&gt;"",I16=""),"Lipsește actul delegatului. ","")&amp;IF(S16="Nefacturat – termen depășit","Emite factura. ",IF(S16="De facturat","Factura până la "&amp;RIGHT("0"&amp;DAY(R16),2)&amp;"."&amp;RIGHT("0"&amp;MONTH(R16),2)&amp;"."&amp;YEAR(R16)&amp;". ",""))))</f>
        <v/>
      </c>
    </row>
    <row r="17" spans="2:20" x14ac:dyDescent="0.2">
      <c r="B17" s="10" t="str">
        <f>IF(E17="","",MAX($B$5:B16)+1)</f>
        <v/>
      </c>
      <c r="C17" s="11"/>
      <c r="D17" s="12"/>
      <c r="E17" s="12"/>
      <c r="F17" s="12"/>
      <c r="G17" s="12"/>
      <c r="H17" s="13"/>
      <c r="I17" s="13"/>
      <c r="J17" s="13"/>
      <c r="K17" s="10"/>
      <c r="L17" s="13"/>
      <c r="M17" s="14" t="str">
        <f>IF(B17="","",SUMIF('Linii aviz'!$B$5:$B$1004,B17,'Linii aviz'!$J$5:$J$1004))</f>
        <v/>
      </c>
      <c r="N17" s="14" t="str">
        <f>IF(B17="","",SUMIF('Linii aviz'!$B$5:$B$1004,B17,'Linii aviz'!$K$5:$K$1004))</f>
        <v/>
      </c>
      <c r="O17" s="14" t="str">
        <f t="shared" si="0"/>
        <v/>
      </c>
      <c r="P17" s="13"/>
      <c r="Q17" s="11"/>
      <c r="R17" s="15" t="str">
        <f t="shared" si="1"/>
        <v/>
      </c>
      <c r="S17" s="16" t="str">
        <f t="shared" ca="1" si="2"/>
        <v/>
      </c>
      <c r="T17" s="17" t="str">
        <f>IF(AND(B17="",E17=""),"",TRIM(IF(COUNTIF($B$5:$B$304,B17)&gt;1,"Număr dublat. ","")&amp;IF(OR(C17="",D17="",E17="",G17=""),"Date incomplete. ","")&amp;IF(COUNTIF('Linii aviz'!$B$5:$B$1004,B17)=0,"Nicio linie în Linii aviz. ","")&amp;IF(AND(K17="Da",L17=""),"Lipsește codul UIT. ","")&amp;IF(AND(H17&lt;&gt;"",I17=""),"Lipsește actul delegatului. ","")&amp;IF(S17="Nefacturat – termen depășit","Emite factura. ",IF(S17="De facturat","Factura până la "&amp;RIGHT("0"&amp;DAY(R17),2)&amp;"."&amp;RIGHT("0"&amp;MONTH(R17),2)&amp;"."&amp;YEAR(R17)&amp;". ",""))))</f>
        <v/>
      </c>
    </row>
    <row r="18" spans="2:20" x14ac:dyDescent="0.2">
      <c r="B18" s="10" t="str">
        <f>IF(E18="","",MAX($B$5:B17)+1)</f>
        <v/>
      </c>
      <c r="C18" s="11"/>
      <c r="D18" s="12"/>
      <c r="E18" s="12"/>
      <c r="F18" s="12"/>
      <c r="G18" s="12"/>
      <c r="H18" s="13"/>
      <c r="I18" s="13"/>
      <c r="J18" s="13"/>
      <c r="K18" s="10"/>
      <c r="L18" s="13"/>
      <c r="M18" s="14" t="str">
        <f>IF(B18="","",SUMIF('Linii aviz'!$B$5:$B$1004,B18,'Linii aviz'!$J$5:$J$1004))</f>
        <v/>
      </c>
      <c r="N18" s="14" t="str">
        <f>IF(B18="","",SUMIF('Linii aviz'!$B$5:$B$1004,B18,'Linii aviz'!$K$5:$K$1004))</f>
        <v/>
      </c>
      <c r="O18" s="14" t="str">
        <f t="shared" si="0"/>
        <v/>
      </c>
      <c r="P18" s="13"/>
      <c r="Q18" s="11"/>
      <c r="R18" s="15" t="str">
        <f t="shared" si="1"/>
        <v/>
      </c>
      <c r="S18" s="16" t="str">
        <f t="shared" ca="1" si="2"/>
        <v/>
      </c>
      <c r="T18" s="17" t="str">
        <f>IF(AND(B18="",E18=""),"",TRIM(IF(COUNTIF($B$5:$B$304,B18)&gt;1,"Număr dublat. ","")&amp;IF(OR(C18="",D18="",E18="",G18=""),"Date incomplete. ","")&amp;IF(COUNTIF('Linii aviz'!$B$5:$B$1004,B18)=0,"Nicio linie în Linii aviz. ","")&amp;IF(AND(K18="Da",L18=""),"Lipsește codul UIT. ","")&amp;IF(AND(H18&lt;&gt;"",I18=""),"Lipsește actul delegatului. ","")&amp;IF(S18="Nefacturat – termen depășit","Emite factura. ",IF(S18="De facturat","Factura până la "&amp;RIGHT("0"&amp;DAY(R18),2)&amp;"."&amp;RIGHT("0"&amp;MONTH(R18),2)&amp;"."&amp;YEAR(R18)&amp;". ",""))))</f>
        <v/>
      </c>
    </row>
    <row r="19" spans="2:20" x14ac:dyDescent="0.2">
      <c r="B19" s="10" t="str">
        <f>IF(E19="","",MAX($B$5:B18)+1)</f>
        <v/>
      </c>
      <c r="C19" s="11"/>
      <c r="D19" s="12"/>
      <c r="E19" s="12"/>
      <c r="F19" s="12"/>
      <c r="G19" s="12"/>
      <c r="H19" s="13"/>
      <c r="I19" s="13"/>
      <c r="J19" s="13"/>
      <c r="K19" s="10"/>
      <c r="L19" s="13"/>
      <c r="M19" s="14" t="str">
        <f>IF(B19="","",SUMIF('Linii aviz'!$B$5:$B$1004,B19,'Linii aviz'!$J$5:$J$1004))</f>
        <v/>
      </c>
      <c r="N19" s="14" t="str">
        <f>IF(B19="","",SUMIF('Linii aviz'!$B$5:$B$1004,B19,'Linii aviz'!$K$5:$K$1004))</f>
        <v/>
      </c>
      <c r="O19" s="14" t="str">
        <f t="shared" si="0"/>
        <v/>
      </c>
      <c r="P19" s="13"/>
      <c r="Q19" s="11"/>
      <c r="R19" s="15" t="str">
        <f t="shared" si="1"/>
        <v/>
      </c>
      <c r="S19" s="16" t="str">
        <f t="shared" ca="1" si="2"/>
        <v/>
      </c>
      <c r="T19" s="17" t="str">
        <f>IF(AND(B19="",E19=""),"",TRIM(IF(COUNTIF($B$5:$B$304,B19)&gt;1,"Număr dublat. ","")&amp;IF(OR(C19="",D19="",E19="",G19=""),"Date incomplete. ","")&amp;IF(COUNTIF('Linii aviz'!$B$5:$B$1004,B19)=0,"Nicio linie în Linii aviz. ","")&amp;IF(AND(K19="Da",L19=""),"Lipsește codul UIT. ","")&amp;IF(AND(H19&lt;&gt;"",I19=""),"Lipsește actul delegatului. ","")&amp;IF(S19="Nefacturat – termen depășit","Emite factura. ",IF(S19="De facturat","Factura până la "&amp;RIGHT("0"&amp;DAY(R19),2)&amp;"."&amp;RIGHT("0"&amp;MONTH(R19),2)&amp;"."&amp;YEAR(R19)&amp;". ",""))))</f>
        <v/>
      </c>
    </row>
    <row r="20" spans="2:20" x14ac:dyDescent="0.2">
      <c r="B20" s="10" t="str">
        <f>IF(E20="","",MAX($B$5:B19)+1)</f>
        <v/>
      </c>
      <c r="C20" s="11"/>
      <c r="D20" s="12"/>
      <c r="E20" s="12"/>
      <c r="F20" s="12"/>
      <c r="G20" s="12"/>
      <c r="H20" s="13"/>
      <c r="I20" s="13"/>
      <c r="J20" s="13"/>
      <c r="K20" s="10"/>
      <c r="L20" s="13"/>
      <c r="M20" s="14" t="str">
        <f>IF(B20="","",SUMIF('Linii aviz'!$B$5:$B$1004,B20,'Linii aviz'!$J$5:$J$1004))</f>
        <v/>
      </c>
      <c r="N20" s="14" t="str">
        <f>IF(B20="","",SUMIF('Linii aviz'!$B$5:$B$1004,B20,'Linii aviz'!$K$5:$K$1004))</f>
        <v/>
      </c>
      <c r="O20" s="14" t="str">
        <f t="shared" si="0"/>
        <v/>
      </c>
      <c r="P20" s="13"/>
      <c r="Q20" s="11"/>
      <c r="R20" s="15" t="str">
        <f t="shared" si="1"/>
        <v/>
      </c>
      <c r="S20" s="16" t="str">
        <f t="shared" ca="1" si="2"/>
        <v/>
      </c>
      <c r="T20" s="17" t="str">
        <f>IF(AND(B20="",E20=""),"",TRIM(IF(COUNTIF($B$5:$B$304,B20)&gt;1,"Număr dublat. ","")&amp;IF(OR(C20="",D20="",E20="",G20=""),"Date incomplete. ","")&amp;IF(COUNTIF('Linii aviz'!$B$5:$B$1004,B20)=0,"Nicio linie în Linii aviz. ","")&amp;IF(AND(K20="Da",L20=""),"Lipsește codul UIT. ","")&amp;IF(AND(H20&lt;&gt;"",I20=""),"Lipsește actul delegatului. ","")&amp;IF(S20="Nefacturat – termen depășit","Emite factura. ",IF(S20="De facturat","Factura până la "&amp;RIGHT("0"&amp;DAY(R20),2)&amp;"."&amp;RIGHT("0"&amp;MONTH(R20),2)&amp;"."&amp;YEAR(R20)&amp;". ",""))))</f>
        <v/>
      </c>
    </row>
    <row r="21" spans="2:20" x14ac:dyDescent="0.2">
      <c r="B21" s="10" t="str">
        <f>IF(E21="","",MAX($B$5:B20)+1)</f>
        <v/>
      </c>
      <c r="C21" s="11"/>
      <c r="D21" s="12"/>
      <c r="E21" s="12"/>
      <c r="F21" s="12"/>
      <c r="G21" s="12"/>
      <c r="H21" s="13"/>
      <c r="I21" s="13"/>
      <c r="J21" s="13"/>
      <c r="K21" s="10"/>
      <c r="L21" s="13"/>
      <c r="M21" s="14" t="str">
        <f>IF(B21="","",SUMIF('Linii aviz'!$B$5:$B$1004,B21,'Linii aviz'!$J$5:$J$1004))</f>
        <v/>
      </c>
      <c r="N21" s="14" t="str">
        <f>IF(B21="","",SUMIF('Linii aviz'!$B$5:$B$1004,B21,'Linii aviz'!$K$5:$K$1004))</f>
        <v/>
      </c>
      <c r="O21" s="14" t="str">
        <f t="shared" si="0"/>
        <v/>
      </c>
      <c r="P21" s="13"/>
      <c r="Q21" s="11"/>
      <c r="R21" s="15" t="str">
        <f t="shared" si="1"/>
        <v/>
      </c>
      <c r="S21" s="16" t="str">
        <f t="shared" ca="1" si="2"/>
        <v/>
      </c>
      <c r="T21" s="17" t="str">
        <f>IF(AND(B21="",E21=""),"",TRIM(IF(COUNTIF($B$5:$B$304,B21)&gt;1,"Număr dublat. ","")&amp;IF(OR(C21="",D21="",E21="",G21=""),"Date incomplete. ","")&amp;IF(COUNTIF('Linii aviz'!$B$5:$B$1004,B21)=0,"Nicio linie în Linii aviz. ","")&amp;IF(AND(K21="Da",L21=""),"Lipsește codul UIT. ","")&amp;IF(AND(H21&lt;&gt;"",I21=""),"Lipsește actul delegatului. ","")&amp;IF(S21="Nefacturat – termen depășit","Emite factura. ",IF(S21="De facturat","Factura până la "&amp;RIGHT("0"&amp;DAY(R21),2)&amp;"."&amp;RIGHT("0"&amp;MONTH(R21),2)&amp;"."&amp;YEAR(R21)&amp;". ",""))))</f>
        <v/>
      </c>
    </row>
    <row r="22" spans="2:20" x14ac:dyDescent="0.2">
      <c r="B22" s="10" t="str">
        <f>IF(E22="","",MAX($B$5:B21)+1)</f>
        <v/>
      </c>
      <c r="C22" s="11"/>
      <c r="D22" s="12"/>
      <c r="E22" s="12"/>
      <c r="F22" s="12"/>
      <c r="G22" s="12"/>
      <c r="H22" s="13"/>
      <c r="I22" s="13"/>
      <c r="J22" s="13"/>
      <c r="K22" s="10"/>
      <c r="L22" s="13"/>
      <c r="M22" s="14" t="str">
        <f>IF(B22="","",SUMIF('Linii aviz'!$B$5:$B$1004,B22,'Linii aviz'!$J$5:$J$1004))</f>
        <v/>
      </c>
      <c r="N22" s="14" t="str">
        <f>IF(B22="","",SUMIF('Linii aviz'!$B$5:$B$1004,B22,'Linii aviz'!$K$5:$K$1004))</f>
        <v/>
      </c>
      <c r="O22" s="14" t="str">
        <f t="shared" si="0"/>
        <v/>
      </c>
      <c r="P22" s="13"/>
      <c r="Q22" s="11"/>
      <c r="R22" s="15" t="str">
        <f t="shared" si="1"/>
        <v/>
      </c>
      <c r="S22" s="16" t="str">
        <f t="shared" ca="1" si="2"/>
        <v/>
      </c>
      <c r="T22" s="17" t="str">
        <f>IF(AND(B22="",E22=""),"",TRIM(IF(COUNTIF($B$5:$B$304,B22)&gt;1,"Număr dublat. ","")&amp;IF(OR(C22="",D22="",E22="",G22=""),"Date incomplete. ","")&amp;IF(COUNTIF('Linii aviz'!$B$5:$B$1004,B22)=0,"Nicio linie în Linii aviz. ","")&amp;IF(AND(K22="Da",L22=""),"Lipsește codul UIT. ","")&amp;IF(AND(H22&lt;&gt;"",I22=""),"Lipsește actul delegatului. ","")&amp;IF(S22="Nefacturat – termen depășit","Emite factura. ",IF(S22="De facturat","Factura până la "&amp;RIGHT("0"&amp;DAY(R22),2)&amp;"."&amp;RIGHT("0"&amp;MONTH(R22),2)&amp;"."&amp;YEAR(R22)&amp;". ",""))))</f>
        <v/>
      </c>
    </row>
    <row r="23" spans="2:20" x14ac:dyDescent="0.2">
      <c r="B23" s="10" t="str">
        <f>IF(E23="","",MAX($B$5:B22)+1)</f>
        <v/>
      </c>
      <c r="C23" s="11"/>
      <c r="D23" s="12"/>
      <c r="E23" s="12"/>
      <c r="F23" s="12"/>
      <c r="G23" s="12"/>
      <c r="H23" s="13"/>
      <c r="I23" s="13"/>
      <c r="J23" s="13"/>
      <c r="K23" s="10"/>
      <c r="L23" s="13"/>
      <c r="M23" s="14" t="str">
        <f>IF(B23="","",SUMIF('Linii aviz'!$B$5:$B$1004,B23,'Linii aviz'!$J$5:$J$1004))</f>
        <v/>
      </c>
      <c r="N23" s="14" t="str">
        <f>IF(B23="","",SUMIF('Linii aviz'!$B$5:$B$1004,B23,'Linii aviz'!$K$5:$K$1004))</f>
        <v/>
      </c>
      <c r="O23" s="14" t="str">
        <f t="shared" si="0"/>
        <v/>
      </c>
      <c r="P23" s="13"/>
      <c r="Q23" s="11"/>
      <c r="R23" s="15" t="str">
        <f t="shared" si="1"/>
        <v/>
      </c>
      <c r="S23" s="16" t="str">
        <f t="shared" ca="1" si="2"/>
        <v/>
      </c>
      <c r="T23" s="17" t="str">
        <f>IF(AND(B23="",E23=""),"",TRIM(IF(COUNTIF($B$5:$B$304,B23)&gt;1,"Număr dublat. ","")&amp;IF(OR(C23="",D23="",E23="",G23=""),"Date incomplete. ","")&amp;IF(COUNTIF('Linii aviz'!$B$5:$B$1004,B23)=0,"Nicio linie în Linii aviz. ","")&amp;IF(AND(K23="Da",L23=""),"Lipsește codul UIT. ","")&amp;IF(AND(H23&lt;&gt;"",I23=""),"Lipsește actul delegatului. ","")&amp;IF(S23="Nefacturat – termen depășit","Emite factura. ",IF(S23="De facturat","Factura până la "&amp;RIGHT("0"&amp;DAY(R23),2)&amp;"."&amp;RIGHT("0"&amp;MONTH(R23),2)&amp;"."&amp;YEAR(R23)&amp;". ",""))))</f>
        <v/>
      </c>
    </row>
    <row r="24" spans="2:20" x14ac:dyDescent="0.2">
      <c r="B24" s="10" t="str">
        <f>IF(E24="","",MAX($B$5:B23)+1)</f>
        <v/>
      </c>
      <c r="C24" s="11"/>
      <c r="D24" s="12"/>
      <c r="E24" s="12"/>
      <c r="F24" s="12"/>
      <c r="G24" s="12"/>
      <c r="H24" s="13"/>
      <c r="I24" s="13"/>
      <c r="J24" s="13"/>
      <c r="K24" s="10"/>
      <c r="L24" s="13"/>
      <c r="M24" s="14" t="str">
        <f>IF(B24="","",SUMIF('Linii aviz'!$B$5:$B$1004,B24,'Linii aviz'!$J$5:$J$1004))</f>
        <v/>
      </c>
      <c r="N24" s="14" t="str">
        <f>IF(B24="","",SUMIF('Linii aviz'!$B$5:$B$1004,B24,'Linii aviz'!$K$5:$K$1004))</f>
        <v/>
      </c>
      <c r="O24" s="14" t="str">
        <f t="shared" si="0"/>
        <v/>
      </c>
      <c r="P24" s="13"/>
      <c r="Q24" s="11"/>
      <c r="R24" s="15" t="str">
        <f t="shared" si="1"/>
        <v/>
      </c>
      <c r="S24" s="16" t="str">
        <f t="shared" ca="1" si="2"/>
        <v/>
      </c>
      <c r="T24" s="17" t="str">
        <f>IF(AND(B24="",E24=""),"",TRIM(IF(COUNTIF($B$5:$B$304,B24)&gt;1,"Număr dublat. ","")&amp;IF(OR(C24="",D24="",E24="",G24=""),"Date incomplete. ","")&amp;IF(COUNTIF('Linii aviz'!$B$5:$B$1004,B24)=0,"Nicio linie în Linii aviz. ","")&amp;IF(AND(K24="Da",L24=""),"Lipsește codul UIT. ","")&amp;IF(AND(H24&lt;&gt;"",I24=""),"Lipsește actul delegatului. ","")&amp;IF(S24="Nefacturat – termen depășit","Emite factura. ",IF(S24="De facturat","Factura până la "&amp;RIGHT("0"&amp;DAY(R24),2)&amp;"."&amp;RIGHT("0"&amp;MONTH(R24),2)&amp;"."&amp;YEAR(R24)&amp;". ",""))))</f>
        <v/>
      </c>
    </row>
    <row r="25" spans="2:20" x14ac:dyDescent="0.2">
      <c r="B25" s="10" t="str">
        <f>IF(E25="","",MAX($B$5:B24)+1)</f>
        <v/>
      </c>
      <c r="C25" s="11"/>
      <c r="D25" s="12"/>
      <c r="E25" s="12"/>
      <c r="F25" s="12"/>
      <c r="G25" s="12"/>
      <c r="H25" s="13"/>
      <c r="I25" s="13"/>
      <c r="J25" s="13"/>
      <c r="K25" s="10"/>
      <c r="L25" s="13"/>
      <c r="M25" s="14" t="str">
        <f>IF(B25="","",SUMIF('Linii aviz'!$B$5:$B$1004,B25,'Linii aviz'!$J$5:$J$1004))</f>
        <v/>
      </c>
      <c r="N25" s="14" t="str">
        <f>IF(B25="","",SUMIF('Linii aviz'!$B$5:$B$1004,B25,'Linii aviz'!$K$5:$K$1004))</f>
        <v/>
      </c>
      <c r="O25" s="14" t="str">
        <f t="shared" si="0"/>
        <v/>
      </c>
      <c r="P25" s="13"/>
      <c r="Q25" s="11"/>
      <c r="R25" s="15" t="str">
        <f t="shared" si="1"/>
        <v/>
      </c>
      <c r="S25" s="16" t="str">
        <f t="shared" ca="1" si="2"/>
        <v/>
      </c>
      <c r="T25" s="17" t="str">
        <f>IF(AND(B25="",E25=""),"",TRIM(IF(COUNTIF($B$5:$B$304,B25)&gt;1,"Număr dublat. ","")&amp;IF(OR(C25="",D25="",E25="",G25=""),"Date incomplete. ","")&amp;IF(COUNTIF('Linii aviz'!$B$5:$B$1004,B25)=0,"Nicio linie în Linii aviz. ","")&amp;IF(AND(K25="Da",L25=""),"Lipsește codul UIT. ","")&amp;IF(AND(H25&lt;&gt;"",I25=""),"Lipsește actul delegatului. ","")&amp;IF(S25="Nefacturat – termen depășit","Emite factura. ",IF(S25="De facturat","Factura până la "&amp;RIGHT("0"&amp;DAY(R25),2)&amp;"."&amp;RIGHT("0"&amp;MONTH(R25),2)&amp;"."&amp;YEAR(R25)&amp;". ",""))))</f>
        <v/>
      </c>
    </row>
    <row r="26" spans="2:20" x14ac:dyDescent="0.2">
      <c r="B26" s="10" t="str">
        <f>IF(E26="","",MAX($B$5:B25)+1)</f>
        <v/>
      </c>
      <c r="C26" s="11"/>
      <c r="D26" s="12"/>
      <c r="E26" s="12"/>
      <c r="F26" s="12"/>
      <c r="G26" s="12"/>
      <c r="H26" s="13"/>
      <c r="I26" s="13"/>
      <c r="J26" s="13"/>
      <c r="K26" s="10"/>
      <c r="L26" s="13"/>
      <c r="M26" s="14" t="str">
        <f>IF(B26="","",SUMIF('Linii aviz'!$B$5:$B$1004,B26,'Linii aviz'!$J$5:$J$1004))</f>
        <v/>
      </c>
      <c r="N26" s="14" t="str">
        <f>IF(B26="","",SUMIF('Linii aviz'!$B$5:$B$1004,B26,'Linii aviz'!$K$5:$K$1004))</f>
        <v/>
      </c>
      <c r="O26" s="14" t="str">
        <f t="shared" si="0"/>
        <v/>
      </c>
      <c r="P26" s="13"/>
      <c r="Q26" s="11"/>
      <c r="R26" s="15" t="str">
        <f t="shared" si="1"/>
        <v/>
      </c>
      <c r="S26" s="16" t="str">
        <f t="shared" ca="1" si="2"/>
        <v/>
      </c>
      <c r="T26" s="17" t="str">
        <f>IF(AND(B26="",E26=""),"",TRIM(IF(COUNTIF($B$5:$B$304,B26)&gt;1,"Număr dublat. ","")&amp;IF(OR(C26="",D26="",E26="",G26=""),"Date incomplete. ","")&amp;IF(COUNTIF('Linii aviz'!$B$5:$B$1004,B26)=0,"Nicio linie în Linii aviz. ","")&amp;IF(AND(K26="Da",L26=""),"Lipsește codul UIT. ","")&amp;IF(AND(H26&lt;&gt;"",I26=""),"Lipsește actul delegatului. ","")&amp;IF(S26="Nefacturat – termen depășit","Emite factura. ",IF(S26="De facturat","Factura până la "&amp;RIGHT("0"&amp;DAY(R26),2)&amp;"."&amp;RIGHT("0"&amp;MONTH(R26),2)&amp;"."&amp;YEAR(R26)&amp;". ",""))))</f>
        <v/>
      </c>
    </row>
    <row r="27" spans="2:20" x14ac:dyDescent="0.2">
      <c r="B27" s="10" t="str">
        <f>IF(E27="","",MAX($B$5:B26)+1)</f>
        <v/>
      </c>
      <c r="C27" s="11"/>
      <c r="D27" s="12"/>
      <c r="E27" s="12"/>
      <c r="F27" s="12"/>
      <c r="G27" s="12"/>
      <c r="H27" s="13"/>
      <c r="I27" s="13"/>
      <c r="J27" s="13"/>
      <c r="K27" s="10"/>
      <c r="L27" s="13"/>
      <c r="M27" s="14" t="str">
        <f>IF(B27="","",SUMIF('Linii aviz'!$B$5:$B$1004,B27,'Linii aviz'!$J$5:$J$1004))</f>
        <v/>
      </c>
      <c r="N27" s="14" t="str">
        <f>IF(B27="","",SUMIF('Linii aviz'!$B$5:$B$1004,B27,'Linii aviz'!$K$5:$K$1004))</f>
        <v/>
      </c>
      <c r="O27" s="14" t="str">
        <f t="shared" si="0"/>
        <v/>
      </c>
      <c r="P27" s="13"/>
      <c r="Q27" s="11"/>
      <c r="R27" s="15" t="str">
        <f t="shared" si="1"/>
        <v/>
      </c>
      <c r="S27" s="16" t="str">
        <f t="shared" ca="1" si="2"/>
        <v/>
      </c>
      <c r="T27" s="17" t="str">
        <f>IF(AND(B27="",E27=""),"",TRIM(IF(COUNTIF($B$5:$B$304,B27)&gt;1,"Număr dublat. ","")&amp;IF(OR(C27="",D27="",E27="",G27=""),"Date incomplete. ","")&amp;IF(COUNTIF('Linii aviz'!$B$5:$B$1004,B27)=0,"Nicio linie în Linii aviz. ","")&amp;IF(AND(K27="Da",L27=""),"Lipsește codul UIT. ","")&amp;IF(AND(H27&lt;&gt;"",I27=""),"Lipsește actul delegatului. ","")&amp;IF(S27="Nefacturat – termen depășit","Emite factura. ",IF(S27="De facturat","Factura până la "&amp;RIGHT("0"&amp;DAY(R27),2)&amp;"."&amp;RIGHT("0"&amp;MONTH(R27),2)&amp;"."&amp;YEAR(R27)&amp;". ",""))))</f>
        <v/>
      </c>
    </row>
    <row r="28" spans="2:20" x14ac:dyDescent="0.2">
      <c r="B28" s="10" t="str">
        <f>IF(E28="","",MAX($B$5:B27)+1)</f>
        <v/>
      </c>
      <c r="C28" s="11"/>
      <c r="D28" s="12"/>
      <c r="E28" s="12"/>
      <c r="F28" s="12"/>
      <c r="G28" s="12"/>
      <c r="H28" s="13"/>
      <c r="I28" s="13"/>
      <c r="J28" s="13"/>
      <c r="K28" s="10"/>
      <c r="L28" s="13"/>
      <c r="M28" s="14" t="str">
        <f>IF(B28="","",SUMIF('Linii aviz'!$B$5:$B$1004,B28,'Linii aviz'!$J$5:$J$1004))</f>
        <v/>
      </c>
      <c r="N28" s="14" t="str">
        <f>IF(B28="","",SUMIF('Linii aviz'!$B$5:$B$1004,B28,'Linii aviz'!$K$5:$K$1004))</f>
        <v/>
      </c>
      <c r="O28" s="14" t="str">
        <f t="shared" si="0"/>
        <v/>
      </c>
      <c r="P28" s="13"/>
      <c r="Q28" s="11"/>
      <c r="R28" s="15" t="str">
        <f t="shared" si="1"/>
        <v/>
      </c>
      <c r="S28" s="16" t="str">
        <f t="shared" ca="1" si="2"/>
        <v/>
      </c>
      <c r="T28" s="17" t="str">
        <f>IF(AND(B28="",E28=""),"",TRIM(IF(COUNTIF($B$5:$B$304,B28)&gt;1,"Număr dublat. ","")&amp;IF(OR(C28="",D28="",E28="",G28=""),"Date incomplete. ","")&amp;IF(COUNTIF('Linii aviz'!$B$5:$B$1004,B28)=0,"Nicio linie în Linii aviz. ","")&amp;IF(AND(K28="Da",L28=""),"Lipsește codul UIT. ","")&amp;IF(AND(H28&lt;&gt;"",I28=""),"Lipsește actul delegatului. ","")&amp;IF(S28="Nefacturat – termen depășit","Emite factura. ",IF(S28="De facturat","Factura până la "&amp;RIGHT("0"&amp;DAY(R28),2)&amp;"."&amp;RIGHT("0"&amp;MONTH(R28),2)&amp;"."&amp;YEAR(R28)&amp;". ",""))))</f>
        <v/>
      </c>
    </row>
    <row r="29" spans="2:20" x14ac:dyDescent="0.2">
      <c r="B29" s="10" t="str">
        <f>IF(E29="","",MAX($B$5:B28)+1)</f>
        <v/>
      </c>
      <c r="C29" s="11"/>
      <c r="D29" s="12"/>
      <c r="E29" s="12"/>
      <c r="F29" s="12"/>
      <c r="G29" s="12"/>
      <c r="H29" s="13"/>
      <c r="I29" s="13"/>
      <c r="J29" s="13"/>
      <c r="K29" s="10"/>
      <c r="L29" s="13"/>
      <c r="M29" s="14" t="str">
        <f>IF(B29="","",SUMIF('Linii aviz'!$B$5:$B$1004,B29,'Linii aviz'!$J$5:$J$1004))</f>
        <v/>
      </c>
      <c r="N29" s="14" t="str">
        <f>IF(B29="","",SUMIF('Linii aviz'!$B$5:$B$1004,B29,'Linii aviz'!$K$5:$K$1004))</f>
        <v/>
      </c>
      <c r="O29" s="14" t="str">
        <f t="shared" si="0"/>
        <v/>
      </c>
      <c r="P29" s="13"/>
      <c r="Q29" s="11"/>
      <c r="R29" s="15" t="str">
        <f t="shared" si="1"/>
        <v/>
      </c>
      <c r="S29" s="16" t="str">
        <f t="shared" ca="1" si="2"/>
        <v/>
      </c>
      <c r="T29" s="17" t="str">
        <f>IF(AND(B29="",E29=""),"",TRIM(IF(COUNTIF($B$5:$B$304,B29)&gt;1,"Număr dublat. ","")&amp;IF(OR(C29="",D29="",E29="",G29=""),"Date incomplete. ","")&amp;IF(COUNTIF('Linii aviz'!$B$5:$B$1004,B29)=0,"Nicio linie în Linii aviz. ","")&amp;IF(AND(K29="Da",L29=""),"Lipsește codul UIT. ","")&amp;IF(AND(H29&lt;&gt;"",I29=""),"Lipsește actul delegatului. ","")&amp;IF(S29="Nefacturat – termen depășit","Emite factura. ",IF(S29="De facturat","Factura până la "&amp;RIGHT("0"&amp;DAY(R29),2)&amp;"."&amp;RIGHT("0"&amp;MONTH(R29),2)&amp;"."&amp;YEAR(R29)&amp;". ",""))))</f>
        <v/>
      </c>
    </row>
    <row r="30" spans="2:20" x14ac:dyDescent="0.2">
      <c r="B30" s="10" t="str">
        <f>IF(E30="","",MAX($B$5:B29)+1)</f>
        <v/>
      </c>
      <c r="C30" s="11"/>
      <c r="D30" s="12"/>
      <c r="E30" s="12"/>
      <c r="F30" s="12"/>
      <c r="G30" s="12"/>
      <c r="H30" s="13"/>
      <c r="I30" s="13"/>
      <c r="J30" s="13"/>
      <c r="K30" s="10"/>
      <c r="L30" s="13"/>
      <c r="M30" s="14" t="str">
        <f>IF(B30="","",SUMIF('Linii aviz'!$B$5:$B$1004,B30,'Linii aviz'!$J$5:$J$1004))</f>
        <v/>
      </c>
      <c r="N30" s="14" t="str">
        <f>IF(B30="","",SUMIF('Linii aviz'!$B$5:$B$1004,B30,'Linii aviz'!$K$5:$K$1004))</f>
        <v/>
      </c>
      <c r="O30" s="14" t="str">
        <f t="shared" si="0"/>
        <v/>
      </c>
      <c r="P30" s="13"/>
      <c r="Q30" s="11"/>
      <c r="R30" s="15" t="str">
        <f t="shared" si="1"/>
        <v/>
      </c>
      <c r="S30" s="16" t="str">
        <f t="shared" ca="1" si="2"/>
        <v/>
      </c>
      <c r="T30" s="17" t="str">
        <f>IF(AND(B30="",E30=""),"",TRIM(IF(COUNTIF($B$5:$B$304,B30)&gt;1,"Număr dublat. ","")&amp;IF(OR(C30="",D30="",E30="",G30=""),"Date incomplete. ","")&amp;IF(COUNTIF('Linii aviz'!$B$5:$B$1004,B30)=0,"Nicio linie în Linii aviz. ","")&amp;IF(AND(K30="Da",L30=""),"Lipsește codul UIT. ","")&amp;IF(AND(H30&lt;&gt;"",I30=""),"Lipsește actul delegatului. ","")&amp;IF(S30="Nefacturat – termen depășit","Emite factura. ",IF(S30="De facturat","Factura până la "&amp;RIGHT("0"&amp;DAY(R30),2)&amp;"."&amp;RIGHT("0"&amp;MONTH(R30),2)&amp;"."&amp;YEAR(R30)&amp;". ",""))))</f>
        <v/>
      </c>
    </row>
    <row r="31" spans="2:20" x14ac:dyDescent="0.2">
      <c r="B31" s="10" t="str">
        <f>IF(E31="","",MAX($B$5:B30)+1)</f>
        <v/>
      </c>
      <c r="C31" s="11"/>
      <c r="D31" s="12"/>
      <c r="E31" s="12"/>
      <c r="F31" s="12"/>
      <c r="G31" s="12"/>
      <c r="H31" s="13"/>
      <c r="I31" s="13"/>
      <c r="J31" s="13"/>
      <c r="K31" s="10"/>
      <c r="L31" s="13"/>
      <c r="M31" s="14" t="str">
        <f>IF(B31="","",SUMIF('Linii aviz'!$B$5:$B$1004,B31,'Linii aviz'!$J$5:$J$1004))</f>
        <v/>
      </c>
      <c r="N31" s="14" t="str">
        <f>IF(B31="","",SUMIF('Linii aviz'!$B$5:$B$1004,B31,'Linii aviz'!$K$5:$K$1004))</f>
        <v/>
      </c>
      <c r="O31" s="14" t="str">
        <f t="shared" si="0"/>
        <v/>
      </c>
      <c r="P31" s="13"/>
      <c r="Q31" s="11"/>
      <c r="R31" s="15" t="str">
        <f t="shared" si="1"/>
        <v/>
      </c>
      <c r="S31" s="16" t="str">
        <f t="shared" ca="1" si="2"/>
        <v/>
      </c>
      <c r="T31" s="17" t="str">
        <f>IF(AND(B31="",E31=""),"",TRIM(IF(COUNTIF($B$5:$B$304,B31)&gt;1,"Număr dublat. ","")&amp;IF(OR(C31="",D31="",E31="",G31=""),"Date incomplete. ","")&amp;IF(COUNTIF('Linii aviz'!$B$5:$B$1004,B31)=0,"Nicio linie în Linii aviz. ","")&amp;IF(AND(K31="Da",L31=""),"Lipsește codul UIT. ","")&amp;IF(AND(H31&lt;&gt;"",I31=""),"Lipsește actul delegatului. ","")&amp;IF(S31="Nefacturat – termen depășit","Emite factura. ",IF(S31="De facturat","Factura până la "&amp;RIGHT("0"&amp;DAY(R31),2)&amp;"."&amp;RIGHT("0"&amp;MONTH(R31),2)&amp;"."&amp;YEAR(R31)&amp;". ",""))))</f>
        <v/>
      </c>
    </row>
    <row r="32" spans="2:20" x14ac:dyDescent="0.2">
      <c r="B32" s="10" t="str">
        <f>IF(E32="","",MAX($B$5:B31)+1)</f>
        <v/>
      </c>
      <c r="C32" s="11"/>
      <c r="D32" s="12"/>
      <c r="E32" s="12"/>
      <c r="F32" s="12"/>
      <c r="G32" s="12"/>
      <c r="H32" s="13"/>
      <c r="I32" s="13"/>
      <c r="J32" s="13"/>
      <c r="K32" s="10"/>
      <c r="L32" s="13"/>
      <c r="M32" s="14" t="str">
        <f>IF(B32="","",SUMIF('Linii aviz'!$B$5:$B$1004,B32,'Linii aviz'!$J$5:$J$1004))</f>
        <v/>
      </c>
      <c r="N32" s="14" t="str">
        <f>IF(B32="","",SUMIF('Linii aviz'!$B$5:$B$1004,B32,'Linii aviz'!$K$5:$K$1004))</f>
        <v/>
      </c>
      <c r="O32" s="14" t="str">
        <f t="shared" si="0"/>
        <v/>
      </c>
      <c r="P32" s="13"/>
      <c r="Q32" s="11"/>
      <c r="R32" s="15" t="str">
        <f t="shared" si="1"/>
        <v/>
      </c>
      <c r="S32" s="16" t="str">
        <f t="shared" ca="1" si="2"/>
        <v/>
      </c>
      <c r="T32" s="17" t="str">
        <f>IF(AND(B32="",E32=""),"",TRIM(IF(COUNTIF($B$5:$B$304,B32)&gt;1,"Număr dublat. ","")&amp;IF(OR(C32="",D32="",E32="",G32=""),"Date incomplete. ","")&amp;IF(COUNTIF('Linii aviz'!$B$5:$B$1004,B32)=0,"Nicio linie în Linii aviz. ","")&amp;IF(AND(K32="Da",L32=""),"Lipsește codul UIT. ","")&amp;IF(AND(H32&lt;&gt;"",I32=""),"Lipsește actul delegatului. ","")&amp;IF(S32="Nefacturat – termen depășit","Emite factura. ",IF(S32="De facturat","Factura până la "&amp;RIGHT("0"&amp;DAY(R32),2)&amp;"."&amp;RIGHT("0"&amp;MONTH(R32),2)&amp;"."&amp;YEAR(R32)&amp;". ",""))))</f>
        <v/>
      </c>
    </row>
    <row r="33" spans="2:20" x14ac:dyDescent="0.2">
      <c r="B33" s="10" t="str">
        <f>IF(E33="","",MAX($B$5:B32)+1)</f>
        <v/>
      </c>
      <c r="C33" s="11"/>
      <c r="D33" s="12"/>
      <c r="E33" s="12"/>
      <c r="F33" s="12"/>
      <c r="G33" s="12"/>
      <c r="H33" s="13"/>
      <c r="I33" s="13"/>
      <c r="J33" s="13"/>
      <c r="K33" s="10"/>
      <c r="L33" s="13"/>
      <c r="M33" s="14" t="str">
        <f>IF(B33="","",SUMIF('Linii aviz'!$B$5:$B$1004,B33,'Linii aviz'!$J$5:$J$1004))</f>
        <v/>
      </c>
      <c r="N33" s="14" t="str">
        <f>IF(B33="","",SUMIF('Linii aviz'!$B$5:$B$1004,B33,'Linii aviz'!$K$5:$K$1004))</f>
        <v/>
      </c>
      <c r="O33" s="14" t="str">
        <f t="shared" si="0"/>
        <v/>
      </c>
      <c r="P33" s="13"/>
      <c r="Q33" s="11"/>
      <c r="R33" s="15" t="str">
        <f t="shared" si="1"/>
        <v/>
      </c>
      <c r="S33" s="16" t="str">
        <f t="shared" ca="1" si="2"/>
        <v/>
      </c>
      <c r="T33" s="17" t="str">
        <f>IF(AND(B33="",E33=""),"",TRIM(IF(COUNTIF($B$5:$B$304,B33)&gt;1,"Număr dublat. ","")&amp;IF(OR(C33="",D33="",E33="",G33=""),"Date incomplete. ","")&amp;IF(COUNTIF('Linii aviz'!$B$5:$B$1004,B33)=0,"Nicio linie în Linii aviz. ","")&amp;IF(AND(K33="Da",L33=""),"Lipsește codul UIT. ","")&amp;IF(AND(H33&lt;&gt;"",I33=""),"Lipsește actul delegatului. ","")&amp;IF(S33="Nefacturat – termen depășit","Emite factura. ",IF(S33="De facturat","Factura până la "&amp;RIGHT("0"&amp;DAY(R33),2)&amp;"."&amp;RIGHT("0"&amp;MONTH(R33),2)&amp;"."&amp;YEAR(R33)&amp;". ",""))))</f>
        <v/>
      </c>
    </row>
    <row r="34" spans="2:20" x14ac:dyDescent="0.2">
      <c r="B34" s="10" t="str">
        <f>IF(E34="","",MAX($B$5:B33)+1)</f>
        <v/>
      </c>
      <c r="C34" s="11"/>
      <c r="D34" s="12"/>
      <c r="E34" s="12"/>
      <c r="F34" s="12"/>
      <c r="G34" s="12"/>
      <c r="H34" s="13"/>
      <c r="I34" s="13"/>
      <c r="J34" s="13"/>
      <c r="K34" s="10"/>
      <c r="L34" s="13"/>
      <c r="M34" s="14" t="str">
        <f>IF(B34="","",SUMIF('Linii aviz'!$B$5:$B$1004,B34,'Linii aviz'!$J$5:$J$1004))</f>
        <v/>
      </c>
      <c r="N34" s="14" t="str">
        <f>IF(B34="","",SUMIF('Linii aviz'!$B$5:$B$1004,B34,'Linii aviz'!$K$5:$K$1004))</f>
        <v/>
      </c>
      <c r="O34" s="14" t="str">
        <f t="shared" si="0"/>
        <v/>
      </c>
      <c r="P34" s="13"/>
      <c r="Q34" s="11"/>
      <c r="R34" s="15" t="str">
        <f t="shared" si="1"/>
        <v/>
      </c>
      <c r="S34" s="16" t="str">
        <f t="shared" ca="1" si="2"/>
        <v/>
      </c>
      <c r="T34" s="17" t="str">
        <f>IF(AND(B34="",E34=""),"",TRIM(IF(COUNTIF($B$5:$B$304,B34)&gt;1,"Număr dublat. ","")&amp;IF(OR(C34="",D34="",E34="",G34=""),"Date incomplete. ","")&amp;IF(COUNTIF('Linii aviz'!$B$5:$B$1004,B34)=0,"Nicio linie în Linii aviz. ","")&amp;IF(AND(K34="Da",L34=""),"Lipsește codul UIT. ","")&amp;IF(AND(H34&lt;&gt;"",I34=""),"Lipsește actul delegatului. ","")&amp;IF(S34="Nefacturat – termen depășit","Emite factura. ",IF(S34="De facturat","Factura până la "&amp;RIGHT("0"&amp;DAY(R34),2)&amp;"."&amp;RIGHT("0"&amp;MONTH(R34),2)&amp;"."&amp;YEAR(R34)&amp;". ",""))))</f>
        <v/>
      </c>
    </row>
    <row r="35" spans="2:20" x14ac:dyDescent="0.2">
      <c r="B35" s="10" t="str">
        <f>IF(E35="","",MAX($B$5:B34)+1)</f>
        <v/>
      </c>
      <c r="C35" s="11"/>
      <c r="D35" s="12"/>
      <c r="E35" s="12"/>
      <c r="F35" s="12"/>
      <c r="G35" s="12"/>
      <c r="H35" s="13"/>
      <c r="I35" s="13"/>
      <c r="J35" s="13"/>
      <c r="K35" s="10"/>
      <c r="L35" s="13"/>
      <c r="M35" s="14" t="str">
        <f>IF(B35="","",SUMIF('Linii aviz'!$B$5:$B$1004,B35,'Linii aviz'!$J$5:$J$1004))</f>
        <v/>
      </c>
      <c r="N35" s="14" t="str">
        <f>IF(B35="","",SUMIF('Linii aviz'!$B$5:$B$1004,B35,'Linii aviz'!$K$5:$K$1004))</f>
        <v/>
      </c>
      <c r="O35" s="14" t="str">
        <f t="shared" si="0"/>
        <v/>
      </c>
      <c r="P35" s="13"/>
      <c r="Q35" s="11"/>
      <c r="R35" s="15" t="str">
        <f t="shared" si="1"/>
        <v/>
      </c>
      <c r="S35" s="16" t="str">
        <f t="shared" ca="1" si="2"/>
        <v/>
      </c>
      <c r="T35" s="17" t="str">
        <f>IF(AND(B35="",E35=""),"",TRIM(IF(COUNTIF($B$5:$B$304,B35)&gt;1,"Număr dublat. ","")&amp;IF(OR(C35="",D35="",E35="",G35=""),"Date incomplete. ","")&amp;IF(COUNTIF('Linii aviz'!$B$5:$B$1004,B35)=0,"Nicio linie în Linii aviz. ","")&amp;IF(AND(K35="Da",L35=""),"Lipsește codul UIT. ","")&amp;IF(AND(H35&lt;&gt;"",I35=""),"Lipsește actul delegatului. ","")&amp;IF(S35="Nefacturat – termen depășit","Emite factura. ",IF(S35="De facturat","Factura până la "&amp;RIGHT("0"&amp;DAY(R35),2)&amp;"."&amp;RIGHT("0"&amp;MONTH(R35),2)&amp;"."&amp;YEAR(R35)&amp;". ",""))))</f>
        <v/>
      </c>
    </row>
    <row r="36" spans="2:20" x14ac:dyDescent="0.2">
      <c r="B36" s="10" t="str">
        <f>IF(E36="","",MAX($B$5:B35)+1)</f>
        <v/>
      </c>
      <c r="C36" s="11"/>
      <c r="D36" s="12"/>
      <c r="E36" s="12"/>
      <c r="F36" s="12"/>
      <c r="G36" s="12"/>
      <c r="H36" s="13"/>
      <c r="I36" s="13"/>
      <c r="J36" s="13"/>
      <c r="K36" s="10"/>
      <c r="L36" s="13"/>
      <c r="M36" s="14" t="str">
        <f>IF(B36="","",SUMIF('Linii aviz'!$B$5:$B$1004,B36,'Linii aviz'!$J$5:$J$1004))</f>
        <v/>
      </c>
      <c r="N36" s="14" t="str">
        <f>IF(B36="","",SUMIF('Linii aviz'!$B$5:$B$1004,B36,'Linii aviz'!$K$5:$K$1004))</f>
        <v/>
      </c>
      <c r="O36" s="14" t="str">
        <f t="shared" si="0"/>
        <v/>
      </c>
      <c r="P36" s="13"/>
      <c r="Q36" s="11"/>
      <c r="R36" s="15" t="str">
        <f t="shared" si="1"/>
        <v/>
      </c>
      <c r="S36" s="16" t="str">
        <f t="shared" ca="1" si="2"/>
        <v/>
      </c>
      <c r="T36" s="17" t="str">
        <f>IF(AND(B36="",E36=""),"",TRIM(IF(COUNTIF($B$5:$B$304,B36)&gt;1,"Număr dublat. ","")&amp;IF(OR(C36="",D36="",E36="",G36=""),"Date incomplete. ","")&amp;IF(COUNTIF('Linii aviz'!$B$5:$B$1004,B36)=0,"Nicio linie în Linii aviz. ","")&amp;IF(AND(K36="Da",L36=""),"Lipsește codul UIT. ","")&amp;IF(AND(H36&lt;&gt;"",I36=""),"Lipsește actul delegatului. ","")&amp;IF(S36="Nefacturat – termen depășit","Emite factura. ",IF(S36="De facturat","Factura până la "&amp;RIGHT("0"&amp;DAY(R36),2)&amp;"."&amp;RIGHT("0"&amp;MONTH(R36),2)&amp;"."&amp;YEAR(R36)&amp;". ",""))))</f>
        <v/>
      </c>
    </row>
    <row r="37" spans="2:20" x14ac:dyDescent="0.2">
      <c r="B37" s="10" t="str">
        <f>IF(E37="","",MAX($B$5:B36)+1)</f>
        <v/>
      </c>
      <c r="C37" s="11"/>
      <c r="D37" s="12"/>
      <c r="E37" s="12"/>
      <c r="F37" s="12"/>
      <c r="G37" s="12"/>
      <c r="H37" s="13"/>
      <c r="I37" s="13"/>
      <c r="J37" s="13"/>
      <c r="K37" s="10"/>
      <c r="L37" s="13"/>
      <c r="M37" s="14" t="str">
        <f>IF(B37="","",SUMIF('Linii aviz'!$B$5:$B$1004,B37,'Linii aviz'!$J$5:$J$1004))</f>
        <v/>
      </c>
      <c r="N37" s="14" t="str">
        <f>IF(B37="","",SUMIF('Linii aviz'!$B$5:$B$1004,B37,'Linii aviz'!$K$5:$K$1004))</f>
        <v/>
      </c>
      <c r="O37" s="14" t="str">
        <f t="shared" si="0"/>
        <v/>
      </c>
      <c r="P37" s="13"/>
      <c r="Q37" s="11"/>
      <c r="R37" s="15" t="str">
        <f t="shared" si="1"/>
        <v/>
      </c>
      <c r="S37" s="16" t="str">
        <f t="shared" ca="1" si="2"/>
        <v/>
      </c>
      <c r="T37" s="17" t="str">
        <f>IF(AND(B37="",E37=""),"",TRIM(IF(COUNTIF($B$5:$B$304,B37)&gt;1,"Număr dublat. ","")&amp;IF(OR(C37="",D37="",E37="",G37=""),"Date incomplete. ","")&amp;IF(COUNTIF('Linii aviz'!$B$5:$B$1004,B37)=0,"Nicio linie în Linii aviz. ","")&amp;IF(AND(K37="Da",L37=""),"Lipsește codul UIT. ","")&amp;IF(AND(H37&lt;&gt;"",I37=""),"Lipsește actul delegatului. ","")&amp;IF(S37="Nefacturat – termen depășit","Emite factura. ",IF(S37="De facturat","Factura până la "&amp;RIGHT("0"&amp;DAY(R37),2)&amp;"."&amp;RIGHT("0"&amp;MONTH(R37),2)&amp;"."&amp;YEAR(R37)&amp;". ",""))))</f>
        <v/>
      </c>
    </row>
    <row r="38" spans="2:20" x14ac:dyDescent="0.2">
      <c r="B38" s="10" t="str">
        <f>IF(E38="","",MAX($B$5:B37)+1)</f>
        <v/>
      </c>
      <c r="C38" s="11"/>
      <c r="D38" s="12"/>
      <c r="E38" s="12"/>
      <c r="F38" s="12"/>
      <c r="G38" s="12"/>
      <c r="H38" s="13"/>
      <c r="I38" s="13"/>
      <c r="J38" s="13"/>
      <c r="K38" s="10"/>
      <c r="L38" s="13"/>
      <c r="M38" s="14" t="str">
        <f>IF(B38="","",SUMIF('Linii aviz'!$B$5:$B$1004,B38,'Linii aviz'!$J$5:$J$1004))</f>
        <v/>
      </c>
      <c r="N38" s="14" t="str">
        <f>IF(B38="","",SUMIF('Linii aviz'!$B$5:$B$1004,B38,'Linii aviz'!$K$5:$K$1004))</f>
        <v/>
      </c>
      <c r="O38" s="14" t="str">
        <f t="shared" si="0"/>
        <v/>
      </c>
      <c r="P38" s="13"/>
      <c r="Q38" s="11"/>
      <c r="R38" s="15" t="str">
        <f t="shared" si="1"/>
        <v/>
      </c>
      <c r="S38" s="16" t="str">
        <f t="shared" ca="1" si="2"/>
        <v/>
      </c>
      <c r="T38" s="17" t="str">
        <f>IF(AND(B38="",E38=""),"",TRIM(IF(COUNTIF($B$5:$B$304,B38)&gt;1,"Număr dublat. ","")&amp;IF(OR(C38="",D38="",E38="",G38=""),"Date incomplete. ","")&amp;IF(COUNTIF('Linii aviz'!$B$5:$B$1004,B38)=0,"Nicio linie în Linii aviz. ","")&amp;IF(AND(K38="Da",L38=""),"Lipsește codul UIT. ","")&amp;IF(AND(H38&lt;&gt;"",I38=""),"Lipsește actul delegatului. ","")&amp;IF(S38="Nefacturat – termen depășit","Emite factura. ",IF(S38="De facturat","Factura până la "&amp;RIGHT("0"&amp;DAY(R38),2)&amp;"."&amp;RIGHT("0"&amp;MONTH(R38),2)&amp;"."&amp;YEAR(R38)&amp;". ",""))))</f>
        <v/>
      </c>
    </row>
    <row r="39" spans="2:20" x14ac:dyDescent="0.2">
      <c r="B39" s="10" t="str">
        <f>IF(E39="","",MAX($B$5:B38)+1)</f>
        <v/>
      </c>
      <c r="C39" s="11"/>
      <c r="D39" s="12"/>
      <c r="E39" s="12"/>
      <c r="F39" s="12"/>
      <c r="G39" s="12"/>
      <c r="H39" s="13"/>
      <c r="I39" s="13"/>
      <c r="J39" s="13"/>
      <c r="K39" s="10"/>
      <c r="L39" s="13"/>
      <c r="M39" s="14" t="str">
        <f>IF(B39="","",SUMIF('Linii aviz'!$B$5:$B$1004,B39,'Linii aviz'!$J$5:$J$1004))</f>
        <v/>
      </c>
      <c r="N39" s="14" t="str">
        <f>IF(B39="","",SUMIF('Linii aviz'!$B$5:$B$1004,B39,'Linii aviz'!$K$5:$K$1004))</f>
        <v/>
      </c>
      <c r="O39" s="14" t="str">
        <f t="shared" si="0"/>
        <v/>
      </c>
      <c r="P39" s="13"/>
      <c r="Q39" s="11"/>
      <c r="R39" s="15" t="str">
        <f t="shared" si="1"/>
        <v/>
      </c>
      <c r="S39" s="16" t="str">
        <f t="shared" ca="1" si="2"/>
        <v/>
      </c>
      <c r="T39" s="17" t="str">
        <f>IF(AND(B39="",E39=""),"",TRIM(IF(COUNTIF($B$5:$B$304,B39)&gt;1,"Număr dublat. ","")&amp;IF(OR(C39="",D39="",E39="",G39=""),"Date incomplete. ","")&amp;IF(COUNTIF('Linii aviz'!$B$5:$B$1004,B39)=0,"Nicio linie în Linii aviz. ","")&amp;IF(AND(K39="Da",L39=""),"Lipsește codul UIT. ","")&amp;IF(AND(H39&lt;&gt;"",I39=""),"Lipsește actul delegatului. ","")&amp;IF(S39="Nefacturat – termen depășit","Emite factura. ",IF(S39="De facturat","Factura până la "&amp;RIGHT("0"&amp;DAY(R39),2)&amp;"."&amp;RIGHT("0"&amp;MONTH(R39),2)&amp;"."&amp;YEAR(R39)&amp;". ",""))))</f>
        <v/>
      </c>
    </row>
    <row r="40" spans="2:20" x14ac:dyDescent="0.2">
      <c r="B40" s="10" t="str">
        <f>IF(E40="","",MAX($B$5:B39)+1)</f>
        <v/>
      </c>
      <c r="C40" s="11"/>
      <c r="D40" s="12"/>
      <c r="E40" s="12"/>
      <c r="F40" s="12"/>
      <c r="G40" s="12"/>
      <c r="H40" s="13"/>
      <c r="I40" s="13"/>
      <c r="J40" s="13"/>
      <c r="K40" s="10"/>
      <c r="L40" s="13"/>
      <c r="M40" s="14" t="str">
        <f>IF(B40="","",SUMIF('Linii aviz'!$B$5:$B$1004,B40,'Linii aviz'!$J$5:$J$1004))</f>
        <v/>
      </c>
      <c r="N40" s="14" t="str">
        <f>IF(B40="","",SUMIF('Linii aviz'!$B$5:$B$1004,B40,'Linii aviz'!$K$5:$K$1004))</f>
        <v/>
      </c>
      <c r="O40" s="14" t="str">
        <f t="shared" si="0"/>
        <v/>
      </c>
      <c r="P40" s="13"/>
      <c r="Q40" s="11"/>
      <c r="R40" s="15" t="str">
        <f t="shared" si="1"/>
        <v/>
      </c>
      <c r="S40" s="16" t="str">
        <f t="shared" ca="1" si="2"/>
        <v/>
      </c>
      <c r="T40" s="17" t="str">
        <f>IF(AND(B40="",E40=""),"",TRIM(IF(COUNTIF($B$5:$B$304,B40)&gt;1,"Număr dublat. ","")&amp;IF(OR(C40="",D40="",E40="",G40=""),"Date incomplete. ","")&amp;IF(COUNTIF('Linii aviz'!$B$5:$B$1004,B40)=0,"Nicio linie în Linii aviz. ","")&amp;IF(AND(K40="Da",L40=""),"Lipsește codul UIT. ","")&amp;IF(AND(H40&lt;&gt;"",I40=""),"Lipsește actul delegatului. ","")&amp;IF(S40="Nefacturat – termen depășit","Emite factura. ",IF(S40="De facturat","Factura până la "&amp;RIGHT("0"&amp;DAY(R40),2)&amp;"."&amp;RIGHT("0"&amp;MONTH(R40),2)&amp;"."&amp;YEAR(R40)&amp;". ",""))))</f>
        <v/>
      </c>
    </row>
    <row r="41" spans="2:20" x14ac:dyDescent="0.2">
      <c r="B41" s="10" t="str">
        <f>IF(E41="","",MAX($B$5:B40)+1)</f>
        <v/>
      </c>
      <c r="C41" s="11"/>
      <c r="D41" s="12"/>
      <c r="E41" s="12"/>
      <c r="F41" s="12"/>
      <c r="G41" s="12"/>
      <c r="H41" s="13"/>
      <c r="I41" s="13"/>
      <c r="J41" s="13"/>
      <c r="K41" s="10"/>
      <c r="L41" s="13"/>
      <c r="M41" s="14" t="str">
        <f>IF(B41="","",SUMIF('Linii aviz'!$B$5:$B$1004,B41,'Linii aviz'!$J$5:$J$1004))</f>
        <v/>
      </c>
      <c r="N41" s="14" t="str">
        <f>IF(B41="","",SUMIF('Linii aviz'!$B$5:$B$1004,B41,'Linii aviz'!$K$5:$K$1004))</f>
        <v/>
      </c>
      <c r="O41" s="14" t="str">
        <f t="shared" si="0"/>
        <v/>
      </c>
      <c r="P41" s="13"/>
      <c r="Q41" s="11"/>
      <c r="R41" s="15" t="str">
        <f t="shared" si="1"/>
        <v/>
      </c>
      <c r="S41" s="16" t="str">
        <f t="shared" ca="1" si="2"/>
        <v/>
      </c>
      <c r="T41" s="17" t="str">
        <f>IF(AND(B41="",E41=""),"",TRIM(IF(COUNTIF($B$5:$B$304,B41)&gt;1,"Număr dublat. ","")&amp;IF(OR(C41="",D41="",E41="",G41=""),"Date incomplete. ","")&amp;IF(COUNTIF('Linii aviz'!$B$5:$B$1004,B41)=0,"Nicio linie în Linii aviz. ","")&amp;IF(AND(K41="Da",L41=""),"Lipsește codul UIT. ","")&amp;IF(AND(H41&lt;&gt;"",I41=""),"Lipsește actul delegatului. ","")&amp;IF(S41="Nefacturat – termen depășit","Emite factura. ",IF(S41="De facturat","Factura până la "&amp;RIGHT("0"&amp;DAY(R41),2)&amp;"."&amp;RIGHT("0"&amp;MONTH(R41),2)&amp;"."&amp;YEAR(R41)&amp;". ",""))))</f>
        <v/>
      </c>
    </row>
    <row r="42" spans="2:20" x14ac:dyDescent="0.2">
      <c r="B42" s="10" t="str">
        <f>IF(E42="","",MAX($B$5:B41)+1)</f>
        <v/>
      </c>
      <c r="C42" s="11"/>
      <c r="D42" s="12"/>
      <c r="E42" s="12"/>
      <c r="F42" s="12"/>
      <c r="G42" s="12"/>
      <c r="H42" s="13"/>
      <c r="I42" s="13"/>
      <c r="J42" s="13"/>
      <c r="K42" s="10"/>
      <c r="L42" s="13"/>
      <c r="M42" s="14" t="str">
        <f>IF(B42="","",SUMIF('Linii aviz'!$B$5:$B$1004,B42,'Linii aviz'!$J$5:$J$1004))</f>
        <v/>
      </c>
      <c r="N42" s="14" t="str">
        <f>IF(B42="","",SUMIF('Linii aviz'!$B$5:$B$1004,B42,'Linii aviz'!$K$5:$K$1004))</f>
        <v/>
      </c>
      <c r="O42" s="14" t="str">
        <f t="shared" si="0"/>
        <v/>
      </c>
      <c r="P42" s="13"/>
      <c r="Q42" s="11"/>
      <c r="R42" s="15" t="str">
        <f t="shared" si="1"/>
        <v/>
      </c>
      <c r="S42" s="16" t="str">
        <f t="shared" ca="1" si="2"/>
        <v/>
      </c>
      <c r="T42" s="17" t="str">
        <f>IF(AND(B42="",E42=""),"",TRIM(IF(COUNTIF($B$5:$B$304,B42)&gt;1,"Număr dublat. ","")&amp;IF(OR(C42="",D42="",E42="",G42=""),"Date incomplete. ","")&amp;IF(COUNTIF('Linii aviz'!$B$5:$B$1004,B42)=0,"Nicio linie în Linii aviz. ","")&amp;IF(AND(K42="Da",L42=""),"Lipsește codul UIT. ","")&amp;IF(AND(H42&lt;&gt;"",I42=""),"Lipsește actul delegatului. ","")&amp;IF(S42="Nefacturat – termen depășit","Emite factura. ",IF(S42="De facturat","Factura până la "&amp;RIGHT("0"&amp;DAY(R42),2)&amp;"."&amp;RIGHT("0"&amp;MONTH(R42),2)&amp;"."&amp;YEAR(R42)&amp;". ",""))))</f>
        <v/>
      </c>
    </row>
    <row r="43" spans="2:20" x14ac:dyDescent="0.2">
      <c r="B43" s="10" t="str">
        <f>IF(E43="","",MAX($B$5:B42)+1)</f>
        <v/>
      </c>
      <c r="C43" s="11"/>
      <c r="D43" s="12"/>
      <c r="E43" s="12"/>
      <c r="F43" s="12"/>
      <c r="G43" s="12"/>
      <c r="H43" s="13"/>
      <c r="I43" s="13"/>
      <c r="J43" s="13"/>
      <c r="K43" s="10"/>
      <c r="L43" s="13"/>
      <c r="M43" s="14" t="str">
        <f>IF(B43="","",SUMIF('Linii aviz'!$B$5:$B$1004,B43,'Linii aviz'!$J$5:$J$1004))</f>
        <v/>
      </c>
      <c r="N43" s="14" t="str">
        <f>IF(B43="","",SUMIF('Linii aviz'!$B$5:$B$1004,B43,'Linii aviz'!$K$5:$K$1004))</f>
        <v/>
      </c>
      <c r="O43" s="14" t="str">
        <f t="shared" si="0"/>
        <v/>
      </c>
      <c r="P43" s="13"/>
      <c r="Q43" s="11"/>
      <c r="R43" s="15" t="str">
        <f t="shared" si="1"/>
        <v/>
      </c>
      <c r="S43" s="16" t="str">
        <f t="shared" ca="1" si="2"/>
        <v/>
      </c>
      <c r="T43" s="17" t="str">
        <f>IF(AND(B43="",E43=""),"",TRIM(IF(COUNTIF($B$5:$B$304,B43)&gt;1,"Număr dublat. ","")&amp;IF(OR(C43="",D43="",E43="",G43=""),"Date incomplete. ","")&amp;IF(COUNTIF('Linii aviz'!$B$5:$B$1004,B43)=0,"Nicio linie în Linii aviz. ","")&amp;IF(AND(K43="Da",L43=""),"Lipsește codul UIT. ","")&amp;IF(AND(H43&lt;&gt;"",I43=""),"Lipsește actul delegatului. ","")&amp;IF(S43="Nefacturat – termen depășit","Emite factura. ",IF(S43="De facturat","Factura până la "&amp;RIGHT("0"&amp;DAY(R43),2)&amp;"."&amp;RIGHT("0"&amp;MONTH(R43),2)&amp;"."&amp;YEAR(R43)&amp;". ",""))))</f>
        <v/>
      </c>
    </row>
    <row r="44" spans="2:20" x14ac:dyDescent="0.2">
      <c r="B44" s="10" t="str">
        <f>IF(E44="","",MAX($B$5:B43)+1)</f>
        <v/>
      </c>
      <c r="C44" s="11"/>
      <c r="D44" s="12"/>
      <c r="E44" s="12"/>
      <c r="F44" s="12"/>
      <c r="G44" s="12"/>
      <c r="H44" s="13"/>
      <c r="I44" s="13"/>
      <c r="J44" s="13"/>
      <c r="K44" s="10"/>
      <c r="L44" s="13"/>
      <c r="M44" s="14" t="str">
        <f>IF(B44="","",SUMIF('Linii aviz'!$B$5:$B$1004,B44,'Linii aviz'!$J$5:$J$1004))</f>
        <v/>
      </c>
      <c r="N44" s="14" t="str">
        <f>IF(B44="","",SUMIF('Linii aviz'!$B$5:$B$1004,B44,'Linii aviz'!$K$5:$K$1004))</f>
        <v/>
      </c>
      <c r="O44" s="14" t="str">
        <f t="shared" si="0"/>
        <v/>
      </c>
      <c r="P44" s="13"/>
      <c r="Q44" s="11"/>
      <c r="R44" s="15" t="str">
        <f t="shared" si="1"/>
        <v/>
      </c>
      <c r="S44" s="16" t="str">
        <f t="shared" ca="1" si="2"/>
        <v/>
      </c>
      <c r="T44" s="17" t="str">
        <f>IF(AND(B44="",E44=""),"",TRIM(IF(COUNTIF($B$5:$B$304,B44)&gt;1,"Număr dublat. ","")&amp;IF(OR(C44="",D44="",E44="",G44=""),"Date incomplete. ","")&amp;IF(COUNTIF('Linii aviz'!$B$5:$B$1004,B44)=0,"Nicio linie în Linii aviz. ","")&amp;IF(AND(K44="Da",L44=""),"Lipsește codul UIT. ","")&amp;IF(AND(H44&lt;&gt;"",I44=""),"Lipsește actul delegatului. ","")&amp;IF(S44="Nefacturat – termen depășit","Emite factura. ",IF(S44="De facturat","Factura până la "&amp;RIGHT("0"&amp;DAY(R44),2)&amp;"."&amp;RIGHT("0"&amp;MONTH(R44),2)&amp;"."&amp;YEAR(R44)&amp;". ",""))))</f>
        <v/>
      </c>
    </row>
    <row r="45" spans="2:20" x14ac:dyDescent="0.2">
      <c r="B45" s="10" t="str">
        <f>IF(E45="","",MAX($B$5:B44)+1)</f>
        <v/>
      </c>
      <c r="C45" s="11"/>
      <c r="D45" s="12"/>
      <c r="E45" s="12"/>
      <c r="F45" s="12"/>
      <c r="G45" s="12"/>
      <c r="H45" s="13"/>
      <c r="I45" s="13"/>
      <c r="J45" s="13"/>
      <c r="K45" s="10"/>
      <c r="L45" s="13"/>
      <c r="M45" s="14" t="str">
        <f>IF(B45="","",SUMIF('Linii aviz'!$B$5:$B$1004,B45,'Linii aviz'!$J$5:$J$1004))</f>
        <v/>
      </c>
      <c r="N45" s="14" t="str">
        <f>IF(B45="","",SUMIF('Linii aviz'!$B$5:$B$1004,B45,'Linii aviz'!$K$5:$K$1004))</f>
        <v/>
      </c>
      <c r="O45" s="14" t="str">
        <f t="shared" si="0"/>
        <v/>
      </c>
      <c r="P45" s="13"/>
      <c r="Q45" s="11"/>
      <c r="R45" s="15" t="str">
        <f t="shared" si="1"/>
        <v/>
      </c>
      <c r="S45" s="16" t="str">
        <f t="shared" ca="1" si="2"/>
        <v/>
      </c>
      <c r="T45" s="17" t="str">
        <f>IF(AND(B45="",E45=""),"",TRIM(IF(COUNTIF($B$5:$B$304,B45)&gt;1,"Număr dublat. ","")&amp;IF(OR(C45="",D45="",E45="",G45=""),"Date incomplete. ","")&amp;IF(COUNTIF('Linii aviz'!$B$5:$B$1004,B45)=0,"Nicio linie în Linii aviz. ","")&amp;IF(AND(K45="Da",L45=""),"Lipsește codul UIT. ","")&amp;IF(AND(H45&lt;&gt;"",I45=""),"Lipsește actul delegatului. ","")&amp;IF(S45="Nefacturat – termen depășit","Emite factura. ",IF(S45="De facturat","Factura până la "&amp;RIGHT("0"&amp;DAY(R45),2)&amp;"."&amp;RIGHT("0"&amp;MONTH(R45),2)&amp;"."&amp;YEAR(R45)&amp;". ",""))))</f>
        <v/>
      </c>
    </row>
    <row r="46" spans="2:20" x14ac:dyDescent="0.2">
      <c r="B46" s="10" t="str">
        <f>IF(E46="","",MAX($B$5:B45)+1)</f>
        <v/>
      </c>
      <c r="C46" s="11"/>
      <c r="D46" s="12"/>
      <c r="E46" s="12"/>
      <c r="F46" s="12"/>
      <c r="G46" s="12"/>
      <c r="H46" s="13"/>
      <c r="I46" s="13"/>
      <c r="J46" s="13"/>
      <c r="K46" s="10"/>
      <c r="L46" s="13"/>
      <c r="M46" s="14" t="str">
        <f>IF(B46="","",SUMIF('Linii aviz'!$B$5:$B$1004,B46,'Linii aviz'!$J$5:$J$1004))</f>
        <v/>
      </c>
      <c r="N46" s="14" t="str">
        <f>IF(B46="","",SUMIF('Linii aviz'!$B$5:$B$1004,B46,'Linii aviz'!$K$5:$K$1004))</f>
        <v/>
      </c>
      <c r="O46" s="14" t="str">
        <f t="shared" si="0"/>
        <v/>
      </c>
      <c r="P46" s="13"/>
      <c r="Q46" s="11"/>
      <c r="R46" s="15" t="str">
        <f t="shared" si="1"/>
        <v/>
      </c>
      <c r="S46" s="16" t="str">
        <f t="shared" ca="1" si="2"/>
        <v/>
      </c>
      <c r="T46" s="17" t="str">
        <f>IF(AND(B46="",E46=""),"",TRIM(IF(COUNTIF($B$5:$B$304,B46)&gt;1,"Număr dublat. ","")&amp;IF(OR(C46="",D46="",E46="",G46=""),"Date incomplete. ","")&amp;IF(COUNTIF('Linii aviz'!$B$5:$B$1004,B46)=0,"Nicio linie în Linii aviz. ","")&amp;IF(AND(K46="Da",L46=""),"Lipsește codul UIT. ","")&amp;IF(AND(H46&lt;&gt;"",I46=""),"Lipsește actul delegatului. ","")&amp;IF(S46="Nefacturat – termen depășit","Emite factura. ",IF(S46="De facturat","Factura până la "&amp;RIGHT("0"&amp;DAY(R46),2)&amp;"."&amp;RIGHT("0"&amp;MONTH(R46),2)&amp;"."&amp;YEAR(R46)&amp;". ",""))))</f>
        <v/>
      </c>
    </row>
    <row r="47" spans="2:20" x14ac:dyDescent="0.2">
      <c r="B47" s="10" t="str">
        <f>IF(E47="","",MAX($B$5:B46)+1)</f>
        <v/>
      </c>
      <c r="C47" s="11"/>
      <c r="D47" s="12"/>
      <c r="E47" s="12"/>
      <c r="F47" s="12"/>
      <c r="G47" s="12"/>
      <c r="H47" s="13"/>
      <c r="I47" s="13"/>
      <c r="J47" s="13"/>
      <c r="K47" s="10"/>
      <c r="L47" s="13"/>
      <c r="M47" s="14" t="str">
        <f>IF(B47="","",SUMIF('Linii aviz'!$B$5:$B$1004,B47,'Linii aviz'!$J$5:$J$1004))</f>
        <v/>
      </c>
      <c r="N47" s="14" t="str">
        <f>IF(B47="","",SUMIF('Linii aviz'!$B$5:$B$1004,B47,'Linii aviz'!$K$5:$K$1004))</f>
        <v/>
      </c>
      <c r="O47" s="14" t="str">
        <f t="shared" si="0"/>
        <v/>
      </c>
      <c r="P47" s="13"/>
      <c r="Q47" s="11"/>
      <c r="R47" s="15" t="str">
        <f t="shared" si="1"/>
        <v/>
      </c>
      <c r="S47" s="16" t="str">
        <f t="shared" ca="1" si="2"/>
        <v/>
      </c>
      <c r="T47" s="17" t="str">
        <f>IF(AND(B47="",E47=""),"",TRIM(IF(COUNTIF($B$5:$B$304,B47)&gt;1,"Număr dublat. ","")&amp;IF(OR(C47="",D47="",E47="",G47=""),"Date incomplete. ","")&amp;IF(COUNTIF('Linii aviz'!$B$5:$B$1004,B47)=0,"Nicio linie în Linii aviz. ","")&amp;IF(AND(K47="Da",L47=""),"Lipsește codul UIT. ","")&amp;IF(AND(H47&lt;&gt;"",I47=""),"Lipsește actul delegatului. ","")&amp;IF(S47="Nefacturat – termen depășit","Emite factura. ",IF(S47="De facturat","Factura până la "&amp;RIGHT("0"&amp;DAY(R47),2)&amp;"."&amp;RIGHT("0"&amp;MONTH(R47),2)&amp;"."&amp;YEAR(R47)&amp;". ",""))))</f>
        <v/>
      </c>
    </row>
    <row r="48" spans="2:20" x14ac:dyDescent="0.2">
      <c r="B48" s="10" t="str">
        <f>IF(E48="","",MAX($B$5:B47)+1)</f>
        <v/>
      </c>
      <c r="C48" s="11"/>
      <c r="D48" s="12"/>
      <c r="E48" s="12"/>
      <c r="F48" s="12"/>
      <c r="G48" s="12"/>
      <c r="H48" s="13"/>
      <c r="I48" s="13"/>
      <c r="J48" s="13"/>
      <c r="K48" s="10"/>
      <c r="L48" s="13"/>
      <c r="M48" s="14" t="str">
        <f>IF(B48="","",SUMIF('Linii aviz'!$B$5:$B$1004,B48,'Linii aviz'!$J$5:$J$1004))</f>
        <v/>
      </c>
      <c r="N48" s="14" t="str">
        <f>IF(B48="","",SUMIF('Linii aviz'!$B$5:$B$1004,B48,'Linii aviz'!$K$5:$K$1004))</f>
        <v/>
      </c>
      <c r="O48" s="14" t="str">
        <f t="shared" si="0"/>
        <v/>
      </c>
      <c r="P48" s="13"/>
      <c r="Q48" s="11"/>
      <c r="R48" s="15" t="str">
        <f t="shared" si="1"/>
        <v/>
      </c>
      <c r="S48" s="16" t="str">
        <f t="shared" ca="1" si="2"/>
        <v/>
      </c>
      <c r="T48" s="17" t="str">
        <f>IF(AND(B48="",E48=""),"",TRIM(IF(COUNTIF($B$5:$B$304,B48)&gt;1,"Număr dublat. ","")&amp;IF(OR(C48="",D48="",E48="",G48=""),"Date incomplete. ","")&amp;IF(COUNTIF('Linii aviz'!$B$5:$B$1004,B48)=0,"Nicio linie în Linii aviz. ","")&amp;IF(AND(K48="Da",L48=""),"Lipsește codul UIT. ","")&amp;IF(AND(H48&lt;&gt;"",I48=""),"Lipsește actul delegatului. ","")&amp;IF(S48="Nefacturat – termen depășit","Emite factura. ",IF(S48="De facturat","Factura până la "&amp;RIGHT("0"&amp;DAY(R48),2)&amp;"."&amp;RIGHT("0"&amp;MONTH(R48),2)&amp;"."&amp;YEAR(R48)&amp;". ",""))))</f>
        <v/>
      </c>
    </row>
    <row r="49" spans="2:20" x14ac:dyDescent="0.2">
      <c r="B49" s="10" t="str">
        <f>IF(E49="","",MAX($B$5:B48)+1)</f>
        <v/>
      </c>
      <c r="C49" s="11"/>
      <c r="D49" s="12"/>
      <c r="E49" s="12"/>
      <c r="F49" s="12"/>
      <c r="G49" s="12"/>
      <c r="H49" s="13"/>
      <c r="I49" s="13"/>
      <c r="J49" s="13"/>
      <c r="K49" s="10"/>
      <c r="L49" s="13"/>
      <c r="M49" s="14" t="str">
        <f>IF(B49="","",SUMIF('Linii aviz'!$B$5:$B$1004,B49,'Linii aviz'!$J$5:$J$1004))</f>
        <v/>
      </c>
      <c r="N49" s="14" t="str">
        <f>IF(B49="","",SUMIF('Linii aviz'!$B$5:$B$1004,B49,'Linii aviz'!$K$5:$K$1004))</f>
        <v/>
      </c>
      <c r="O49" s="14" t="str">
        <f t="shared" si="0"/>
        <v/>
      </c>
      <c r="P49" s="13"/>
      <c r="Q49" s="11"/>
      <c r="R49" s="15" t="str">
        <f t="shared" si="1"/>
        <v/>
      </c>
      <c r="S49" s="16" t="str">
        <f t="shared" ca="1" si="2"/>
        <v/>
      </c>
      <c r="T49" s="17" t="str">
        <f>IF(AND(B49="",E49=""),"",TRIM(IF(COUNTIF($B$5:$B$304,B49)&gt;1,"Număr dublat. ","")&amp;IF(OR(C49="",D49="",E49="",G49=""),"Date incomplete. ","")&amp;IF(COUNTIF('Linii aviz'!$B$5:$B$1004,B49)=0,"Nicio linie în Linii aviz. ","")&amp;IF(AND(K49="Da",L49=""),"Lipsește codul UIT. ","")&amp;IF(AND(H49&lt;&gt;"",I49=""),"Lipsește actul delegatului. ","")&amp;IF(S49="Nefacturat – termen depășit","Emite factura. ",IF(S49="De facturat","Factura până la "&amp;RIGHT("0"&amp;DAY(R49),2)&amp;"."&amp;RIGHT("0"&amp;MONTH(R49),2)&amp;"."&amp;YEAR(R49)&amp;". ",""))))</f>
        <v/>
      </c>
    </row>
    <row r="50" spans="2:20" x14ac:dyDescent="0.2">
      <c r="B50" s="10" t="str">
        <f>IF(E50="","",MAX($B$5:B49)+1)</f>
        <v/>
      </c>
      <c r="C50" s="11"/>
      <c r="D50" s="12"/>
      <c r="E50" s="12"/>
      <c r="F50" s="12"/>
      <c r="G50" s="12"/>
      <c r="H50" s="13"/>
      <c r="I50" s="13"/>
      <c r="J50" s="13"/>
      <c r="K50" s="10"/>
      <c r="L50" s="13"/>
      <c r="M50" s="14" t="str">
        <f>IF(B50="","",SUMIF('Linii aviz'!$B$5:$B$1004,B50,'Linii aviz'!$J$5:$J$1004))</f>
        <v/>
      </c>
      <c r="N50" s="14" t="str">
        <f>IF(B50="","",SUMIF('Linii aviz'!$B$5:$B$1004,B50,'Linii aviz'!$K$5:$K$1004))</f>
        <v/>
      </c>
      <c r="O50" s="14" t="str">
        <f t="shared" si="0"/>
        <v/>
      </c>
      <c r="P50" s="13"/>
      <c r="Q50" s="11"/>
      <c r="R50" s="15" t="str">
        <f t="shared" si="1"/>
        <v/>
      </c>
      <c r="S50" s="16" t="str">
        <f t="shared" ca="1" si="2"/>
        <v/>
      </c>
      <c r="T50" s="17" t="str">
        <f>IF(AND(B50="",E50=""),"",TRIM(IF(COUNTIF($B$5:$B$304,B50)&gt;1,"Număr dublat. ","")&amp;IF(OR(C50="",D50="",E50="",G50=""),"Date incomplete. ","")&amp;IF(COUNTIF('Linii aviz'!$B$5:$B$1004,B50)=0,"Nicio linie în Linii aviz. ","")&amp;IF(AND(K50="Da",L50=""),"Lipsește codul UIT. ","")&amp;IF(AND(H50&lt;&gt;"",I50=""),"Lipsește actul delegatului. ","")&amp;IF(S50="Nefacturat – termen depășit","Emite factura. ",IF(S50="De facturat","Factura până la "&amp;RIGHT("0"&amp;DAY(R50),2)&amp;"."&amp;RIGHT("0"&amp;MONTH(R50),2)&amp;"."&amp;YEAR(R50)&amp;". ",""))))</f>
        <v/>
      </c>
    </row>
    <row r="51" spans="2:20" x14ac:dyDescent="0.2">
      <c r="B51" s="10" t="str">
        <f>IF(E51="","",MAX($B$5:B50)+1)</f>
        <v/>
      </c>
      <c r="C51" s="11"/>
      <c r="D51" s="12"/>
      <c r="E51" s="12"/>
      <c r="F51" s="12"/>
      <c r="G51" s="12"/>
      <c r="H51" s="13"/>
      <c r="I51" s="13"/>
      <c r="J51" s="13"/>
      <c r="K51" s="10"/>
      <c r="L51" s="13"/>
      <c r="M51" s="14" t="str">
        <f>IF(B51="","",SUMIF('Linii aviz'!$B$5:$B$1004,B51,'Linii aviz'!$J$5:$J$1004))</f>
        <v/>
      </c>
      <c r="N51" s="14" t="str">
        <f>IF(B51="","",SUMIF('Linii aviz'!$B$5:$B$1004,B51,'Linii aviz'!$K$5:$K$1004))</f>
        <v/>
      </c>
      <c r="O51" s="14" t="str">
        <f t="shared" si="0"/>
        <v/>
      </c>
      <c r="P51" s="13"/>
      <c r="Q51" s="11"/>
      <c r="R51" s="15" t="str">
        <f t="shared" si="1"/>
        <v/>
      </c>
      <c r="S51" s="16" t="str">
        <f t="shared" ca="1" si="2"/>
        <v/>
      </c>
      <c r="T51" s="17" t="str">
        <f>IF(AND(B51="",E51=""),"",TRIM(IF(COUNTIF($B$5:$B$304,B51)&gt;1,"Număr dublat. ","")&amp;IF(OR(C51="",D51="",E51="",G51=""),"Date incomplete. ","")&amp;IF(COUNTIF('Linii aviz'!$B$5:$B$1004,B51)=0,"Nicio linie în Linii aviz. ","")&amp;IF(AND(K51="Da",L51=""),"Lipsește codul UIT. ","")&amp;IF(AND(H51&lt;&gt;"",I51=""),"Lipsește actul delegatului. ","")&amp;IF(S51="Nefacturat – termen depășit","Emite factura. ",IF(S51="De facturat","Factura până la "&amp;RIGHT("0"&amp;DAY(R51),2)&amp;"."&amp;RIGHT("0"&amp;MONTH(R51),2)&amp;"."&amp;YEAR(R51)&amp;". ",""))))</f>
        <v/>
      </c>
    </row>
    <row r="52" spans="2:20" x14ac:dyDescent="0.2">
      <c r="B52" s="10" t="str">
        <f>IF(E52="","",MAX($B$5:B51)+1)</f>
        <v/>
      </c>
      <c r="C52" s="11"/>
      <c r="D52" s="12"/>
      <c r="E52" s="12"/>
      <c r="F52" s="12"/>
      <c r="G52" s="12"/>
      <c r="H52" s="13"/>
      <c r="I52" s="13"/>
      <c r="J52" s="13"/>
      <c r="K52" s="10"/>
      <c r="L52" s="13"/>
      <c r="M52" s="14" t="str">
        <f>IF(B52="","",SUMIF('Linii aviz'!$B$5:$B$1004,B52,'Linii aviz'!$J$5:$J$1004))</f>
        <v/>
      </c>
      <c r="N52" s="14" t="str">
        <f>IF(B52="","",SUMIF('Linii aviz'!$B$5:$B$1004,B52,'Linii aviz'!$K$5:$K$1004))</f>
        <v/>
      </c>
      <c r="O52" s="14" t="str">
        <f t="shared" si="0"/>
        <v/>
      </c>
      <c r="P52" s="13"/>
      <c r="Q52" s="11"/>
      <c r="R52" s="15" t="str">
        <f t="shared" si="1"/>
        <v/>
      </c>
      <c r="S52" s="16" t="str">
        <f t="shared" ca="1" si="2"/>
        <v/>
      </c>
      <c r="T52" s="17" t="str">
        <f>IF(AND(B52="",E52=""),"",TRIM(IF(COUNTIF($B$5:$B$304,B52)&gt;1,"Număr dublat. ","")&amp;IF(OR(C52="",D52="",E52="",G52=""),"Date incomplete. ","")&amp;IF(COUNTIF('Linii aviz'!$B$5:$B$1004,B52)=0,"Nicio linie în Linii aviz. ","")&amp;IF(AND(K52="Da",L52=""),"Lipsește codul UIT. ","")&amp;IF(AND(H52&lt;&gt;"",I52=""),"Lipsește actul delegatului. ","")&amp;IF(S52="Nefacturat – termen depășit","Emite factura. ",IF(S52="De facturat","Factura până la "&amp;RIGHT("0"&amp;DAY(R52),2)&amp;"."&amp;RIGHT("0"&amp;MONTH(R52),2)&amp;"."&amp;YEAR(R52)&amp;". ",""))))</f>
        <v/>
      </c>
    </row>
    <row r="53" spans="2:20" x14ac:dyDescent="0.2">
      <c r="B53" s="10" t="str">
        <f>IF(E53="","",MAX($B$5:B52)+1)</f>
        <v/>
      </c>
      <c r="C53" s="11"/>
      <c r="D53" s="12"/>
      <c r="E53" s="12"/>
      <c r="F53" s="12"/>
      <c r="G53" s="12"/>
      <c r="H53" s="13"/>
      <c r="I53" s="13"/>
      <c r="J53" s="13"/>
      <c r="K53" s="10"/>
      <c r="L53" s="13"/>
      <c r="M53" s="14" t="str">
        <f>IF(B53="","",SUMIF('Linii aviz'!$B$5:$B$1004,B53,'Linii aviz'!$J$5:$J$1004))</f>
        <v/>
      </c>
      <c r="N53" s="14" t="str">
        <f>IF(B53="","",SUMIF('Linii aviz'!$B$5:$B$1004,B53,'Linii aviz'!$K$5:$K$1004))</f>
        <v/>
      </c>
      <c r="O53" s="14" t="str">
        <f t="shared" si="0"/>
        <v/>
      </c>
      <c r="P53" s="13"/>
      <c r="Q53" s="11"/>
      <c r="R53" s="15" t="str">
        <f t="shared" si="1"/>
        <v/>
      </c>
      <c r="S53" s="16" t="str">
        <f t="shared" ca="1" si="2"/>
        <v/>
      </c>
      <c r="T53" s="17" t="str">
        <f>IF(AND(B53="",E53=""),"",TRIM(IF(COUNTIF($B$5:$B$304,B53)&gt;1,"Număr dublat. ","")&amp;IF(OR(C53="",D53="",E53="",G53=""),"Date incomplete. ","")&amp;IF(COUNTIF('Linii aviz'!$B$5:$B$1004,B53)=0,"Nicio linie în Linii aviz. ","")&amp;IF(AND(K53="Da",L53=""),"Lipsește codul UIT. ","")&amp;IF(AND(H53&lt;&gt;"",I53=""),"Lipsește actul delegatului. ","")&amp;IF(S53="Nefacturat – termen depășit","Emite factura. ",IF(S53="De facturat","Factura până la "&amp;RIGHT("0"&amp;DAY(R53),2)&amp;"."&amp;RIGHT("0"&amp;MONTH(R53),2)&amp;"."&amp;YEAR(R53)&amp;". ",""))))</f>
        <v/>
      </c>
    </row>
    <row r="54" spans="2:20" x14ac:dyDescent="0.2">
      <c r="B54" s="10" t="str">
        <f>IF(E54="","",MAX($B$5:B53)+1)</f>
        <v/>
      </c>
      <c r="C54" s="11"/>
      <c r="D54" s="12"/>
      <c r="E54" s="12"/>
      <c r="F54" s="12"/>
      <c r="G54" s="12"/>
      <c r="H54" s="13"/>
      <c r="I54" s="13"/>
      <c r="J54" s="13"/>
      <c r="K54" s="10"/>
      <c r="L54" s="13"/>
      <c r="M54" s="14" t="str">
        <f>IF(B54="","",SUMIF('Linii aviz'!$B$5:$B$1004,B54,'Linii aviz'!$J$5:$J$1004))</f>
        <v/>
      </c>
      <c r="N54" s="14" t="str">
        <f>IF(B54="","",SUMIF('Linii aviz'!$B$5:$B$1004,B54,'Linii aviz'!$K$5:$K$1004))</f>
        <v/>
      </c>
      <c r="O54" s="14" t="str">
        <f t="shared" si="0"/>
        <v/>
      </c>
      <c r="P54" s="13"/>
      <c r="Q54" s="11"/>
      <c r="R54" s="15" t="str">
        <f t="shared" si="1"/>
        <v/>
      </c>
      <c r="S54" s="16" t="str">
        <f t="shared" ca="1" si="2"/>
        <v/>
      </c>
      <c r="T54" s="17" t="str">
        <f>IF(AND(B54="",E54=""),"",TRIM(IF(COUNTIF($B$5:$B$304,B54)&gt;1,"Număr dublat. ","")&amp;IF(OR(C54="",D54="",E54="",G54=""),"Date incomplete. ","")&amp;IF(COUNTIF('Linii aviz'!$B$5:$B$1004,B54)=0,"Nicio linie în Linii aviz. ","")&amp;IF(AND(K54="Da",L54=""),"Lipsește codul UIT. ","")&amp;IF(AND(H54&lt;&gt;"",I54=""),"Lipsește actul delegatului. ","")&amp;IF(S54="Nefacturat – termen depășit","Emite factura. ",IF(S54="De facturat","Factura până la "&amp;RIGHT("0"&amp;DAY(R54),2)&amp;"."&amp;RIGHT("0"&amp;MONTH(R54),2)&amp;"."&amp;YEAR(R54)&amp;". ",""))))</f>
        <v/>
      </c>
    </row>
    <row r="55" spans="2:20" x14ac:dyDescent="0.2">
      <c r="B55" s="10" t="str">
        <f>IF(E55="","",MAX($B$5:B54)+1)</f>
        <v/>
      </c>
      <c r="C55" s="11"/>
      <c r="D55" s="12"/>
      <c r="E55" s="12"/>
      <c r="F55" s="12"/>
      <c r="G55" s="12"/>
      <c r="H55" s="13"/>
      <c r="I55" s="13"/>
      <c r="J55" s="13"/>
      <c r="K55" s="10"/>
      <c r="L55" s="13"/>
      <c r="M55" s="14" t="str">
        <f>IF(B55="","",SUMIF('Linii aviz'!$B$5:$B$1004,B55,'Linii aviz'!$J$5:$J$1004))</f>
        <v/>
      </c>
      <c r="N55" s="14" t="str">
        <f>IF(B55="","",SUMIF('Linii aviz'!$B$5:$B$1004,B55,'Linii aviz'!$K$5:$K$1004))</f>
        <v/>
      </c>
      <c r="O55" s="14" t="str">
        <f t="shared" si="0"/>
        <v/>
      </c>
      <c r="P55" s="13"/>
      <c r="Q55" s="11"/>
      <c r="R55" s="15" t="str">
        <f t="shared" si="1"/>
        <v/>
      </c>
      <c r="S55" s="16" t="str">
        <f t="shared" ca="1" si="2"/>
        <v/>
      </c>
      <c r="T55" s="17" t="str">
        <f>IF(AND(B55="",E55=""),"",TRIM(IF(COUNTIF($B$5:$B$304,B55)&gt;1,"Număr dublat. ","")&amp;IF(OR(C55="",D55="",E55="",G55=""),"Date incomplete. ","")&amp;IF(COUNTIF('Linii aviz'!$B$5:$B$1004,B55)=0,"Nicio linie în Linii aviz. ","")&amp;IF(AND(K55="Da",L55=""),"Lipsește codul UIT. ","")&amp;IF(AND(H55&lt;&gt;"",I55=""),"Lipsește actul delegatului. ","")&amp;IF(S55="Nefacturat – termen depășit","Emite factura. ",IF(S55="De facturat","Factura până la "&amp;RIGHT("0"&amp;DAY(R55),2)&amp;"."&amp;RIGHT("0"&amp;MONTH(R55),2)&amp;"."&amp;YEAR(R55)&amp;". ",""))))</f>
        <v/>
      </c>
    </row>
    <row r="56" spans="2:20" x14ac:dyDescent="0.2">
      <c r="B56" s="10" t="str">
        <f>IF(E56="","",MAX($B$5:B55)+1)</f>
        <v/>
      </c>
      <c r="C56" s="11"/>
      <c r="D56" s="12"/>
      <c r="E56" s="12"/>
      <c r="F56" s="12"/>
      <c r="G56" s="12"/>
      <c r="H56" s="13"/>
      <c r="I56" s="13"/>
      <c r="J56" s="13"/>
      <c r="K56" s="10"/>
      <c r="L56" s="13"/>
      <c r="M56" s="14" t="str">
        <f>IF(B56="","",SUMIF('Linii aviz'!$B$5:$B$1004,B56,'Linii aviz'!$J$5:$J$1004))</f>
        <v/>
      </c>
      <c r="N56" s="14" t="str">
        <f>IF(B56="","",SUMIF('Linii aviz'!$B$5:$B$1004,B56,'Linii aviz'!$K$5:$K$1004))</f>
        <v/>
      </c>
      <c r="O56" s="14" t="str">
        <f t="shared" si="0"/>
        <v/>
      </c>
      <c r="P56" s="13"/>
      <c r="Q56" s="11"/>
      <c r="R56" s="15" t="str">
        <f t="shared" si="1"/>
        <v/>
      </c>
      <c r="S56" s="16" t="str">
        <f t="shared" ca="1" si="2"/>
        <v/>
      </c>
      <c r="T56" s="17" t="str">
        <f>IF(AND(B56="",E56=""),"",TRIM(IF(COUNTIF($B$5:$B$304,B56)&gt;1,"Număr dublat. ","")&amp;IF(OR(C56="",D56="",E56="",G56=""),"Date incomplete. ","")&amp;IF(COUNTIF('Linii aviz'!$B$5:$B$1004,B56)=0,"Nicio linie în Linii aviz. ","")&amp;IF(AND(K56="Da",L56=""),"Lipsește codul UIT. ","")&amp;IF(AND(H56&lt;&gt;"",I56=""),"Lipsește actul delegatului. ","")&amp;IF(S56="Nefacturat – termen depășit","Emite factura. ",IF(S56="De facturat","Factura până la "&amp;RIGHT("0"&amp;DAY(R56),2)&amp;"."&amp;RIGHT("0"&amp;MONTH(R56),2)&amp;"."&amp;YEAR(R56)&amp;". ",""))))</f>
        <v/>
      </c>
    </row>
    <row r="57" spans="2:20" x14ac:dyDescent="0.2">
      <c r="B57" s="10" t="str">
        <f>IF(E57="","",MAX($B$5:B56)+1)</f>
        <v/>
      </c>
      <c r="C57" s="11"/>
      <c r="D57" s="12"/>
      <c r="E57" s="12"/>
      <c r="F57" s="12"/>
      <c r="G57" s="12"/>
      <c r="H57" s="13"/>
      <c r="I57" s="13"/>
      <c r="J57" s="13"/>
      <c r="K57" s="10"/>
      <c r="L57" s="13"/>
      <c r="M57" s="14" t="str">
        <f>IF(B57="","",SUMIF('Linii aviz'!$B$5:$B$1004,B57,'Linii aviz'!$J$5:$J$1004))</f>
        <v/>
      </c>
      <c r="N57" s="14" t="str">
        <f>IF(B57="","",SUMIF('Linii aviz'!$B$5:$B$1004,B57,'Linii aviz'!$K$5:$K$1004))</f>
        <v/>
      </c>
      <c r="O57" s="14" t="str">
        <f t="shared" si="0"/>
        <v/>
      </c>
      <c r="P57" s="13"/>
      <c r="Q57" s="11"/>
      <c r="R57" s="15" t="str">
        <f t="shared" si="1"/>
        <v/>
      </c>
      <c r="S57" s="16" t="str">
        <f t="shared" ca="1" si="2"/>
        <v/>
      </c>
      <c r="T57" s="17" t="str">
        <f>IF(AND(B57="",E57=""),"",TRIM(IF(COUNTIF($B$5:$B$304,B57)&gt;1,"Număr dublat. ","")&amp;IF(OR(C57="",D57="",E57="",G57=""),"Date incomplete. ","")&amp;IF(COUNTIF('Linii aviz'!$B$5:$B$1004,B57)=0,"Nicio linie în Linii aviz. ","")&amp;IF(AND(K57="Da",L57=""),"Lipsește codul UIT. ","")&amp;IF(AND(H57&lt;&gt;"",I57=""),"Lipsește actul delegatului. ","")&amp;IF(S57="Nefacturat – termen depășit","Emite factura. ",IF(S57="De facturat","Factura până la "&amp;RIGHT("0"&amp;DAY(R57),2)&amp;"."&amp;RIGHT("0"&amp;MONTH(R57),2)&amp;"."&amp;YEAR(R57)&amp;". ",""))))</f>
        <v/>
      </c>
    </row>
    <row r="58" spans="2:20" x14ac:dyDescent="0.2">
      <c r="B58" s="10" t="str">
        <f>IF(E58="","",MAX($B$5:B57)+1)</f>
        <v/>
      </c>
      <c r="C58" s="11"/>
      <c r="D58" s="12"/>
      <c r="E58" s="12"/>
      <c r="F58" s="12"/>
      <c r="G58" s="12"/>
      <c r="H58" s="13"/>
      <c r="I58" s="13"/>
      <c r="J58" s="13"/>
      <c r="K58" s="10"/>
      <c r="L58" s="13"/>
      <c r="M58" s="14" t="str">
        <f>IF(B58="","",SUMIF('Linii aviz'!$B$5:$B$1004,B58,'Linii aviz'!$J$5:$J$1004))</f>
        <v/>
      </c>
      <c r="N58" s="14" t="str">
        <f>IF(B58="","",SUMIF('Linii aviz'!$B$5:$B$1004,B58,'Linii aviz'!$K$5:$K$1004))</f>
        <v/>
      </c>
      <c r="O58" s="14" t="str">
        <f t="shared" si="0"/>
        <v/>
      </c>
      <c r="P58" s="13"/>
      <c r="Q58" s="11"/>
      <c r="R58" s="15" t="str">
        <f t="shared" si="1"/>
        <v/>
      </c>
      <c r="S58" s="16" t="str">
        <f t="shared" ca="1" si="2"/>
        <v/>
      </c>
      <c r="T58" s="17" t="str">
        <f>IF(AND(B58="",E58=""),"",TRIM(IF(COUNTIF($B$5:$B$304,B58)&gt;1,"Număr dublat. ","")&amp;IF(OR(C58="",D58="",E58="",G58=""),"Date incomplete. ","")&amp;IF(COUNTIF('Linii aviz'!$B$5:$B$1004,B58)=0,"Nicio linie în Linii aviz. ","")&amp;IF(AND(K58="Da",L58=""),"Lipsește codul UIT. ","")&amp;IF(AND(H58&lt;&gt;"",I58=""),"Lipsește actul delegatului. ","")&amp;IF(S58="Nefacturat – termen depășit","Emite factura. ",IF(S58="De facturat","Factura până la "&amp;RIGHT("0"&amp;DAY(R58),2)&amp;"."&amp;RIGHT("0"&amp;MONTH(R58),2)&amp;"."&amp;YEAR(R58)&amp;". ",""))))</f>
        <v/>
      </c>
    </row>
    <row r="59" spans="2:20" x14ac:dyDescent="0.2">
      <c r="B59" s="10" t="str">
        <f>IF(E59="","",MAX($B$5:B58)+1)</f>
        <v/>
      </c>
      <c r="C59" s="11"/>
      <c r="D59" s="12"/>
      <c r="E59" s="12"/>
      <c r="F59" s="12"/>
      <c r="G59" s="12"/>
      <c r="H59" s="13"/>
      <c r="I59" s="13"/>
      <c r="J59" s="13"/>
      <c r="K59" s="10"/>
      <c r="L59" s="13"/>
      <c r="M59" s="14" t="str">
        <f>IF(B59="","",SUMIF('Linii aviz'!$B$5:$B$1004,B59,'Linii aviz'!$J$5:$J$1004))</f>
        <v/>
      </c>
      <c r="N59" s="14" t="str">
        <f>IF(B59="","",SUMIF('Linii aviz'!$B$5:$B$1004,B59,'Linii aviz'!$K$5:$K$1004))</f>
        <v/>
      </c>
      <c r="O59" s="14" t="str">
        <f t="shared" si="0"/>
        <v/>
      </c>
      <c r="P59" s="13"/>
      <c r="Q59" s="11"/>
      <c r="R59" s="15" t="str">
        <f t="shared" si="1"/>
        <v/>
      </c>
      <c r="S59" s="16" t="str">
        <f t="shared" ca="1" si="2"/>
        <v/>
      </c>
      <c r="T59" s="17" t="str">
        <f>IF(AND(B59="",E59=""),"",TRIM(IF(COUNTIF($B$5:$B$304,B59)&gt;1,"Număr dublat. ","")&amp;IF(OR(C59="",D59="",E59="",G59=""),"Date incomplete. ","")&amp;IF(COUNTIF('Linii aviz'!$B$5:$B$1004,B59)=0,"Nicio linie în Linii aviz. ","")&amp;IF(AND(K59="Da",L59=""),"Lipsește codul UIT. ","")&amp;IF(AND(H59&lt;&gt;"",I59=""),"Lipsește actul delegatului. ","")&amp;IF(S59="Nefacturat – termen depășit","Emite factura. ",IF(S59="De facturat","Factura până la "&amp;RIGHT("0"&amp;DAY(R59),2)&amp;"."&amp;RIGHT("0"&amp;MONTH(R59),2)&amp;"."&amp;YEAR(R59)&amp;". ",""))))</f>
        <v/>
      </c>
    </row>
    <row r="60" spans="2:20" x14ac:dyDescent="0.2">
      <c r="B60" s="10" t="str">
        <f>IF(E60="","",MAX($B$5:B59)+1)</f>
        <v/>
      </c>
      <c r="C60" s="11"/>
      <c r="D60" s="12"/>
      <c r="E60" s="12"/>
      <c r="F60" s="12"/>
      <c r="G60" s="12"/>
      <c r="H60" s="13"/>
      <c r="I60" s="13"/>
      <c r="J60" s="13"/>
      <c r="K60" s="10"/>
      <c r="L60" s="13"/>
      <c r="M60" s="14" t="str">
        <f>IF(B60="","",SUMIF('Linii aviz'!$B$5:$B$1004,B60,'Linii aviz'!$J$5:$J$1004))</f>
        <v/>
      </c>
      <c r="N60" s="14" t="str">
        <f>IF(B60="","",SUMIF('Linii aviz'!$B$5:$B$1004,B60,'Linii aviz'!$K$5:$K$1004))</f>
        <v/>
      </c>
      <c r="O60" s="14" t="str">
        <f t="shared" si="0"/>
        <v/>
      </c>
      <c r="P60" s="13"/>
      <c r="Q60" s="11"/>
      <c r="R60" s="15" t="str">
        <f t="shared" si="1"/>
        <v/>
      </c>
      <c r="S60" s="16" t="str">
        <f t="shared" ca="1" si="2"/>
        <v/>
      </c>
      <c r="T60" s="17" t="str">
        <f>IF(AND(B60="",E60=""),"",TRIM(IF(COUNTIF($B$5:$B$304,B60)&gt;1,"Număr dublat. ","")&amp;IF(OR(C60="",D60="",E60="",G60=""),"Date incomplete. ","")&amp;IF(COUNTIF('Linii aviz'!$B$5:$B$1004,B60)=0,"Nicio linie în Linii aviz. ","")&amp;IF(AND(K60="Da",L60=""),"Lipsește codul UIT. ","")&amp;IF(AND(H60&lt;&gt;"",I60=""),"Lipsește actul delegatului. ","")&amp;IF(S60="Nefacturat – termen depășit","Emite factura. ",IF(S60="De facturat","Factura până la "&amp;RIGHT("0"&amp;DAY(R60),2)&amp;"."&amp;RIGHT("0"&amp;MONTH(R60),2)&amp;"."&amp;YEAR(R60)&amp;". ",""))))</f>
        <v/>
      </c>
    </row>
    <row r="61" spans="2:20" x14ac:dyDescent="0.2">
      <c r="B61" s="10" t="str">
        <f>IF(E61="","",MAX($B$5:B60)+1)</f>
        <v/>
      </c>
      <c r="C61" s="11"/>
      <c r="D61" s="12"/>
      <c r="E61" s="12"/>
      <c r="F61" s="12"/>
      <c r="G61" s="12"/>
      <c r="H61" s="13"/>
      <c r="I61" s="13"/>
      <c r="J61" s="13"/>
      <c r="K61" s="10"/>
      <c r="L61" s="13"/>
      <c r="M61" s="14" t="str">
        <f>IF(B61="","",SUMIF('Linii aviz'!$B$5:$B$1004,B61,'Linii aviz'!$J$5:$J$1004))</f>
        <v/>
      </c>
      <c r="N61" s="14" t="str">
        <f>IF(B61="","",SUMIF('Linii aviz'!$B$5:$B$1004,B61,'Linii aviz'!$K$5:$K$1004))</f>
        <v/>
      </c>
      <c r="O61" s="14" t="str">
        <f t="shared" si="0"/>
        <v/>
      </c>
      <c r="P61" s="13"/>
      <c r="Q61" s="11"/>
      <c r="R61" s="15" t="str">
        <f t="shared" si="1"/>
        <v/>
      </c>
      <c r="S61" s="16" t="str">
        <f t="shared" ca="1" si="2"/>
        <v/>
      </c>
      <c r="T61" s="17" t="str">
        <f>IF(AND(B61="",E61=""),"",TRIM(IF(COUNTIF($B$5:$B$304,B61)&gt;1,"Număr dublat. ","")&amp;IF(OR(C61="",D61="",E61="",G61=""),"Date incomplete. ","")&amp;IF(COUNTIF('Linii aviz'!$B$5:$B$1004,B61)=0,"Nicio linie în Linii aviz. ","")&amp;IF(AND(K61="Da",L61=""),"Lipsește codul UIT. ","")&amp;IF(AND(H61&lt;&gt;"",I61=""),"Lipsește actul delegatului. ","")&amp;IF(S61="Nefacturat – termen depășit","Emite factura. ",IF(S61="De facturat","Factura până la "&amp;RIGHT("0"&amp;DAY(R61),2)&amp;"."&amp;RIGHT("0"&amp;MONTH(R61),2)&amp;"."&amp;YEAR(R61)&amp;". ",""))))</f>
        <v/>
      </c>
    </row>
    <row r="62" spans="2:20" x14ac:dyDescent="0.2">
      <c r="B62" s="10" t="str">
        <f>IF(E62="","",MAX($B$5:B61)+1)</f>
        <v/>
      </c>
      <c r="C62" s="11"/>
      <c r="D62" s="12"/>
      <c r="E62" s="12"/>
      <c r="F62" s="12"/>
      <c r="G62" s="12"/>
      <c r="H62" s="13"/>
      <c r="I62" s="13"/>
      <c r="J62" s="13"/>
      <c r="K62" s="10"/>
      <c r="L62" s="13"/>
      <c r="M62" s="14" t="str">
        <f>IF(B62="","",SUMIF('Linii aviz'!$B$5:$B$1004,B62,'Linii aviz'!$J$5:$J$1004))</f>
        <v/>
      </c>
      <c r="N62" s="14" t="str">
        <f>IF(B62="","",SUMIF('Linii aviz'!$B$5:$B$1004,B62,'Linii aviz'!$K$5:$K$1004))</f>
        <v/>
      </c>
      <c r="O62" s="14" t="str">
        <f t="shared" si="0"/>
        <v/>
      </c>
      <c r="P62" s="13"/>
      <c r="Q62" s="11"/>
      <c r="R62" s="15" t="str">
        <f t="shared" si="1"/>
        <v/>
      </c>
      <c r="S62" s="16" t="str">
        <f t="shared" ca="1" si="2"/>
        <v/>
      </c>
      <c r="T62" s="17" t="str">
        <f>IF(AND(B62="",E62=""),"",TRIM(IF(COUNTIF($B$5:$B$304,B62)&gt;1,"Număr dublat. ","")&amp;IF(OR(C62="",D62="",E62="",G62=""),"Date incomplete. ","")&amp;IF(COUNTIF('Linii aviz'!$B$5:$B$1004,B62)=0,"Nicio linie în Linii aviz. ","")&amp;IF(AND(K62="Da",L62=""),"Lipsește codul UIT. ","")&amp;IF(AND(H62&lt;&gt;"",I62=""),"Lipsește actul delegatului. ","")&amp;IF(S62="Nefacturat – termen depășit","Emite factura. ",IF(S62="De facturat","Factura până la "&amp;RIGHT("0"&amp;DAY(R62),2)&amp;"."&amp;RIGHT("0"&amp;MONTH(R62),2)&amp;"."&amp;YEAR(R62)&amp;". ",""))))</f>
        <v/>
      </c>
    </row>
    <row r="63" spans="2:20" x14ac:dyDescent="0.2">
      <c r="B63" s="10" t="str">
        <f>IF(E63="","",MAX($B$5:B62)+1)</f>
        <v/>
      </c>
      <c r="C63" s="11"/>
      <c r="D63" s="12"/>
      <c r="E63" s="12"/>
      <c r="F63" s="12"/>
      <c r="G63" s="12"/>
      <c r="H63" s="13"/>
      <c r="I63" s="13"/>
      <c r="J63" s="13"/>
      <c r="K63" s="10"/>
      <c r="L63" s="13"/>
      <c r="M63" s="14" t="str">
        <f>IF(B63="","",SUMIF('Linii aviz'!$B$5:$B$1004,B63,'Linii aviz'!$J$5:$J$1004))</f>
        <v/>
      </c>
      <c r="N63" s="14" t="str">
        <f>IF(B63="","",SUMIF('Linii aviz'!$B$5:$B$1004,B63,'Linii aviz'!$K$5:$K$1004))</f>
        <v/>
      </c>
      <c r="O63" s="14" t="str">
        <f t="shared" si="0"/>
        <v/>
      </c>
      <c r="P63" s="13"/>
      <c r="Q63" s="11"/>
      <c r="R63" s="15" t="str">
        <f t="shared" si="1"/>
        <v/>
      </c>
      <c r="S63" s="16" t="str">
        <f t="shared" ca="1" si="2"/>
        <v/>
      </c>
      <c r="T63" s="17" t="str">
        <f>IF(AND(B63="",E63=""),"",TRIM(IF(COUNTIF($B$5:$B$304,B63)&gt;1,"Număr dublat. ","")&amp;IF(OR(C63="",D63="",E63="",G63=""),"Date incomplete. ","")&amp;IF(COUNTIF('Linii aviz'!$B$5:$B$1004,B63)=0,"Nicio linie în Linii aviz. ","")&amp;IF(AND(K63="Da",L63=""),"Lipsește codul UIT. ","")&amp;IF(AND(H63&lt;&gt;"",I63=""),"Lipsește actul delegatului. ","")&amp;IF(S63="Nefacturat – termen depășit","Emite factura. ",IF(S63="De facturat","Factura până la "&amp;RIGHT("0"&amp;DAY(R63),2)&amp;"."&amp;RIGHT("0"&amp;MONTH(R63),2)&amp;"."&amp;YEAR(R63)&amp;". ",""))))</f>
        <v/>
      </c>
    </row>
    <row r="64" spans="2:20" x14ac:dyDescent="0.2">
      <c r="B64" s="10" t="str">
        <f>IF(E64="","",MAX($B$5:B63)+1)</f>
        <v/>
      </c>
      <c r="C64" s="11"/>
      <c r="D64" s="12"/>
      <c r="E64" s="12"/>
      <c r="F64" s="12"/>
      <c r="G64" s="12"/>
      <c r="H64" s="13"/>
      <c r="I64" s="13"/>
      <c r="J64" s="13"/>
      <c r="K64" s="10"/>
      <c r="L64" s="13"/>
      <c r="M64" s="14" t="str">
        <f>IF(B64="","",SUMIF('Linii aviz'!$B$5:$B$1004,B64,'Linii aviz'!$J$5:$J$1004))</f>
        <v/>
      </c>
      <c r="N64" s="14" t="str">
        <f>IF(B64="","",SUMIF('Linii aviz'!$B$5:$B$1004,B64,'Linii aviz'!$K$5:$K$1004))</f>
        <v/>
      </c>
      <c r="O64" s="14" t="str">
        <f t="shared" si="0"/>
        <v/>
      </c>
      <c r="P64" s="13"/>
      <c r="Q64" s="11"/>
      <c r="R64" s="15" t="str">
        <f t="shared" si="1"/>
        <v/>
      </c>
      <c r="S64" s="16" t="str">
        <f t="shared" ca="1" si="2"/>
        <v/>
      </c>
      <c r="T64" s="17" t="str">
        <f>IF(AND(B64="",E64=""),"",TRIM(IF(COUNTIF($B$5:$B$304,B64)&gt;1,"Număr dublat. ","")&amp;IF(OR(C64="",D64="",E64="",G64=""),"Date incomplete. ","")&amp;IF(COUNTIF('Linii aviz'!$B$5:$B$1004,B64)=0,"Nicio linie în Linii aviz. ","")&amp;IF(AND(K64="Da",L64=""),"Lipsește codul UIT. ","")&amp;IF(AND(H64&lt;&gt;"",I64=""),"Lipsește actul delegatului. ","")&amp;IF(S64="Nefacturat – termen depășit","Emite factura. ",IF(S64="De facturat","Factura până la "&amp;RIGHT("0"&amp;DAY(R64),2)&amp;"."&amp;RIGHT("0"&amp;MONTH(R64),2)&amp;"."&amp;YEAR(R64)&amp;". ",""))))</f>
        <v/>
      </c>
    </row>
    <row r="65" spans="2:20" x14ac:dyDescent="0.2">
      <c r="B65" s="10" t="str">
        <f>IF(E65="","",MAX($B$5:B64)+1)</f>
        <v/>
      </c>
      <c r="C65" s="11"/>
      <c r="D65" s="12"/>
      <c r="E65" s="12"/>
      <c r="F65" s="12"/>
      <c r="G65" s="12"/>
      <c r="H65" s="13"/>
      <c r="I65" s="13"/>
      <c r="J65" s="13"/>
      <c r="K65" s="10"/>
      <c r="L65" s="13"/>
      <c r="M65" s="14" t="str">
        <f>IF(B65="","",SUMIF('Linii aviz'!$B$5:$B$1004,B65,'Linii aviz'!$J$5:$J$1004))</f>
        <v/>
      </c>
      <c r="N65" s="14" t="str">
        <f>IF(B65="","",SUMIF('Linii aviz'!$B$5:$B$1004,B65,'Linii aviz'!$K$5:$K$1004))</f>
        <v/>
      </c>
      <c r="O65" s="14" t="str">
        <f t="shared" si="0"/>
        <v/>
      </c>
      <c r="P65" s="13"/>
      <c r="Q65" s="11"/>
      <c r="R65" s="15" t="str">
        <f t="shared" si="1"/>
        <v/>
      </c>
      <c r="S65" s="16" t="str">
        <f t="shared" ca="1" si="2"/>
        <v/>
      </c>
      <c r="T65" s="17" t="str">
        <f>IF(AND(B65="",E65=""),"",TRIM(IF(COUNTIF($B$5:$B$304,B65)&gt;1,"Număr dublat. ","")&amp;IF(OR(C65="",D65="",E65="",G65=""),"Date incomplete. ","")&amp;IF(COUNTIF('Linii aviz'!$B$5:$B$1004,B65)=0,"Nicio linie în Linii aviz. ","")&amp;IF(AND(K65="Da",L65=""),"Lipsește codul UIT. ","")&amp;IF(AND(H65&lt;&gt;"",I65=""),"Lipsește actul delegatului. ","")&amp;IF(S65="Nefacturat – termen depășit","Emite factura. ",IF(S65="De facturat","Factura până la "&amp;RIGHT("0"&amp;DAY(R65),2)&amp;"."&amp;RIGHT("0"&amp;MONTH(R65),2)&amp;"."&amp;YEAR(R65)&amp;". ",""))))</f>
        <v/>
      </c>
    </row>
    <row r="66" spans="2:20" x14ac:dyDescent="0.2">
      <c r="B66" s="10" t="str">
        <f>IF(E66="","",MAX($B$5:B65)+1)</f>
        <v/>
      </c>
      <c r="C66" s="11"/>
      <c r="D66" s="12"/>
      <c r="E66" s="12"/>
      <c r="F66" s="12"/>
      <c r="G66" s="12"/>
      <c r="H66" s="13"/>
      <c r="I66" s="13"/>
      <c r="J66" s="13"/>
      <c r="K66" s="10"/>
      <c r="L66" s="13"/>
      <c r="M66" s="14" t="str">
        <f>IF(B66="","",SUMIF('Linii aviz'!$B$5:$B$1004,B66,'Linii aviz'!$J$5:$J$1004))</f>
        <v/>
      </c>
      <c r="N66" s="14" t="str">
        <f>IF(B66="","",SUMIF('Linii aviz'!$B$5:$B$1004,B66,'Linii aviz'!$K$5:$K$1004))</f>
        <v/>
      </c>
      <c r="O66" s="14" t="str">
        <f t="shared" si="0"/>
        <v/>
      </c>
      <c r="P66" s="13"/>
      <c r="Q66" s="11"/>
      <c r="R66" s="15" t="str">
        <f t="shared" si="1"/>
        <v/>
      </c>
      <c r="S66" s="16" t="str">
        <f t="shared" ca="1" si="2"/>
        <v/>
      </c>
      <c r="T66" s="17" t="str">
        <f>IF(AND(B66="",E66=""),"",TRIM(IF(COUNTIF($B$5:$B$304,B66)&gt;1,"Număr dublat. ","")&amp;IF(OR(C66="",D66="",E66="",G66=""),"Date incomplete. ","")&amp;IF(COUNTIF('Linii aviz'!$B$5:$B$1004,B66)=0,"Nicio linie în Linii aviz. ","")&amp;IF(AND(K66="Da",L66=""),"Lipsește codul UIT. ","")&amp;IF(AND(H66&lt;&gt;"",I66=""),"Lipsește actul delegatului. ","")&amp;IF(S66="Nefacturat – termen depășit","Emite factura. ",IF(S66="De facturat","Factura până la "&amp;RIGHT("0"&amp;DAY(R66),2)&amp;"."&amp;RIGHT("0"&amp;MONTH(R66),2)&amp;"."&amp;YEAR(R66)&amp;". ",""))))</f>
        <v/>
      </c>
    </row>
    <row r="67" spans="2:20" x14ac:dyDescent="0.2">
      <c r="B67" s="10" t="str">
        <f>IF(E67="","",MAX($B$5:B66)+1)</f>
        <v/>
      </c>
      <c r="C67" s="11"/>
      <c r="D67" s="12"/>
      <c r="E67" s="12"/>
      <c r="F67" s="12"/>
      <c r="G67" s="12"/>
      <c r="H67" s="13"/>
      <c r="I67" s="13"/>
      <c r="J67" s="13"/>
      <c r="K67" s="10"/>
      <c r="L67" s="13"/>
      <c r="M67" s="14" t="str">
        <f>IF(B67="","",SUMIF('Linii aviz'!$B$5:$B$1004,B67,'Linii aviz'!$J$5:$J$1004))</f>
        <v/>
      </c>
      <c r="N67" s="14" t="str">
        <f>IF(B67="","",SUMIF('Linii aviz'!$B$5:$B$1004,B67,'Linii aviz'!$K$5:$K$1004))</f>
        <v/>
      </c>
      <c r="O67" s="14" t="str">
        <f t="shared" si="0"/>
        <v/>
      </c>
      <c r="P67" s="13"/>
      <c r="Q67" s="11"/>
      <c r="R67" s="15" t="str">
        <f t="shared" si="1"/>
        <v/>
      </c>
      <c r="S67" s="16" t="str">
        <f t="shared" ca="1" si="2"/>
        <v/>
      </c>
      <c r="T67" s="17" t="str">
        <f>IF(AND(B67="",E67=""),"",TRIM(IF(COUNTIF($B$5:$B$304,B67)&gt;1,"Număr dublat. ","")&amp;IF(OR(C67="",D67="",E67="",G67=""),"Date incomplete. ","")&amp;IF(COUNTIF('Linii aviz'!$B$5:$B$1004,B67)=0,"Nicio linie în Linii aviz. ","")&amp;IF(AND(K67="Da",L67=""),"Lipsește codul UIT. ","")&amp;IF(AND(H67&lt;&gt;"",I67=""),"Lipsește actul delegatului. ","")&amp;IF(S67="Nefacturat – termen depășit","Emite factura. ",IF(S67="De facturat","Factura până la "&amp;RIGHT("0"&amp;DAY(R67),2)&amp;"."&amp;RIGHT("0"&amp;MONTH(R67),2)&amp;"."&amp;YEAR(R67)&amp;". ",""))))</f>
        <v/>
      </c>
    </row>
    <row r="68" spans="2:20" x14ac:dyDescent="0.2">
      <c r="B68" s="10" t="str">
        <f>IF(E68="","",MAX($B$5:B67)+1)</f>
        <v/>
      </c>
      <c r="C68" s="11"/>
      <c r="D68" s="12"/>
      <c r="E68" s="12"/>
      <c r="F68" s="12"/>
      <c r="G68" s="12"/>
      <c r="H68" s="13"/>
      <c r="I68" s="13"/>
      <c r="J68" s="13"/>
      <c r="K68" s="10"/>
      <c r="L68" s="13"/>
      <c r="M68" s="14" t="str">
        <f>IF(B68="","",SUMIF('Linii aviz'!$B$5:$B$1004,B68,'Linii aviz'!$J$5:$J$1004))</f>
        <v/>
      </c>
      <c r="N68" s="14" t="str">
        <f>IF(B68="","",SUMIF('Linii aviz'!$B$5:$B$1004,B68,'Linii aviz'!$K$5:$K$1004))</f>
        <v/>
      </c>
      <c r="O68" s="14" t="str">
        <f t="shared" si="0"/>
        <v/>
      </c>
      <c r="P68" s="13"/>
      <c r="Q68" s="11"/>
      <c r="R68" s="15" t="str">
        <f t="shared" si="1"/>
        <v/>
      </c>
      <c r="S68" s="16" t="str">
        <f t="shared" ca="1" si="2"/>
        <v/>
      </c>
      <c r="T68" s="17" t="str">
        <f>IF(AND(B68="",E68=""),"",TRIM(IF(COUNTIF($B$5:$B$304,B68)&gt;1,"Număr dublat. ","")&amp;IF(OR(C68="",D68="",E68="",G68=""),"Date incomplete. ","")&amp;IF(COUNTIF('Linii aviz'!$B$5:$B$1004,B68)=0,"Nicio linie în Linii aviz. ","")&amp;IF(AND(K68="Da",L68=""),"Lipsește codul UIT. ","")&amp;IF(AND(H68&lt;&gt;"",I68=""),"Lipsește actul delegatului. ","")&amp;IF(S68="Nefacturat – termen depășit","Emite factura. ",IF(S68="De facturat","Factura până la "&amp;RIGHT("0"&amp;DAY(R68),2)&amp;"."&amp;RIGHT("0"&amp;MONTH(R68),2)&amp;"."&amp;YEAR(R68)&amp;". ",""))))</f>
        <v/>
      </c>
    </row>
    <row r="69" spans="2:20" x14ac:dyDescent="0.2">
      <c r="B69" s="10" t="str">
        <f>IF(E69="","",MAX($B$5:B68)+1)</f>
        <v/>
      </c>
      <c r="C69" s="11"/>
      <c r="D69" s="12"/>
      <c r="E69" s="12"/>
      <c r="F69" s="12"/>
      <c r="G69" s="12"/>
      <c r="H69" s="13"/>
      <c r="I69" s="13"/>
      <c r="J69" s="13"/>
      <c r="K69" s="10"/>
      <c r="L69" s="13"/>
      <c r="M69" s="14" t="str">
        <f>IF(B69="","",SUMIF('Linii aviz'!$B$5:$B$1004,B69,'Linii aviz'!$J$5:$J$1004))</f>
        <v/>
      </c>
      <c r="N69" s="14" t="str">
        <f>IF(B69="","",SUMIF('Linii aviz'!$B$5:$B$1004,B69,'Linii aviz'!$K$5:$K$1004))</f>
        <v/>
      </c>
      <c r="O69" s="14" t="str">
        <f t="shared" ref="O69:O132" si="3">IF(B69="","",M69+N69)</f>
        <v/>
      </c>
      <c r="P69" s="13"/>
      <c r="Q69" s="11"/>
      <c r="R69" s="15" t="str">
        <f t="shared" ref="R69:R132" si="4">IF(OR(C69="",D69&lt;&gt;"Livrare către client"),"",DATE(YEAR(C69),MONTH(C69)+1,15))</f>
        <v/>
      </c>
      <c r="S69" s="16" t="str">
        <f t="shared" ref="S69:S132" ca="1" si="5">IF(B69="","",IF(D69&lt;&gt;"Livrare către client","Nu se facturează",IF(P69&lt;&gt;"","Facturat",IF(TODAY()&gt;R69,"Nefacturat – termen depășit","De facturat"))))</f>
        <v/>
      </c>
      <c r="T69" s="17" t="str">
        <f>IF(AND(B69="",E69=""),"",TRIM(IF(COUNTIF($B$5:$B$304,B69)&gt;1,"Număr dublat. ","")&amp;IF(OR(C69="",D69="",E69="",G69=""),"Date incomplete. ","")&amp;IF(COUNTIF('Linii aviz'!$B$5:$B$1004,B69)=0,"Nicio linie în Linii aviz. ","")&amp;IF(AND(K69="Da",L69=""),"Lipsește codul UIT. ","")&amp;IF(AND(H69&lt;&gt;"",I69=""),"Lipsește actul delegatului. ","")&amp;IF(S69="Nefacturat – termen depășit","Emite factura. ",IF(S69="De facturat","Factura până la "&amp;RIGHT("0"&amp;DAY(R69),2)&amp;"."&amp;RIGHT("0"&amp;MONTH(R69),2)&amp;"."&amp;YEAR(R69)&amp;". ",""))))</f>
        <v/>
      </c>
    </row>
    <row r="70" spans="2:20" x14ac:dyDescent="0.2">
      <c r="B70" s="10" t="str">
        <f>IF(E70="","",MAX($B$5:B69)+1)</f>
        <v/>
      </c>
      <c r="C70" s="11"/>
      <c r="D70" s="12"/>
      <c r="E70" s="12"/>
      <c r="F70" s="12"/>
      <c r="G70" s="12"/>
      <c r="H70" s="13"/>
      <c r="I70" s="13"/>
      <c r="J70" s="13"/>
      <c r="K70" s="10"/>
      <c r="L70" s="13"/>
      <c r="M70" s="14" t="str">
        <f>IF(B70="","",SUMIF('Linii aviz'!$B$5:$B$1004,B70,'Linii aviz'!$J$5:$J$1004))</f>
        <v/>
      </c>
      <c r="N70" s="14" t="str">
        <f>IF(B70="","",SUMIF('Linii aviz'!$B$5:$B$1004,B70,'Linii aviz'!$K$5:$K$1004))</f>
        <v/>
      </c>
      <c r="O70" s="14" t="str">
        <f t="shared" si="3"/>
        <v/>
      </c>
      <c r="P70" s="13"/>
      <c r="Q70" s="11"/>
      <c r="R70" s="15" t="str">
        <f t="shared" si="4"/>
        <v/>
      </c>
      <c r="S70" s="16" t="str">
        <f t="shared" ca="1" si="5"/>
        <v/>
      </c>
      <c r="T70" s="17" t="str">
        <f>IF(AND(B70="",E70=""),"",TRIM(IF(COUNTIF($B$5:$B$304,B70)&gt;1,"Număr dublat. ","")&amp;IF(OR(C70="",D70="",E70="",G70=""),"Date incomplete. ","")&amp;IF(COUNTIF('Linii aviz'!$B$5:$B$1004,B70)=0,"Nicio linie în Linii aviz. ","")&amp;IF(AND(K70="Da",L70=""),"Lipsește codul UIT. ","")&amp;IF(AND(H70&lt;&gt;"",I70=""),"Lipsește actul delegatului. ","")&amp;IF(S70="Nefacturat – termen depășit","Emite factura. ",IF(S70="De facturat","Factura până la "&amp;RIGHT("0"&amp;DAY(R70),2)&amp;"."&amp;RIGHT("0"&amp;MONTH(R70),2)&amp;"."&amp;YEAR(R70)&amp;". ",""))))</f>
        <v/>
      </c>
    </row>
    <row r="71" spans="2:20" x14ac:dyDescent="0.2">
      <c r="B71" s="10" t="str">
        <f>IF(E71="","",MAX($B$5:B70)+1)</f>
        <v/>
      </c>
      <c r="C71" s="11"/>
      <c r="D71" s="12"/>
      <c r="E71" s="12"/>
      <c r="F71" s="12"/>
      <c r="G71" s="12"/>
      <c r="H71" s="13"/>
      <c r="I71" s="13"/>
      <c r="J71" s="13"/>
      <c r="K71" s="10"/>
      <c r="L71" s="13"/>
      <c r="M71" s="14" t="str">
        <f>IF(B71="","",SUMIF('Linii aviz'!$B$5:$B$1004,B71,'Linii aviz'!$J$5:$J$1004))</f>
        <v/>
      </c>
      <c r="N71" s="14" t="str">
        <f>IF(B71="","",SUMIF('Linii aviz'!$B$5:$B$1004,B71,'Linii aviz'!$K$5:$K$1004))</f>
        <v/>
      </c>
      <c r="O71" s="14" t="str">
        <f t="shared" si="3"/>
        <v/>
      </c>
      <c r="P71" s="13"/>
      <c r="Q71" s="11"/>
      <c r="R71" s="15" t="str">
        <f t="shared" si="4"/>
        <v/>
      </c>
      <c r="S71" s="16" t="str">
        <f t="shared" ca="1" si="5"/>
        <v/>
      </c>
      <c r="T71" s="17" t="str">
        <f>IF(AND(B71="",E71=""),"",TRIM(IF(COUNTIF($B$5:$B$304,B71)&gt;1,"Număr dublat. ","")&amp;IF(OR(C71="",D71="",E71="",G71=""),"Date incomplete. ","")&amp;IF(COUNTIF('Linii aviz'!$B$5:$B$1004,B71)=0,"Nicio linie în Linii aviz. ","")&amp;IF(AND(K71="Da",L71=""),"Lipsește codul UIT. ","")&amp;IF(AND(H71&lt;&gt;"",I71=""),"Lipsește actul delegatului. ","")&amp;IF(S71="Nefacturat – termen depășit","Emite factura. ",IF(S71="De facturat","Factura până la "&amp;RIGHT("0"&amp;DAY(R71),2)&amp;"."&amp;RIGHT("0"&amp;MONTH(R71),2)&amp;"."&amp;YEAR(R71)&amp;". ",""))))</f>
        <v/>
      </c>
    </row>
    <row r="72" spans="2:20" x14ac:dyDescent="0.2">
      <c r="B72" s="10" t="str">
        <f>IF(E72="","",MAX($B$5:B71)+1)</f>
        <v/>
      </c>
      <c r="C72" s="11"/>
      <c r="D72" s="12"/>
      <c r="E72" s="12"/>
      <c r="F72" s="12"/>
      <c r="G72" s="12"/>
      <c r="H72" s="13"/>
      <c r="I72" s="13"/>
      <c r="J72" s="13"/>
      <c r="K72" s="10"/>
      <c r="L72" s="13"/>
      <c r="M72" s="14" t="str">
        <f>IF(B72="","",SUMIF('Linii aviz'!$B$5:$B$1004,B72,'Linii aviz'!$J$5:$J$1004))</f>
        <v/>
      </c>
      <c r="N72" s="14" t="str">
        <f>IF(B72="","",SUMIF('Linii aviz'!$B$5:$B$1004,B72,'Linii aviz'!$K$5:$K$1004))</f>
        <v/>
      </c>
      <c r="O72" s="14" t="str">
        <f t="shared" si="3"/>
        <v/>
      </c>
      <c r="P72" s="13"/>
      <c r="Q72" s="11"/>
      <c r="R72" s="15" t="str">
        <f t="shared" si="4"/>
        <v/>
      </c>
      <c r="S72" s="16" t="str">
        <f t="shared" ca="1" si="5"/>
        <v/>
      </c>
      <c r="T72" s="17" t="str">
        <f>IF(AND(B72="",E72=""),"",TRIM(IF(COUNTIF($B$5:$B$304,B72)&gt;1,"Număr dublat. ","")&amp;IF(OR(C72="",D72="",E72="",G72=""),"Date incomplete. ","")&amp;IF(COUNTIF('Linii aviz'!$B$5:$B$1004,B72)=0,"Nicio linie în Linii aviz. ","")&amp;IF(AND(K72="Da",L72=""),"Lipsește codul UIT. ","")&amp;IF(AND(H72&lt;&gt;"",I72=""),"Lipsește actul delegatului. ","")&amp;IF(S72="Nefacturat – termen depășit","Emite factura. ",IF(S72="De facturat","Factura până la "&amp;RIGHT("0"&amp;DAY(R72),2)&amp;"."&amp;RIGHT("0"&amp;MONTH(R72),2)&amp;"."&amp;YEAR(R72)&amp;". ",""))))</f>
        <v/>
      </c>
    </row>
    <row r="73" spans="2:20" x14ac:dyDescent="0.2">
      <c r="B73" s="10" t="str">
        <f>IF(E73="","",MAX($B$5:B72)+1)</f>
        <v/>
      </c>
      <c r="C73" s="11"/>
      <c r="D73" s="12"/>
      <c r="E73" s="12"/>
      <c r="F73" s="12"/>
      <c r="G73" s="12"/>
      <c r="H73" s="13"/>
      <c r="I73" s="13"/>
      <c r="J73" s="13"/>
      <c r="K73" s="10"/>
      <c r="L73" s="13"/>
      <c r="M73" s="14" t="str">
        <f>IF(B73="","",SUMIF('Linii aviz'!$B$5:$B$1004,B73,'Linii aviz'!$J$5:$J$1004))</f>
        <v/>
      </c>
      <c r="N73" s="14" t="str">
        <f>IF(B73="","",SUMIF('Linii aviz'!$B$5:$B$1004,B73,'Linii aviz'!$K$5:$K$1004))</f>
        <v/>
      </c>
      <c r="O73" s="14" t="str">
        <f t="shared" si="3"/>
        <v/>
      </c>
      <c r="P73" s="13"/>
      <c r="Q73" s="11"/>
      <c r="R73" s="15" t="str">
        <f t="shared" si="4"/>
        <v/>
      </c>
      <c r="S73" s="16" t="str">
        <f t="shared" ca="1" si="5"/>
        <v/>
      </c>
      <c r="T73" s="17" t="str">
        <f>IF(AND(B73="",E73=""),"",TRIM(IF(COUNTIF($B$5:$B$304,B73)&gt;1,"Număr dublat. ","")&amp;IF(OR(C73="",D73="",E73="",G73=""),"Date incomplete. ","")&amp;IF(COUNTIF('Linii aviz'!$B$5:$B$1004,B73)=0,"Nicio linie în Linii aviz. ","")&amp;IF(AND(K73="Da",L73=""),"Lipsește codul UIT. ","")&amp;IF(AND(H73&lt;&gt;"",I73=""),"Lipsește actul delegatului. ","")&amp;IF(S73="Nefacturat – termen depășit","Emite factura. ",IF(S73="De facturat","Factura până la "&amp;RIGHT("0"&amp;DAY(R73),2)&amp;"."&amp;RIGHT("0"&amp;MONTH(R73),2)&amp;"."&amp;YEAR(R73)&amp;". ",""))))</f>
        <v/>
      </c>
    </row>
    <row r="74" spans="2:20" x14ac:dyDescent="0.2">
      <c r="B74" s="10" t="str">
        <f>IF(E74="","",MAX($B$5:B73)+1)</f>
        <v/>
      </c>
      <c r="C74" s="11"/>
      <c r="D74" s="12"/>
      <c r="E74" s="12"/>
      <c r="F74" s="12"/>
      <c r="G74" s="12"/>
      <c r="H74" s="13"/>
      <c r="I74" s="13"/>
      <c r="J74" s="13"/>
      <c r="K74" s="10"/>
      <c r="L74" s="13"/>
      <c r="M74" s="14" t="str">
        <f>IF(B74="","",SUMIF('Linii aviz'!$B$5:$B$1004,B74,'Linii aviz'!$J$5:$J$1004))</f>
        <v/>
      </c>
      <c r="N74" s="14" t="str">
        <f>IF(B74="","",SUMIF('Linii aviz'!$B$5:$B$1004,B74,'Linii aviz'!$K$5:$K$1004))</f>
        <v/>
      </c>
      <c r="O74" s="14" t="str">
        <f t="shared" si="3"/>
        <v/>
      </c>
      <c r="P74" s="13"/>
      <c r="Q74" s="11"/>
      <c r="R74" s="15" t="str">
        <f t="shared" si="4"/>
        <v/>
      </c>
      <c r="S74" s="16" t="str">
        <f t="shared" ca="1" si="5"/>
        <v/>
      </c>
      <c r="T74" s="17" t="str">
        <f>IF(AND(B74="",E74=""),"",TRIM(IF(COUNTIF($B$5:$B$304,B74)&gt;1,"Număr dublat. ","")&amp;IF(OR(C74="",D74="",E74="",G74=""),"Date incomplete. ","")&amp;IF(COUNTIF('Linii aviz'!$B$5:$B$1004,B74)=0,"Nicio linie în Linii aviz. ","")&amp;IF(AND(K74="Da",L74=""),"Lipsește codul UIT. ","")&amp;IF(AND(H74&lt;&gt;"",I74=""),"Lipsește actul delegatului. ","")&amp;IF(S74="Nefacturat – termen depășit","Emite factura. ",IF(S74="De facturat","Factura până la "&amp;RIGHT("0"&amp;DAY(R74),2)&amp;"."&amp;RIGHT("0"&amp;MONTH(R74),2)&amp;"."&amp;YEAR(R74)&amp;". ",""))))</f>
        <v/>
      </c>
    </row>
    <row r="75" spans="2:20" x14ac:dyDescent="0.2">
      <c r="B75" s="10" t="str">
        <f>IF(E75="","",MAX($B$5:B74)+1)</f>
        <v/>
      </c>
      <c r="C75" s="11"/>
      <c r="D75" s="12"/>
      <c r="E75" s="12"/>
      <c r="F75" s="12"/>
      <c r="G75" s="12"/>
      <c r="H75" s="13"/>
      <c r="I75" s="13"/>
      <c r="J75" s="13"/>
      <c r="K75" s="10"/>
      <c r="L75" s="13"/>
      <c r="M75" s="14" t="str">
        <f>IF(B75="","",SUMIF('Linii aviz'!$B$5:$B$1004,B75,'Linii aviz'!$J$5:$J$1004))</f>
        <v/>
      </c>
      <c r="N75" s="14" t="str">
        <f>IF(B75="","",SUMIF('Linii aviz'!$B$5:$B$1004,B75,'Linii aviz'!$K$5:$K$1004))</f>
        <v/>
      </c>
      <c r="O75" s="14" t="str">
        <f t="shared" si="3"/>
        <v/>
      </c>
      <c r="P75" s="13"/>
      <c r="Q75" s="11"/>
      <c r="R75" s="15" t="str">
        <f t="shared" si="4"/>
        <v/>
      </c>
      <c r="S75" s="16" t="str">
        <f t="shared" ca="1" si="5"/>
        <v/>
      </c>
      <c r="T75" s="17" t="str">
        <f>IF(AND(B75="",E75=""),"",TRIM(IF(COUNTIF($B$5:$B$304,B75)&gt;1,"Număr dublat. ","")&amp;IF(OR(C75="",D75="",E75="",G75=""),"Date incomplete. ","")&amp;IF(COUNTIF('Linii aviz'!$B$5:$B$1004,B75)=0,"Nicio linie în Linii aviz. ","")&amp;IF(AND(K75="Da",L75=""),"Lipsește codul UIT. ","")&amp;IF(AND(H75&lt;&gt;"",I75=""),"Lipsește actul delegatului. ","")&amp;IF(S75="Nefacturat – termen depășit","Emite factura. ",IF(S75="De facturat","Factura până la "&amp;RIGHT("0"&amp;DAY(R75),2)&amp;"."&amp;RIGHT("0"&amp;MONTH(R75),2)&amp;"."&amp;YEAR(R75)&amp;". ",""))))</f>
        <v/>
      </c>
    </row>
    <row r="76" spans="2:20" x14ac:dyDescent="0.2">
      <c r="B76" s="10" t="str">
        <f>IF(E76="","",MAX($B$5:B75)+1)</f>
        <v/>
      </c>
      <c r="C76" s="11"/>
      <c r="D76" s="12"/>
      <c r="E76" s="12"/>
      <c r="F76" s="12"/>
      <c r="G76" s="12"/>
      <c r="H76" s="13"/>
      <c r="I76" s="13"/>
      <c r="J76" s="13"/>
      <c r="K76" s="10"/>
      <c r="L76" s="13"/>
      <c r="M76" s="14" t="str">
        <f>IF(B76="","",SUMIF('Linii aviz'!$B$5:$B$1004,B76,'Linii aviz'!$J$5:$J$1004))</f>
        <v/>
      </c>
      <c r="N76" s="14" t="str">
        <f>IF(B76="","",SUMIF('Linii aviz'!$B$5:$B$1004,B76,'Linii aviz'!$K$5:$K$1004))</f>
        <v/>
      </c>
      <c r="O76" s="14" t="str">
        <f t="shared" si="3"/>
        <v/>
      </c>
      <c r="P76" s="13"/>
      <c r="Q76" s="11"/>
      <c r="R76" s="15" t="str">
        <f t="shared" si="4"/>
        <v/>
      </c>
      <c r="S76" s="16" t="str">
        <f t="shared" ca="1" si="5"/>
        <v/>
      </c>
      <c r="T76" s="17" t="str">
        <f>IF(AND(B76="",E76=""),"",TRIM(IF(COUNTIF($B$5:$B$304,B76)&gt;1,"Număr dublat. ","")&amp;IF(OR(C76="",D76="",E76="",G76=""),"Date incomplete. ","")&amp;IF(COUNTIF('Linii aviz'!$B$5:$B$1004,B76)=0,"Nicio linie în Linii aviz. ","")&amp;IF(AND(K76="Da",L76=""),"Lipsește codul UIT. ","")&amp;IF(AND(H76&lt;&gt;"",I76=""),"Lipsește actul delegatului. ","")&amp;IF(S76="Nefacturat – termen depășit","Emite factura. ",IF(S76="De facturat","Factura până la "&amp;RIGHT("0"&amp;DAY(R76),2)&amp;"."&amp;RIGHT("0"&amp;MONTH(R76),2)&amp;"."&amp;YEAR(R76)&amp;". ",""))))</f>
        <v/>
      </c>
    </row>
    <row r="77" spans="2:20" x14ac:dyDescent="0.2">
      <c r="B77" s="10" t="str">
        <f>IF(E77="","",MAX($B$5:B76)+1)</f>
        <v/>
      </c>
      <c r="C77" s="11"/>
      <c r="D77" s="12"/>
      <c r="E77" s="12"/>
      <c r="F77" s="12"/>
      <c r="G77" s="12"/>
      <c r="H77" s="13"/>
      <c r="I77" s="13"/>
      <c r="J77" s="13"/>
      <c r="K77" s="10"/>
      <c r="L77" s="13"/>
      <c r="M77" s="14" t="str">
        <f>IF(B77="","",SUMIF('Linii aviz'!$B$5:$B$1004,B77,'Linii aviz'!$J$5:$J$1004))</f>
        <v/>
      </c>
      <c r="N77" s="14" t="str">
        <f>IF(B77="","",SUMIF('Linii aviz'!$B$5:$B$1004,B77,'Linii aviz'!$K$5:$K$1004))</f>
        <v/>
      </c>
      <c r="O77" s="14" t="str">
        <f t="shared" si="3"/>
        <v/>
      </c>
      <c r="P77" s="13"/>
      <c r="Q77" s="11"/>
      <c r="R77" s="15" t="str">
        <f t="shared" si="4"/>
        <v/>
      </c>
      <c r="S77" s="16" t="str">
        <f t="shared" ca="1" si="5"/>
        <v/>
      </c>
      <c r="T77" s="17" t="str">
        <f>IF(AND(B77="",E77=""),"",TRIM(IF(COUNTIF($B$5:$B$304,B77)&gt;1,"Număr dublat. ","")&amp;IF(OR(C77="",D77="",E77="",G77=""),"Date incomplete. ","")&amp;IF(COUNTIF('Linii aviz'!$B$5:$B$1004,B77)=0,"Nicio linie în Linii aviz. ","")&amp;IF(AND(K77="Da",L77=""),"Lipsește codul UIT. ","")&amp;IF(AND(H77&lt;&gt;"",I77=""),"Lipsește actul delegatului. ","")&amp;IF(S77="Nefacturat – termen depășit","Emite factura. ",IF(S77="De facturat","Factura până la "&amp;RIGHT("0"&amp;DAY(R77),2)&amp;"."&amp;RIGHT("0"&amp;MONTH(R77),2)&amp;"."&amp;YEAR(R77)&amp;". ",""))))</f>
        <v/>
      </c>
    </row>
    <row r="78" spans="2:20" x14ac:dyDescent="0.2">
      <c r="B78" s="10" t="str">
        <f>IF(E78="","",MAX($B$5:B77)+1)</f>
        <v/>
      </c>
      <c r="C78" s="11"/>
      <c r="D78" s="12"/>
      <c r="E78" s="12"/>
      <c r="F78" s="12"/>
      <c r="G78" s="12"/>
      <c r="H78" s="13"/>
      <c r="I78" s="13"/>
      <c r="J78" s="13"/>
      <c r="K78" s="10"/>
      <c r="L78" s="13"/>
      <c r="M78" s="14" t="str">
        <f>IF(B78="","",SUMIF('Linii aviz'!$B$5:$B$1004,B78,'Linii aviz'!$J$5:$J$1004))</f>
        <v/>
      </c>
      <c r="N78" s="14" t="str">
        <f>IF(B78="","",SUMIF('Linii aviz'!$B$5:$B$1004,B78,'Linii aviz'!$K$5:$K$1004))</f>
        <v/>
      </c>
      <c r="O78" s="14" t="str">
        <f t="shared" si="3"/>
        <v/>
      </c>
      <c r="P78" s="13"/>
      <c r="Q78" s="11"/>
      <c r="R78" s="15" t="str">
        <f t="shared" si="4"/>
        <v/>
      </c>
      <c r="S78" s="16" t="str">
        <f t="shared" ca="1" si="5"/>
        <v/>
      </c>
      <c r="T78" s="17" t="str">
        <f>IF(AND(B78="",E78=""),"",TRIM(IF(COUNTIF($B$5:$B$304,B78)&gt;1,"Număr dublat. ","")&amp;IF(OR(C78="",D78="",E78="",G78=""),"Date incomplete. ","")&amp;IF(COUNTIF('Linii aviz'!$B$5:$B$1004,B78)=0,"Nicio linie în Linii aviz. ","")&amp;IF(AND(K78="Da",L78=""),"Lipsește codul UIT. ","")&amp;IF(AND(H78&lt;&gt;"",I78=""),"Lipsește actul delegatului. ","")&amp;IF(S78="Nefacturat – termen depășit","Emite factura. ",IF(S78="De facturat","Factura până la "&amp;RIGHT("0"&amp;DAY(R78),2)&amp;"."&amp;RIGHT("0"&amp;MONTH(R78),2)&amp;"."&amp;YEAR(R78)&amp;". ",""))))</f>
        <v/>
      </c>
    </row>
    <row r="79" spans="2:20" x14ac:dyDescent="0.2">
      <c r="B79" s="10" t="str">
        <f>IF(E79="","",MAX($B$5:B78)+1)</f>
        <v/>
      </c>
      <c r="C79" s="11"/>
      <c r="D79" s="12"/>
      <c r="E79" s="12"/>
      <c r="F79" s="12"/>
      <c r="G79" s="12"/>
      <c r="H79" s="13"/>
      <c r="I79" s="13"/>
      <c r="J79" s="13"/>
      <c r="K79" s="10"/>
      <c r="L79" s="13"/>
      <c r="M79" s="14" t="str">
        <f>IF(B79="","",SUMIF('Linii aviz'!$B$5:$B$1004,B79,'Linii aviz'!$J$5:$J$1004))</f>
        <v/>
      </c>
      <c r="N79" s="14" t="str">
        <f>IF(B79="","",SUMIF('Linii aviz'!$B$5:$B$1004,B79,'Linii aviz'!$K$5:$K$1004))</f>
        <v/>
      </c>
      <c r="O79" s="14" t="str">
        <f t="shared" si="3"/>
        <v/>
      </c>
      <c r="P79" s="13"/>
      <c r="Q79" s="11"/>
      <c r="R79" s="15" t="str">
        <f t="shared" si="4"/>
        <v/>
      </c>
      <c r="S79" s="16" t="str">
        <f t="shared" ca="1" si="5"/>
        <v/>
      </c>
      <c r="T79" s="17" t="str">
        <f>IF(AND(B79="",E79=""),"",TRIM(IF(COUNTIF($B$5:$B$304,B79)&gt;1,"Număr dublat. ","")&amp;IF(OR(C79="",D79="",E79="",G79=""),"Date incomplete. ","")&amp;IF(COUNTIF('Linii aviz'!$B$5:$B$1004,B79)=0,"Nicio linie în Linii aviz. ","")&amp;IF(AND(K79="Da",L79=""),"Lipsește codul UIT. ","")&amp;IF(AND(H79&lt;&gt;"",I79=""),"Lipsește actul delegatului. ","")&amp;IF(S79="Nefacturat – termen depășit","Emite factura. ",IF(S79="De facturat","Factura până la "&amp;RIGHT("0"&amp;DAY(R79),2)&amp;"."&amp;RIGHT("0"&amp;MONTH(R79),2)&amp;"."&amp;YEAR(R79)&amp;". ",""))))</f>
        <v/>
      </c>
    </row>
    <row r="80" spans="2:20" x14ac:dyDescent="0.2">
      <c r="B80" s="10" t="str">
        <f>IF(E80="","",MAX($B$5:B79)+1)</f>
        <v/>
      </c>
      <c r="C80" s="11"/>
      <c r="D80" s="12"/>
      <c r="E80" s="12"/>
      <c r="F80" s="12"/>
      <c r="G80" s="12"/>
      <c r="H80" s="13"/>
      <c r="I80" s="13"/>
      <c r="J80" s="13"/>
      <c r="K80" s="10"/>
      <c r="L80" s="13"/>
      <c r="M80" s="14" t="str">
        <f>IF(B80="","",SUMIF('Linii aviz'!$B$5:$B$1004,B80,'Linii aviz'!$J$5:$J$1004))</f>
        <v/>
      </c>
      <c r="N80" s="14" t="str">
        <f>IF(B80="","",SUMIF('Linii aviz'!$B$5:$B$1004,B80,'Linii aviz'!$K$5:$K$1004))</f>
        <v/>
      </c>
      <c r="O80" s="14" t="str">
        <f t="shared" si="3"/>
        <v/>
      </c>
      <c r="P80" s="13"/>
      <c r="Q80" s="11"/>
      <c r="R80" s="15" t="str">
        <f t="shared" si="4"/>
        <v/>
      </c>
      <c r="S80" s="16" t="str">
        <f t="shared" ca="1" si="5"/>
        <v/>
      </c>
      <c r="T80" s="17" t="str">
        <f>IF(AND(B80="",E80=""),"",TRIM(IF(COUNTIF($B$5:$B$304,B80)&gt;1,"Număr dublat. ","")&amp;IF(OR(C80="",D80="",E80="",G80=""),"Date incomplete. ","")&amp;IF(COUNTIF('Linii aviz'!$B$5:$B$1004,B80)=0,"Nicio linie în Linii aviz. ","")&amp;IF(AND(K80="Da",L80=""),"Lipsește codul UIT. ","")&amp;IF(AND(H80&lt;&gt;"",I80=""),"Lipsește actul delegatului. ","")&amp;IF(S80="Nefacturat – termen depășit","Emite factura. ",IF(S80="De facturat","Factura până la "&amp;RIGHT("0"&amp;DAY(R80),2)&amp;"."&amp;RIGHT("0"&amp;MONTH(R80),2)&amp;"."&amp;YEAR(R80)&amp;". ",""))))</f>
        <v/>
      </c>
    </row>
    <row r="81" spans="2:20" x14ac:dyDescent="0.2">
      <c r="B81" s="10" t="str">
        <f>IF(E81="","",MAX($B$5:B80)+1)</f>
        <v/>
      </c>
      <c r="C81" s="11"/>
      <c r="D81" s="12"/>
      <c r="E81" s="12"/>
      <c r="F81" s="12"/>
      <c r="G81" s="12"/>
      <c r="H81" s="13"/>
      <c r="I81" s="13"/>
      <c r="J81" s="13"/>
      <c r="K81" s="10"/>
      <c r="L81" s="13"/>
      <c r="M81" s="14" t="str">
        <f>IF(B81="","",SUMIF('Linii aviz'!$B$5:$B$1004,B81,'Linii aviz'!$J$5:$J$1004))</f>
        <v/>
      </c>
      <c r="N81" s="14" t="str">
        <f>IF(B81="","",SUMIF('Linii aviz'!$B$5:$B$1004,B81,'Linii aviz'!$K$5:$K$1004))</f>
        <v/>
      </c>
      <c r="O81" s="14" t="str">
        <f t="shared" si="3"/>
        <v/>
      </c>
      <c r="P81" s="13"/>
      <c r="Q81" s="11"/>
      <c r="R81" s="15" t="str">
        <f t="shared" si="4"/>
        <v/>
      </c>
      <c r="S81" s="16" t="str">
        <f t="shared" ca="1" si="5"/>
        <v/>
      </c>
      <c r="T81" s="17" t="str">
        <f>IF(AND(B81="",E81=""),"",TRIM(IF(COUNTIF($B$5:$B$304,B81)&gt;1,"Număr dublat. ","")&amp;IF(OR(C81="",D81="",E81="",G81=""),"Date incomplete. ","")&amp;IF(COUNTIF('Linii aviz'!$B$5:$B$1004,B81)=0,"Nicio linie în Linii aviz. ","")&amp;IF(AND(K81="Da",L81=""),"Lipsește codul UIT. ","")&amp;IF(AND(H81&lt;&gt;"",I81=""),"Lipsește actul delegatului. ","")&amp;IF(S81="Nefacturat – termen depășit","Emite factura. ",IF(S81="De facturat","Factura până la "&amp;RIGHT("0"&amp;DAY(R81),2)&amp;"."&amp;RIGHT("0"&amp;MONTH(R81),2)&amp;"."&amp;YEAR(R81)&amp;". ",""))))</f>
        <v/>
      </c>
    </row>
    <row r="82" spans="2:20" x14ac:dyDescent="0.2">
      <c r="B82" s="10" t="str">
        <f>IF(E82="","",MAX($B$5:B81)+1)</f>
        <v/>
      </c>
      <c r="C82" s="11"/>
      <c r="D82" s="12"/>
      <c r="E82" s="12"/>
      <c r="F82" s="12"/>
      <c r="G82" s="12"/>
      <c r="H82" s="13"/>
      <c r="I82" s="13"/>
      <c r="J82" s="13"/>
      <c r="K82" s="10"/>
      <c r="L82" s="13"/>
      <c r="M82" s="14" t="str">
        <f>IF(B82="","",SUMIF('Linii aviz'!$B$5:$B$1004,B82,'Linii aviz'!$J$5:$J$1004))</f>
        <v/>
      </c>
      <c r="N82" s="14" t="str">
        <f>IF(B82="","",SUMIF('Linii aviz'!$B$5:$B$1004,B82,'Linii aviz'!$K$5:$K$1004))</f>
        <v/>
      </c>
      <c r="O82" s="14" t="str">
        <f t="shared" si="3"/>
        <v/>
      </c>
      <c r="P82" s="13"/>
      <c r="Q82" s="11"/>
      <c r="R82" s="15" t="str">
        <f t="shared" si="4"/>
        <v/>
      </c>
      <c r="S82" s="16" t="str">
        <f t="shared" ca="1" si="5"/>
        <v/>
      </c>
      <c r="T82" s="17" t="str">
        <f>IF(AND(B82="",E82=""),"",TRIM(IF(COUNTIF($B$5:$B$304,B82)&gt;1,"Număr dublat. ","")&amp;IF(OR(C82="",D82="",E82="",G82=""),"Date incomplete. ","")&amp;IF(COUNTIF('Linii aviz'!$B$5:$B$1004,B82)=0,"Nicio linie în Linii aviz. ","")&amp;IF(AND(K82="Da",L82=""),"Lipsește codul UIT. ","")&amp;IF(AND(H82&lt;&gt;"",I82=""),"Lipsește actul delegatului. ","")&amp;IF(S82="Nefacturat – termen depășit","Emite factura. ",IF(S82="De facturat","Factura până la "&amp;RIGHT("0"&amp;DAY(R82),2)&amp;"."&amp;RIGHT("0"&amp;MONTH(R82),2)&amp;"."&amp;YEAR(R82)&amp;". ",""))))</f>
        <v/>
      </c>
    </row>
    <row r="83" spans="2:20" x14ac:dyDescent="0.2">
      <c r="B83" s="10" t="str">
        <f>IF(E83="","",MAX($B$5:B82)+1)</f>
        <v/>
      </c>
      <c r="C83" s="11"/>
      <c r="D83" s="12"/>
      <c r="E83" s="12"/>
      <c r="F83" s="12"/>
      <c r="G83" s="12"/>
      <c r="H83" s="13"/>
      <c r="I83" s="13"/>
      <c r="J83" s="13"/>
      <c r="K83" s="10"/>
      <c r="L83" s="13"/>
      <c r="M83" s="14" t="str">
        <f>IF(B83="","",SUMIF('Linii aviz'!$B$5:$B$1004,B83,'Linii aviz'!$J$5:$J$1004))</f>
        <v/>
      </c>
      <c r="N83" s="14" t="str">
        <f>IF(B83="","",SUMIF('Linii aviz'!$B$5:$B$1004,B83,'Linii aviz'!$K$5:$K$1004))</f>
        <v/>
      </c>
      <c r="O83" s="14" t="str">
        <f t="shared" si="3"/>
        <v/>
      </c>
      <c r="P83" s="13"/>
      <c r="Q83" s="11"/>
      <c r="R83" s="15" t="str">
        <f t="shared" si="4"/>
        <v/>
      </c>
      <c r="S83" s="16" t="str">
        <f t="shared" ca="1" si="5"/>
        <v/>
      </c>
      <c r="T83" s="17" t="str">
        <f>IF(AND(B83="",E83=""),"",TRIM(IF(COUNTIF($B$5:$B$304,B83)&gt;1,"Număr dublat. ","")&amp;IF(OR(C83="",D83="",E83="",G83=""),"Date incomplete. ","")&amp;IF(COUNTIF('Linii aviz'!$B$5:$B$1004,B83)=0,"Nicio linie în Linii aviz. ","")&amp;IF(AND(K83="Da",L83=""),"Lipsește codul UIT. ","")&amp;IF(AND(H83&lt;&gt;"",I83=""),"Lipsește actul delegatului. ","")&amp;IF(S83="Nefacturat – termen depășit","Emite factura. ",IF(S83="De facturat","Factura până la "&amp;RIGHT("0"&amp;DAY(R83),2)&amp;"."&amp;RIGHT("0"&amp;MONTH(R83),2)&amp;"."&amp;YEAR(R83)&amp;". ",""))))</f>
        <v/>
      </c>
    </row>
    <row r="84" spans="2:20" x14ac:dyDescent="0.2">
      <c r="B84" s="10" t="str">
        <f>IF(E84="","",MAX($B$5:B83)+1)</f>
        <v/>
      </c>
      <c r="C84" s="11"/>
      <c r="D84" s="12"/>
      <c r="E84" s="12"/>
      <c r="F84" s="12"/>
      <c r="G84" s="12"/>
      <c r="H84" s="13"/>
      <c r="I84" s="13"/>
      <c r="J84" s="13"/>
      <c r="K84" s="10"/>
      <c r="L84" s="13"/>
      <c r="M84" s="14" t="str">
        <f>IF(B84="","",SUMIF('Linii aviz'!$B$5:$B$1004,B84,'Linii aviz'!$J$5:$J$1004))</f>
        <v/>
      </c>
      <c r="N84" s="14" t="str">
        <f>IF(B84="","",SUMIF('Linii aviz'!$B$5:$B$1004,B84,'Linii aviz'!$K$5:$K$1004))</f>
        <v/>
      </c>
      <c r="O84" s="14" t="str">
        <f t="shared" si="3"/>
        <v/>
      </c>
      <c r="P84" s="13"/>
      <c r="Q84" s="11"/>
      <c r="R84" s="15" t="str">
        <f t="shared" si="4"/>
        <v/>
      </c>
      <c r="S84" s="16" t="str">
        <f t="shared" ca="1" si="5"/>
        <v/>
      </c>
      <c r="T84" s="17" t="str">
        <f>IF(AND(B84="",E84=""),"",TRIM(IF(COUNTIF($B$5:$B$304,B84)&gt;1,"Număr dublat. ","")&amp;IF(OR(C84="",D84="",E84="",G84=""),"Date incomplete. ","")&amp;IF(COUNTIF('Linii aviz'!$B$5:$B$1004,B84)=0,"Nicio linie în Linii aviz. ","")&amp;IF(AND(K84="Da",L84=""),"Lipsește codul UIT. ","")&amp;IF(AND(H84&lt;&gt;"",I84=""),"Lipsește actul delegatului. ","")&amp;IF(S84="Nefacturat – termen depășit","Emite factura. ",IF(S84="De facturat","Factura până la "&amp;RIGHT("0"&amp;DAY(R84),2)&amp;"."&amp;RIGHT("0"&amp;MONTH(R84),2)&amp;"."&amp;YEAR(R84)&amp;". ",""))))</f>
        <v/>
      </c>
    </row>
    <row r="85" spans="2:20" x14ac:dyDescent="0.2">
      <c r="B85" s="10" t="str">
        <f>IF(E85="","",MAX($B$5:B84)+1)</f>
        <v/>
      </c>
      <c r="C85" s="11"/>
      <c r="D85" s="12"/>
      <c r="E85" s="12"/>
      <c r="F85" s="12"/>
      <c r="G85" s="12"/>
      <c r="H85" s="13"/>
      <c r="I85" s="13"/>
      <c r="J85" s="13"/>
      <c r="K85" s="10"/>
      <c r="L85" s="13"/>
      <c r="M85" s="14" t="str">
        <f>IF(B85="","",SUMIF('Linii aviz'!$B$5:$B$1004,B85,'Linii aviz'!$J$5:$J$1004))</f>
        <v/>
      </c>
      <c r="N85" s="14" t="str">
        <f>IF(B85="","",SUMIF('Linii aviz'!$B$5:$B$1004,B85,'Linii aviz'!$K$5:$K$1004))</f>
        <v/>
      </c>
      <c r="O85" s="14" t="str">
        <f t="shared" si="3"/>
        <v/>
      </c>
      <c r="P85" s="13"/>
      <c r="Q85" s="11"/>
      <c r="R85" s="15" t="str">
        <f t="shared" si="4"/>
        <v/>
      </c>
      <c r="S85" s="16" t="str">
        <f t="shared" ca="1" si="5"/>
        <v/>
      </c>
      <c r="T85" s="17" t="str">
        <f>IF(AND(B85="",E85=""),"",TRIM(IF(COUNTIF($B$5:$B$304,B85)&gt;1,"Număr dublat. ","")&amp;IF(OR(C85="",D85="",E85="",G85=""),"Date incomplete. ","")&amp;IF(COUNTIF('Linii aviz'!$B$5:$B$1004,B85)=0,"Nicio linie în Linii aviz. ","")&amp;IF(AND(K85="Da",L85=""),"Lipsește codul UIT. ","")&amp;IF(AND(H85&lt;&gt;"",I85=""),"Lipsește actul delegatului. ","")&amp;IF(S85="Nefacturat – termen depășit","Emite factura. ",IF(S85="De facturat","Factura până la "&amp;RIGHT("0"&amp;DAY(R85),2)&amp;"."&amp;RIGHT("0"&amp;MONTH(R85),2)&amp;"."&amp;YEAR(R85)&amp;". ",""))))</f>
        <v/>
      </c>
    </row>
    <row r="86" spans="2:20" x14ac:dyDescent="0.2">
      <c r="B86" s="10" t="str">
        <f>IF(E86="","",MAX($B$5:B85)+1)</f>
        <v/>
      </c>
      <c r="C86" s="11"/>
      <c r="D86" s="12"/>
      <c r="E86" s="12"/>
      <c r="F86" s="12"/>
      <c r="G86" s="12"/>
      <c r="H86" s="13"/>
      <c r="I86" s="13"/>
      <c r="J86" s="13"/>
      <c r="K86" s="10"/>
      <c r="L86" s="13"/>
      <c r="M86" s="14" t="str">
        <f>IF(B86="","",SUMIF('Linii aviz'!$B$5:$B$1004,B86,'Linii aviz'!$J$5:$J$1004))</f>
        <v/>
      </c>
      <c r="N86" s="14" t="str">
        <f>IF(B86="","",SUMIF('Linii aviz'!$B$5:$B$1004,B86,'Linii aviz'!$K$5:$K$1004))</f>
        <v/>
      </c>
      <c r="O86" s="14" t="str">
        <f t="shared" si="3"/>
        <v/>
      </c>
      <c r="P86" s="13"/>
      <c r="Q86" s="11"/>
      <c r="R86" s="15" t="str">
        <f t="shared" si="4"/>
        <v/>
      </c>
      <c r="S86" s="16" t="str">
        <f t="shared" ca="1" si="5"/>
        <v/>
      </c>
      <c r="T86" s="17" t="str">
        <f>IF(AND(B86="",E86=""),"",TRIM(IF(COUNTIF($B$5:$B$304,B86)&gt;1,"Număr dublat. ","")&amp;IF(OR(C86="",D86="",E86="",G86=""),"Date incomplete. ","")&amp;IF(COUNTIF('Linii aviz'!$B$5:$B$1004,B86)=0,"Nicio linie în Linii aviz. ","")&amp;IF(AND(K86="Da",L86=""),"Lipsește codul UIT. ","")&amp;IF(AND(H86&lt;&gt;"",I86=""),"Lipsește actul delegatului. ","")&amp;IF(S86="Nefacturat – termen depășit","Emite factura. ",IF(S86="De facturat","Factura până la "&amp;RIGHT("0"&amp;DAY(R86),2)&amp;"."&amp;RIGHT("0"&amp;MONTH(R86),2)&amp;"."&amp;YEAR(R86)&amp;". ",""))))</f>
        <v/>
      </c>
    </row>
    <row r="87" spans="2:20" x14ac:dyDescent="0.2">
      <c r="B87" s="10" t="str">
        <f>IF(E87="","",MAX($B$5:B86)+1)</f>
        <v/>
      </c>
      <c r="C87" s="11"/>
      <c r="D87" s="12"/>
      <c r="E87" s="12"/>
      <c r="F87" s="12"/>
      <c r="G87" s="12"/>
      <c r="H87" s="13"/>
      <c r="I87" s="13"/>
      <c r="J87" s="13"/>
      <c r="K87" s="10"/>
      <c r="L87" s="13"/>
      <c r="M87" s="14" t="str">
        <f>IF(B87="","",SUMIF('Linii aviz'!$B$5:$B$1004,B87,'Linii aviz'!$J$5:$J$1004))</f>
        <v/>
      </c>
      <c r="N87" s="14" t="str">
        <f>IF(B87="","",SUMIF('Linii aviz'!$B$5:$B$1004,B87,'Linii aviz'!$K$5:$K$1004))</f>
        <v/>
      </c>
      <c r="O87" s="14" t="str">
        <f t="shared" si="3"/>
        <v/>
      </c>
      <c r="P87" s="13"/>
      <c r="Q87" s="11"/>
      <c r="R87" s="15" t="str">
        <f t="shared" si="4"/>
        <v/>
      </c>
      <c r="S87" s="16" t="str">
        <f t="shared" ca="1" si="5"/>
        <v/>
      </c>
      <c r="T87" s="17" t="str">
        <f>IF(AND(B87="",E87=""),"",TRIM(IF(COUNTIF($B$5:$B$304,B87)&gt;1,"Număr dublat. ","")&amp;IF(OR(C87="",D87="",E87="",G87=""),"Date incomplete. ","")&amp;IF(COUNTIF('Linii aviz'!$B$5:$B$1004,B87)=0,"Nicio linie în Linii aviz. ","")&amp;IF(AND(K87="Da",L87=""),"Lipsește codul UIT. ","")&amp;IF(AND(H87&lt;&gt;"",I87=""),"Lipsește actul delegatului. ","")&amp;IF(S87="Nefacturat – termen depășit","Emite factura. ",IF(S87="De facturat","Factura până la "&amp;RIGHT("0"&amp;DAY(R87),2)&amp;"."&amp;RIGHT("0"&amp;MONTH(R87),2)&amp;"."&amp;YEAR(R87)&amp;". ",""))))</f>
        <v/>
      </c>
    </row>
    <row r="88" spans="2:20" x14ac:dyDescent="0.2">
      <c r="B88" s="10" t="str">
        <f>IF(E88="","",MAX($B$5:B87)+1)</f>
        <v/>
      </c>
      <c r="C88" s="11"/>
      <c r="D88" s="12"/>
      <c r="E88" s="12"/>
      <c r="F88" s="12"/>
      <c r="G88" s="12"/>
      <c r="H88" s="13"/>
      <c r="I88" s="13"/>
      <c r="J88" s="13"/>
      <c r="K88" s="10"/>
      <c r="L88" s="13"/>
      <c r="M88" s="14" t="str">
        <f>IF(B88="","",SUMIF('Linii aviz'!$B$5:$B$1004,B88,'Linii aviz'!$J$5:$J$1004))</f>
        <v/>
      </c>
      <c r="N88" s="14" t="str">
        <f>IF(B88="","",SUMIF('Linii aviz'!$B$5:$B$1004,B88,'Linii aviz'!$K$5:$K$1004))</f>
        <v/>
      </c>
      <c r="O88" s="14" t="str">
        <f t="shared" si="3"/>
        <v/>
      </c>
      <c r="P88" s="13"/>
      <c r="Q88" s="11"/>
      <c r="R88" s="15" t="str">
        <f t="shared" si="4"/>
        <v/>
      </c>
      <c r="S88" s="16" t="str">
        <f t="shared" ca="1" si="5"/>
        <v/>
      </c>
      <c r="T88" s="17" t="str">
        <f>IF(AND(B88="",E88=""),"",TRIM(IF(COUNTIF($B$5:$B$304,B88)&gt;1,"Număr dublat. ","")&amp;IF(OR(C88="",D88="",E88="",G88=""),"Date incomplete. ","")&amp;IF(COUNTIF('Linii aviz'!$B$5:$B$1004,B88)=0,"Nicio linie în Linii aviz. ","")&amp;IF(AND(K88="Da",L88=""),"Lipsește codul UIT. ","")&amp;IF(AND(H88&lt;&gt;"",I88=""),"Lipsește actul delegatului. ","")&amp;IF(S88="Nefacturat – termen depășit","Emite factura. ",IF(S88="De facturat","Factura până la "&amp;RIGHT("0"&amp;DAY(R88),2)&amp;"."&amp;RIGHT("0"&amp;MONTH(R88),2)&amp;"."&amp;YEAR(R88)&amp;". ",""))))</f>
        <v/>
      </c>
    </row>
    <row r="89" spans="2:20" x14ac:dyDescent="0.2">
      <c r="B89" s="10" t="str">
        <f>IF(E89="","",MAX($B$5:B88)+1)</f>
        <v/>
      </c>
      <c r="C89" s="11"/>
      <c r="D89" s="12"/>
      <c r="E89" s="12"/>
      <c r="F89" s="12"/>
      <c r="G89" s="12"/>
      <c r="H89" s="13"/>
      <c r="I89" s="13"/>
      <c r="J89" s="13"/>
      <c r="K89" s="10"/>
      <c r="L89" s="13"/>
      <c r="M89" s="14" t="str">
        <f>IF(B89="","",SUMIF('Linii aviz'!$B$5:$B$1004,B89,'Linii aviz'!$J$5:$J$1004))</f>
        <v/>
      </c>
      <c r="N89" s="14" t="str">
        <f>IF(B89="","",SUMIF('Linii aviz'!$B$5:$B$1004,B89,'Linii aviz'!$K$5:$K$1004))</f>
        <v/>
      </c>
      <c r="O89" s="14" t="str">
        <f t="shared" si="3"/>
        <v/>
      </c>
      <c r="P89" s="13"/>
      <c r="Q89" s="11"/>
      <c r="R89" s="15" t="str">
        <f t="shared" si="4"/>
        <v/>
      </c>
      <c r="S89" s="16" t="str">
        <f t="shared" ca="1" si="5"/>
        <v/>
      </c>
      <c r="T89" s="17" t="str">
        <f>IF(AND(B89="",E89=""),"",TRIM(IF(COUNTIF($B$5:$B$304,B89)&gt;1,"Număr dublat. ","")&amp;IF(OR(C89="",D89="",E89="",G89=""),"Date incomplete. ","")&amp;IF(COUNTIF('Linii aviz'!$B$5:$B$1004,B89)=0,"Nicio linie în Linii aviz. ","")&amp;IF(AND(K89="Da",L89=""),"Lipsește codul UIT. ","")&amp;IF(AND(H89&lt;&gt;"",I89=""),"Lipsește actul delegatului. ","")&amp;IF(S89="Nefacturat – termen depășit","Emite factura. ",IF(S89="De facturat","Factura până la "&amp;RIGHT("0"&amp;DAY(R89),2)&amp;"."&amp;RIGHT("0"&amp;MONTH(R89),2)&amp;"."&amp;YEAR(R89)&amp;". ",""))))</f>
        <v/>
      </c>
    </row>
    <row r="90" spans="2:20" x14ac:dyDescent="0.2">
      <c r="B90" s="10" t="str">
        <f>IF(E90="","",MAX($B$5:B89)+1)</f>
        <v/>
      </c>
      <c r="C90" s="11"/>
      <c r="D90" s="12"/>
      <c r="E90" s="12"/>
      <c r="F90" s="12"/>
      <c r="G90" s="12"/>
      <c r="H90" s="13"/>
      <c r="I90" s="13"/>
      <c r="J90" s="13"/>
      <c r="K90" s="10"/>
      <c r="L90" s="13"/>
      <c r="M90" s="14" t="str">
        <f>IF(B90="","",SUMIF('Linii aviz'!$B$5:$B$1004,B90,'Linii aviz'!$J$5:$J$1004))</f>
        <v/>
      </c>
      <c r="N90" s="14" t="str">
        <f>IF(B90="","",SUMIF('Linii aviz'!$B$5:$B$1004,B90,'Linii aviz'!$K$5:$K$1004))</f>
        <v/>
      </c>
      <c r="O90" s="14" t="str">
        <f t="shared" si="3"/>
        <v/>
      </c>
      <c r="P90" s="13"/>
      <c r="Q90" s="11"/>
      <c r="R90" s="15" t="str">
        <f t="shared" si="4"/>
        <v/>
      </c>
      <c r="S90" s="16" t="str">
        <f t="shared" ca="1" si="5"/>
        <v/>
      </c>
      <c r="T90" s="17" t="str">
        <f>IF(AND(B90="",E90=""),"",TRIM(IF(COUNTIF($B$5:$B$304,B90)&gt;1,"Număr dublat. ","")&amp;IF(OR(C90="",D90="",E90="",G90=""),"Date incomplete. ","")&amp;IF(COUNTIF('Linii aviz'!$B$5:$B$1004,B90)=0,"Nicio linie în Linii aviz. ","")&amp;IF(AND(K90="Da",L90=""),"Lipsește codul UIT. ","")&amp;IF(AND(H90&lt;&gt;"",I90=""),"Lipsește actul delegatului. ","")&amp;IF(S90="Nefacturat – termen depășit","Emite factura. ",IF(S90="De facturat","Factura până la "&amp;RIGHT("0"&amp;DAY(R90),2)&amp;"."&amp;RIGHT("0"&amp;MONTH(R90),2)&amp;"."&amp;YEAR(R90)&amp;". ",""))))</f>
        <v/>
      </c>
    </row>
    <row r="91" spans="2:20" x14ac:dyDescent="0.2">
      <c r="B91" s="10" t="str">
        <f>IF(E91="","",MAX($B$5:B90)+1)</f>
        <v/>
      </c>
      <c r="C91" s="11"/>
      <c r="D91" s="12"/>
      <c r="E91" s="12"/>
      <c r="F91" s="12"/>
      <c r="G91" s="12"/>
      <c r="H91" s="13"/>
      <c r="I91" s="13"/>
      <c r="J91" s="13"/>
      <c r="K91" s="10"/>
      <c r="L91" s="13"/>
      <c r="M91" s="14" t="str">
        <f>IF(B91="","",SUMIF('Linii aviz'!$B$5:$B$1004,B91,'Linii aviz'!$J$5:$J$1004))</f>
        <v/>
      </c>
      <c r="N91" s="14" t="str">
        <f>IF(B91="","",SUMIF('Linii aviz'!$B$5:$B$1004,B91,'Linii aviz'!$K$5:$K$1004))</f>
        <v/>
      </c>
      <c r="O91" s="14" t="str">
        <f t="shared" si="3"/>
        <v/>
      </c>
      <c r="P91" s="13"/>
      <c r="Q91" s="11"/>
      <c r="R91" s="15" t="str">
        <f t="shared" si="4"/>
        <v/>
      </c>
      <c r="S91" s="16" t="str">
        <f t="shared" ca="1" si="5"/>
        <v/>
      </c>
      <c r="T91" s="17" t="str">
        <f>IF(AND(B91="",E91=""),"",TRIM(IF(COUNTIF($B$5:$B$304,B91)&gt;1,"Număr dublat. ","")&amp;IF(OR(C91="",D91="",E91="",G91=""),"Date incomplete. ","")&amp;IF(COUNTIF('Linii aviz'!$B$5:$B$1004,B91)=0,"Nicio linie în Linii aviz. ","")&amp;IF(AND(K91="Da",L91=""),"Lipsește codul UIT. ","")&amp;IF(AND(H91&lt;&gt;"",I91=""),"Lipsește actul delegatului. ","")&amp;IF(S91="Nefacturat – termen depășit","Emite factura. ",IF(S91="De facturat","Factura până la "&amp;RIGHT("0"&amp;DAY(R91),2)&amp;"."&amp;RIGHT("0"&amp;MONTH(R91),2)&amp;"."&amp;YEAR(R91)&amp;". ",""))))</f>
        <v/>
      </c>
    </row>
    <row r="92" spans="2:20" x14ac:dyDescent="0.2">
      <c r="B92" s="10" t="str">
        <f>IF(E92="","",MAX($B$5:B91)+1)</f>
        <v/>
      </c>
      <c r="C92" s="11"/>
      <c r="D92" s="12"/>
      <c r="E92" s="12"/>
      <c r="F92" s="12"/>
      <c r="G92" s="12"/>
      <c r="H92" s="13"/>
      <c r="I92" s="13"/>
      <c r="J92" s="13"/>
      <c r="K92" s="10"/>
      <c r="L92" s="13"/>
      <c r="M92" s="14" t="str">
        <f>IF(B92="","",SUMIF('Linii aviz'!$B$5:$B$1004,B92,'Linii aviz'!$J$5:$J$1004))</f>
        <v/>
      </c>
      <c r="N92" s="14" t="str">
        <f>IF(B92="","",SUMIF('Linii aviz'!$B$5:$B$1004,B92,'Linii aviz'!$K$5:$K$1004))</f>
        <v/>
      </c>
      <c r="O92" s="14" t="str">
        <f t="shared" si="3"/>
        <v/>
      </c>
      <c r="P92" s="13"/>
      <c r="Q92" s="11"/>
      <c r="R92" s="15" t="str">
        <f t="shared" si="4"/>
        <v/>
      </c>
      <c r="S92" s="16" t="str">
        <f t="shared" ca="1" si="5"/>
        <v/>
      </c>
      <c r="T92" s="17" t="str">
        <f>IF(AND(B92="",E92=""),"",TRIM(IF(COUNTIF($B$5:$B$304,B92)&gt;1,"Număr dublat. ","")&amp;IF(OR(C92="",D92="",E92="",G92=""),"Date incomplete. ","")&amp;IF(COUNTIF('Linii aviz'!$B$5:$B$1004,B92)=0,"Nicio linie în Linii aviz. ","")&amp;IF(AND(K92="Da",L92=""),"Lipsește codul UIT. ","")&amp;IF(AND(H92&lt;&gt;"",I92=""),"Lipsește actul delegatului. ","")&amp;IF(S92="Nefacturat – termen depășit","Emite factura. ",IF(S92="De facturat","Factura până la "&amp;RIGHT("0"&amp;DAY(R92),2)&amp;"."&amp;RIGHT("0"&amp;MONTH(R92),2)&amp;"."&amp;YEAR(R92)&amp;". ",""))))</f>
        <v/>
      </c>
    </row>
    <row r="93" spans="2:20" x14ac:dyDescent="0.2">
      <c r="B93" s="10" t="str">
        <f>IF(E93="","",MAX($B$5:B92)+1)</f>
        <v/>
      </c>
      <c r="C93" s="11"/>
      <c r="D93" s="12"/>
      <c r="E93" s="12"/>
      <c r="F93" s="12"/>
      <c r="G93" s="12"/>
      <c r="H93" s="13"/>
      <c r="I93" s="13"/>
      <c r="J93" s="13"/>
      <c r="K93" s="10"/>
      <c r="L93" s="13"/>
      <c r="M93" s="14" t="str">
        <f>IF(B93="","",SUMIF('Linii aviz'!$B$5:$B$1004,B93,'Linii aviz'!$J$5:$J$1004))</f>
        <v/>
      </c>
      <c r="N93" s="14" t="str">
        <f>IF(B93="","",SUMIF('Linii aviz'!$B$5:$B$1004,B93,'Linii aviz'!$K$5:$K$1004))</f>
        <v/>
      </c>
      <c r="O93" s="14" t="str">
        <f t="shared" si="3"/>
        <v/>
      </c>
      <c r="P93" s="13"/>
      <c r="Q93" s="11"/>
      <c r="R93" s="15" t="str">
        <f t="shared" si="4"/>
        <v/>
      </c>
      <c r="S93" s="16" t="str">
        <f t="shared" ca="1" si="5"/>
        <v/>
      </c>
      <c r="T93" s="17" t="str">
        <f>IF(AND(B93="",E93=""),"",TRIM(IF(COUNTIF($B$5:$B$304,B93)&gt;1,"Număr dublat. ","")&amp;IF(OR(C93="",D93="",E93="",G93=""),"Date incomplete. ","")&amp;IF(COUNTIF('Linii aviz'!$B$5:$B$1004,B93)=0,"Nicio linie în Linii aviz. ","")&amp;IF(AND(K93="Da",L93=""),"Lipsește codul UIT. ","")&amp;IF(AND(H93&lt;&gt;"",I93=""),"Lipsește actul delegatului. ","")&amp;IF(S93="Nefacturat – termen depășit","Emite factura. ",IF(S93="De facturat","Factura până la "&amp;RIGHT("0"&amp;DAY(R93),2)&amp;"."&amp;RIGHT("0"&amp;MONTH(R93),2)&amp;"."&amp;YEAR(R93)&amp;". ",""))))</f>
        <v/>
      </c>
    </row>
    <row r="94" spans="2:20" x14ac:dyDescent="0.2">
      <c r="B94" s="10" t="str">
        <f>IF(E94="","",MAX($B$5:B93)+1)</f>
        <v/>
      </c>
      <c r="C94" s="11"/>
      <c r="D94" s="12"/>
      <c r="E94" s="12"/>
      <c r="F94" s="12"/>
      <c r="G94" s="12"/>
      <c r="H94" s="13"/>
      <c r="I94" s="13"/>
      <c r="J94" s="13"/>
      <c r="K94" s="10"/>
      <c r="L94" s="13"/>
      <c r="M94" s="14" t="str">
        <f>IF(B94="","",SUMIF('Linii aviz'!$B$5:$B$1004,B94,'Linii aviz'!$J$5:$J$1004))</f>
        <v/>
      </c>
      <c r="N94" s="14" t="str">
        <f>IF(B94="","",SUMIF('Linii aviz'!$B$5:$B$1004,B94,'Linii aviz'!$K$5:$K$1004))</f>
        <v/>
      </c>
      <c r="O94" s="14" t="str">
        <f t="shared" si="3"/>
        <v/>
      </c>
      <c r="P94" s="13"/>
      <c r="Q94" s="11"/>
      <c r="R94" s="15" t="str">
        <f t="shared" si="4"/>
        <v/>
      </c>
      <c r="S94" s="16" t="str">
        <f t="shared" ca="1" si="5"/>
        <v/>
      </c>
      <c r="T94" s="17" t="str">
        <f>IF(AND(B94="",E94=""),"",TRIM(IF(COUNTIF($B$5:$B$304,B94)&gt;1,"Număr dublat. ","")&amp;IF(OR(C94="",D94="",E94="",G94=""),"Date incomplete. ","")&amp;IF(COUNTIF('Linii aviz'!$B$5:$B$1004,B94)=0,"Nicio linie în Linii aviz. ","")&amp;IF(AND(K94="Da",L94=""),"Lipsește codul UIT. ","")&amp;IF(AND(H94&lt;&gt;"",I94=""),"Lipsește actul delegatului. ","")&amp;IF(S94="Nefacturat – termen depășit","Emite factura. ",IF(S94="De facturat","Factura până la "&amp;RIGHT("0"&amp;DAY(R94),2)&amp;"."&amp;RIGHT("0"&amp;MONTH(R94),2)&amp;"."&amp;YEAR(R94)&amp;". ",""))))</f>
        <v/>
      </c>
    </row>
    <row r="95" spans="2:20" x14ac:dyDescent="0.2">
      <c r="B95" s="10" t="str">
        <f>IF(E95="","",MAX($B$5:B94)+1)</f>
        <v/>
      </c>
      <c r="C95" s="11"/>
      <c r="D95" s="12"/>
      <c r="E95" s="12"/>
      <c r="F95" s="12"/>
      <c r="G95" s="12"/>
      <c r="H95" s="13"/>
      <c r="I95" s="13"/>
      <c r="J95" s="13"/>
      <c r="K95" s="10"/>
      <c r="L95" s="13"/>
      <c r="M95" s="14" t="str">
        <f>IF(B95="","",SUMIF('Linii aviz'!$B$5:$B$1004,B95,'Linii aviz'!$J$5:$J$1004))</f>
        <v/>
      </c>
      <c r="N95" s="14" t="str">
        <f>IF(B95="","",SUMIF('Linii aviz'!$B$5:$B$1004,B95,'Linii aviz'!$K$5:$K$1004))</f>
        <v/>
      </c>
      <c r="O95" s="14" t="str">
        <f t="shared" si="3"/>
        <v/>
      </c>
      <c r="P95" s="13"/>
      <c r="Q95" s="11"/>
      <c r="R95" s="15" t="str">
        <f t="shared" si="4"/>
        <v/>
      </c>
      <c r="S95" s="16" t="str">
        <f t="shared" ca="1" si="5"/>
        <v/>
      </c>
      <c r="T95" s="17" t="str">
        <f>IF(AND(B95="",E95=""),"",TRIM(IF(COUNTIF($B$5:$B$304,B95)&gt;1,"Număr dublat. ","")&amp;IF(OR(C95="",D95="",E95="",G95=""),"Date incomplete. ","")&amp;IF(COUNTIF('Linii aviz'!$B$5:$B$1004,B95)=0,"Nicio linie în Linii aviz. ","")&amp;IF(AND(K95="Da",L95=""),"Lipsește codul UIT. ","")&amp;IF(AND(H95&lt;&gt;"",I95=""),"Lipsește actul delegatului. ","")&amp;IF(S95="Nefacturat – termen depășit","Emite factura. ",IF(S95="De facturat","Factura până la "&amp;RIGHT("0"&amp;DAY(R95),2)&amp;"."&amp;RIGHT("0"&amp;MONTH(R95),2)&amp;"."&amp;YEAR(R95)&amp;". ",""))))</f>
        <v/>
      </c>
    </row>
    <row r="96" spans="2:20" x14ac:dyDescent="0.2">
      <c r="B96" s="10" t="str">
        <f>IF(E96="","",MAX($B$5:B95)+1)</f>
        <v/>
      </c>
      <c r="C96" s="11"/>
      <c r="D96" s="12"/>
      <c r="E96" s="12"/>
      <c r="F96" s="12"/>
      <c r="G96" s="12"/>
      <c r="H96" s="13"/>
      <c r="I96" s="13"/>
      <c r="J96" s="13"/>
      <c r="K96" s="10"/>
      <c r="L96" s="13"/>
      <c r="M96" s="14" t="str">
        <f>IF(B96="","",SUMIF('Linii aviz'!$B$5:$B$1004,B96,'Linii aviz'!$J$5:$J$1004))</f>
        <v/>
      </c>
      <c r="N96" s="14" t="str">
        <f>IF(B96="","",SUMIF('Linii aviz'!$B$5:$B$1004,B96,'Linii aviz'!$K$5:$K$1004))</f>
        <v/>
      </c>
      <c r="O96" s="14" t="str">
        <f t="shared" si="3"/>
        <v/>
      </c>
      <c r="P96" s="13"/>
      <c r="Q96" s="11"/>
      <c r="R96" s="15" t="str">
        <f t="shared" si="4"/>
        <v/>
      </c>
      <c r="S96" s="16" t="str">
        <f t="shared" ca="1" si="5"/>
        <v/>
      </c>
      <c r="T96" s="17" t="str">
        <f>IF(AND(B96="",E96=""),"",TRIM(IF(COUNTIF($B$5:$B$304,B96)&gt;1,"Număr dublat. ","")&amp;IF(OR(C96="",D96="",E96="",G96=""),"Date incomplete. ","")&amp;IF(COUNTIF('Linii aviz'!$B$5:$B$1004,B96)=0,"Nicio linie în Linii aviz. ","")&amp;IF(AND(K96="Da",L96=""),"Lipsește codul UIT. ","")&amp;IF(AND(H96&lt;&gt;"",I96=""),"Lipsește actul delegatului. ","")&amp;IF(S96="Nefacturat – termen depășit","Emite factura. ",IF(S96="De facturat","Factura până la "&amp;RIGHT("0"&amp;DAY(R96),2)&amp;"."&amp;RIGHT("0"&amp;MONTH(R96),2)&amp;"."&amp;YEAR(R96)&amp;". ",""))))</f>
        <v/>
      </c>
    </row>
    <row r="97" spans="2:20" x14ac:dyDescent="0.2">
      <c r="B97" s="10" t="str">
        <f>IF(E97="","",MAX($B$5:B96)+1)</f>
        <v/>
      </c>
      <c r="C97" s="11"/>
      <c r="D97" s="12"/>
      <c r="E97" s="12"/>
      <c r="F97" s="12"/>
      <c r="G97" s="12"/>
      <c r="H97" s="13"/>
      <c r="I97" s="13"/>
      <c r="J97" s="13"/>
      <c r="K97" s="10"/>
      <c r="L97" s="13"/>
      <c r="M97" s="14" t="str">
        <f>IF(B97="","",SUMIF('Linii aviz'!$B$5:$B$1004,B97,'Linii aviz'!$J$5:$J$1004))</f>
        <v/>
      </c>
      <c r="N97" s="14" t="str">
        <f>IF(B97="","",SUMIF('Linii aviz'!$B$5:$B$1004,B97,'Linii aviz'!$K$5:$K$1004))</f>
        <v/>
      </c>
      <c r="O97" s="14" t="str">
        <f t="shared" si="3"/>
        <v/>
      </c>
      <c r="P97" s="13"/>
      <c r="Q97" s="11"/>
      <c r="R97" s="15" t="str">
        <f t="shared" si="4"/>
        <v/>
      </c>
      <c r="S97" s="16" t="str">
        <f t="shared" ca="1" si="5"/>
        <v/>
      </c>
      <c r="T97" s="17" t="str">
        <f>IF(AND(B97="",E97=""),"",TRIM(IF(COUNTIF($B$5:$B$304,B97)&gt;1,"Număr dublat. ","")&amp;IF(OR(C97="",D97="",E97="",G97=""),"Date incomplete. ","")&amp;IF(COUNTIF('Linii aviz'!$B$5:$B$1004,B97)=0,"Nicio linie în Linii aviz. ","")&amp;IF(AND(K97="Da",L97=""),"Lipsește codul UIT. ","")&amp;IF(AND(H97&lt;&gt;"",I97=""),"Lipsește actul delegatului. ","")&amp;IF(S97="Nefacturat – termen depășit","Emite factura. ",IF(S97="De facturat","Factura până la "&amp;RIGHT("0"&amp;DAY(R97),2)&amp;"."&amp;RIGHT("0"&amp;MONTH(R97),2)&amp;"."&amp;YEAR(R97)&amp;". ",""))))</f>
        <v/>
      </c>
    </row>
    <row r="98" spans="2:20" x14ac:dyDescent="0.2">
      <c r="B98" s="10" t="str">
        <f>IF(E98="","",MAX($B$5:B97)+1)</f>
        <v/>
      </c>
      <c r="C98" s="11"/>
      <c r="D98" s="12"/>
      <c r="E98" s="12"/>
      <c r="F98" s="12"/>
      <c r="G98" s="12"/>
      <c r="H98" s="13"/>
      <c r="I98" s="13"/>
      <c r="J98" s="13"/>
      <c r="K98" s="10"/>
      <c r="L98" s="13"/>
      <c r="M98" s="14" t="str">
        <f>IF(B98="","",SUMIF('Linii aviz'!$B$5:$B$1004,B98,'Linii aviz'!$J$5:$J$1004))</f>
        <v/>
      </c>
      <c r="N98" s="14" t="str">
        <f>IF(B98="","",SUMIF('Linii aviz'!$B$5:$B$1004,B98,'Linii aviz'!$K$5:$K$1004))</f>
        <v/>
      </c>
      <c r="O98" s="14" t="str">
        <f t="shared" si="3"/>
        <v/>
      </c>
      <c r="P98" s="13"/>
      <c r="Q98" s="11"/>
      <c r="R98" s="15" t="str">
        <f t="shared" si="4"/>
        <v/>
      </c>
      <c r="S98" s="16" t="str">
        <f t="shared" ca="1" si="5"/>
        <v/>
      </c>
      <c r="T98" s="17" t="str">
        <f>IF(AND(B98="",E98=""),"",TRIM(IF(COUNTIF($B$5:$B$304,B98)&gt;1,"Număr dublat. ","")&amp;IF(OR(C98="",D98="",E98="",G98=""),"Date incomplete. ","")&amp;IF(COUNTIF('Linii aviz'!$B$5:$B$1004,B98)=0,"Nicio linie în Linii aviz. ","")&amp;IF(AND(K98="Da",L98=""),"Lipsește codul UIT. ","")&amp;IF(AND(H98&lt;&gt;"",I98=""),"Lipsește actul delegatului. ","")&amp;IF(S98="Nefacturat – termen depășit","Emite factura. ",IF(S98="De facturat","Factura până la "&amp;RIGHT("0"&amp;DAY(R98),2)&amp;"."&amp;RIGHT("0"&amp;MONTH(R98),2)&amp;"."&amp;YEAR(R98)&amp;". ",""))))</f>
        <v/>
      </c>
    </row>
    <row r="99" spans="2:20" x14ac:dyDescent="0.2">
      <c r="B99" s="10" t="str">
        <f>IF(E99="","",MAX($B$5:B98)+1)</f>
        <v/>
      </c>
      <c r="C99" s="11"/>
      <c r="D99" s="12"/>
      <c r="E99" s="12"/>
      <c r="F99" s="12"/>
      <c r="G99" s="12"/>
      <c r="H99" s="13"/>
      <c r="I99" s="13"/>
      <c r="J99" s="13"/>
      <c r="K99" s="10"/>
      <c r="L99" s="13"/>
      <c r="M99" s="14" t="str">
        <f>IF(B99="","",SUMIF('Linii aviz'!$B$5:$B$1004,B99,'Linii aviz'!$J$5:$J$1004))</f>
        <v/>
      </c>
      <c r="N99" s="14" t="str">
        <f>IF(B99="","",SUMIF('Linii aviz'!$B$5:$B$1004,B99,'Linii aviz'!$K$5:$K$1004))</f>
        <v/>
      </c>
      <c r="O99" s="14" t="str">
        <f t="shared" si="3"/>
        <v/>
      </c>
      <c r="P99" s="13"/>
      <c r="Q99" s="11"/>
      <c r="R99" s="15" t="str">
        <f t="shared" si="4"/>
        <v/>
      </c>
      <c r="S99" s="16" t="str">
        <f t="shared" ca="1" si="5"/>
        <v/>
      </c>
      <c r="T99" s="17" t="str">
        <f>IF(AND(B99="",E99=""),"",TRIM(IF(COUNTIF($B$5:$B$304,B99)&gt;1,"Număr dublat. ","")&amp;IF(OR(C99="",D99="",E99="",G99=""),"Date incomplete. ","")&amp;IF(COUNTIF('Linii aviz'!$B$5:$B$1004,B99)=0,"Nicio linie în Linii aviz. ","")&amp;IF(AND(K99="Da",L99=""),"Lipsește codul UIT. ","")&amp;IF(AND(H99&lt;&gt;"",I99=""),"Lipsește actul delegatului. ","")&amp;IF(S99="Nefacturat – termen depășit","Emite factura. ",IF(S99="De facturat","Factura până la "&amp;RIGHT("0"&amp;DAY(R99),2)&amp;"."&amp;RIGHT("0"&amp;MONTH(R99),2)&amp;"."&amp;YEAR(R99)&amp;". ",""))))</f>
        <v/>
      </c>
    </row>
    <row r="100" spans="2:20" x14ac:dyDescent="0.2">
      <c r="B100" s="10" t="str">
        <f>IF(E100="","",MAX($B$5:B99)+1)</f>
        <v/>
      </c>
      <c r="C100" s="11"/>
      <c r="D100" s="12"/>
      <c r="E100" s="12"/>
      <c r="F100" s="12"/>
      <c r="G100" s="12"/>
      <c r="H100" s="13"/>
      <c r="I100" s="13"/>
      <c r="J100" s="13"/>
      <c r="K100" s="10"/>
      <c r="L100" s="13"/>
      <c r="M100" s="14" t="str">
        <f>IF(B100="","",SUMIF('Linii aviz'!$B$5:$B$1004,B100,'Linii aviz'!$J$5:$J$1004))</f>
        <v/>
      </c>
      <c r="N100" s="14" t="str">
        <f>IF(B100="","",SUMIF('Linii aviz'!$B$5:$B$1004,B100,'Linii aviz'!$K$5:$K$1004))</f>
        <v/>
      </c>
      <c r="O100" s="14" t="str">
        <f t="shared" si="3"/>
        <v/>
      </c>
      <c r="P100" s="13"/>
      <c r="Q100" s="11"/>
      <c r="R100" s="15" t="str">
        <f t="shared" si="4"/>
        <v/>
      </c>
      <c r="S100" s="16" t="str">
        <f t="shared" ca="1" si="5"/>
        <v/>
      </c>
      <c r="T100" s="17" t="str">
        <f>IF(AND(B100="",E100=""),"",TRIM(IF(COUNTIF($B$5:$B$304,B100)&gt;1,"Număr dublat. ","")&amp;IF(OR(C100="",D100="",E100="",G100=""),"Date incomplete. ","")&amp;IF(COUNTIF('Linii aviz'!$B$5:$B$1004,B100)=0,"Nicio linie în Linii aviz. ","")&amp;IF(AND(K100="Da",L100=""),"Lipsește codul UIT. ","")&amp;IF(AND(H100&lt;&gt;"",I100=""),"Lipsește actul delegatului. ","")&amp;IF(S100="Nefacturat – termen depășit","Emite factura. ",IF(S100="De facturat","Factura până la "&amp;RIGHT("0"&amp;DAY(R100),2)&amp;"."&amp;RIGHT("0"&amp;MONTH(R100),2)&amp;"."&amp;YEAR(R100)&amp;". ",""))))</f>
        <v/>
      </c>
    </row>
    <row r="101" spans="2:20" x14ac:dyDescent="0.2">
      <c r="B101" s="10" t="str">
        <f>IF(E101="","",MAX($B$5:B100)+1)</f>
        <v/>
      </c>
      <c r="C101" s="11"/>
      <c r="D101" s="12"/>
      <c r="E101" s="12"/>
      <c r="F101" s="12"/>
      <c r="G101" s="12"/>
      <c r="H101" s="13"/>
      <c r="I101" s="13"/>
      <c r="J101" s="13"/>
      <c r="K101" s="10"/>
      <c r="L101" s="13"/>
      <c r="M101" s="14" t="str">
        <f>IF(B101="","",SUMIF('Linii aviz'!$B$5:$B$1004,B101,'Linii aviz'!$J$5:$J$1004))</f>
        <v/>
      </c>
      <c r="N101" s="14" t="str">
        <f>IF(B101="","",SUMIF('Linii aviz'!$B$5:$B$1004,B101,'Linii aviz'!$K$5:$K$1004))</f>
        <v/>
      </c>
      <c r="O101" s="14" t="str">
        <f t="shared" si="3"/>
        <v/>
      </c>
      <c r="P101" s="13"/>
      <c r="Q101" s="11"/>
      <c r="R101" s="15" t="str">
        <f t="shared" si="4"/>
        <v/>
      </c>
      <c r="S101" s="16" t="str">
        <f t="shared" ca="1" si="5"/>
        <v/>
      </c>
      <c r="T101" s="17" t="str">
        <f>IF(AND(B101="",E101=""),"",TRIM(IF(COUNTIF($B$5:$B$304,B101)&gt;1,"Număr dublat. ","")&amp;IF(OR(C101="",D101="",E101="",G101=""),"Date incomplete. ","")&amp;IF(COUNTIF('Linii aviz'!$B$5:$B$1004,B101)=0,"Nicio linie în Linii aviz. ","")&amp;IF(AND(K101="Da",L101=""),"Lipsește codul UIT. ","")&amp;IF(AND(H101&lt;&gt;"",I101=""),"Lipsește actul delegatului. ","")&amp;IF(S101="Nefacturat – termen depășit","Emite factura. ",IF(S101="De facturat","Factura până la "&amp;RIGHT("0"&amp;DAY(R101),2)&amp;"."&amp;RIGHT("0"&amp;MONTH(R101),2)&amp;"."&amp;YEAR(R101)&amp;". ",""))))</f>
        <v/>
      </c>
    </row>
    <row r="102" spans="2:20" x14ac:dyDescent="0.2">
      <c r="B102" s="10" t="str">
        <f>IF(E102="","",MAX($B$5:B101)+1)</f>
        <v/>
      </c>
      <c r="C102" s="11"/>
      <c r="D102" s="12"/>
      <c r="E102" s="12"/>
      <c r="F102" s="12"/>
      <c r="G102" s="12"/>
      <c r="H102" s="13"/>
      <c r="I102" s="13"/>
      <c r="J102" s="13"/>
      <c r="K102" s="10"/>
      <c r="L102" s="13"/>
      <c r="M102" s="14" t="str">
        <f>IF(B102="","",SUMIF('Linii aviz'!$B$5:$B$1004,B102,'Linii aviz'!$J$5:$J$1004))</f>
        <v/>
      </c>
      <c r="N102" s="14" t="str">
        <f>IF(B102="","",SUMIF('Linii aviz'!$B$5:$B$1004,B102,'Linii aviz'!$K$5:$K$1004))</f>
        <v/>
      </c>
      <c r="O102" s="14" t="str">
        <f t="shared" si="3"/>
        <v/>
      </c>
      <c r="P102" s="13"/>
      <c r="Q102" s="11"/>
      <c r="R102" s="15" t="str">
        <f t="shared" si="4"/>
        <v/>
      </c>
      <c r="S102" s="16" t="str">
        <f t="shared" ca="1" si="5"/>
        <v/>
      </c>
      <c r="T102" s="17" t="str">
        <f>IF(AND(B102="",E102=""),"",TRIM(IF(COUNTIF($B$5:$B$304,B102)&gt;1,"Număr dublat. ","")&amp;IF(OR(C102="",D102="",E102="",G102=""),"Date incomplete. ","")&amp;IF(COUNTIF('Linii aviz'!$B$5:$B$1004,B102)=0,"Nicio linie în Linii aviz. ","")&amp;IF(AND(K102="Da",L102=""),"Lipsește codul UIT. ","")&amp;IF(AND(H102&lt;&gt;"",I102=""),"Lipsește actul delegatului. ","")&amp;IF(S102="Nefacturat – termen depășit","Emite factura. ",IF(S102="De facturat","Factura până la "&amp;RIGHT("0"&amp;DAY(R102),2)&amp;"."&amp;RIGHT("0"&amp;MONTH(R102),2)&amp;"."&amp;YEAR(R102)&amp;". ",""))))</f>
        <v/>
      </c>
    </row>
    <row r="103" spans="2:20" x14ac:dyDescent="0.2">
      <c r="B103" s="10" t="str">
        <f>IF(E103="","",MAX($B$5:B102)+1)</f>
        <v/>
      </c>
      <c r="C103" s="11"/>
      <c r="D103" s="12"/>
      <c r="E103" s="12"/>
      <c r="F103" s="12"/>
      <c r="G103" s="12"/>
      <c r="H103" s="13"/>
      <c r="I103" s="13"/>
      <c r="J103" s="13"/>
      <c r="K103" s="10"/>
      <c r="L103" s="13"/>
      <c r="M103" s="14" t="str">
        <f>IF(B103="","",SUMIF('Linii aviz'!$B$5:$B$1004,B103,'Linii aviz'!$J$5:$J$1004))</f>
        <v/>
      </c>
      <c r="N103" s="14" t="str">
        <f>IF(B103="","",SUMIF('Linii aviz'!$B$5:$B$1004,B103,'Linii aviz'!$K$5:$K$1004))</f>
        <v/>
      </c>
      <c r="O103" s="14" t="str">
        <f t="shared" si="3"/>
        <v/>
      </c>
      <c r="P103" s="13"/>
      <c r="Q103" s="11"/>
      <c r="R103" s="15" t="str">
        <f t="shared" si="4"/>
        <v/>
      </c>
      <c r="S103" s="16" t="str">
        <f t="shared" ca="1" si="5"/>
        <v/>
      </c>
      <c r="T103" s="17" t="str">
        <f>IF(AND(B103="",E103=""),"",TRIM(IF(COUNTIF($B$5:$B$304,B103)&gt;1,"Număr dublat. ","")&amp;IF(OR(C103="",D103="",E103="",G103=""),"Date incomplete. ","")&amp;IF(COUNTIF('Linii aviz'!$B$5:$B$1004,B103)=0,"Nicio linie în Linii aviz. ","")&amp;IF(AND(K103="Da",L103=""),"Lipsește codul UIT. ","")&amp;IF(AND(H103&lt;&gt;"",I103=""),"Lipsește actul delegatului. ","")&amp;IF(S103="Nefacturat – termen depășit","Emite factura. ",IF(S103="De facturat","Factura până la "&amp;RIGHT("0"&amp;DAY(R103),2)&amp;"."&amp;RIGHT("0"&amp;MONTH(R103),2)&amp;"."&amp;YEAR(R103)&amp;". ",""))))</f>
        <v/>
      </c>
    </row>
    <row r="104" spans="2:20" x14ac:dyDescent="0.2">
      <c r="B104" s="10" t="str">
        <f>IF(E104="","",MAX($B$5:B103)+1)</f>
        <v/>
      </c>
      <c r="C104" s="11"/>
      <c r="D104" s="12"/>
      <c r="E104" s="12"/>
      <c r="F104" s="12"/>
      <c r="G104" s="12"/>
      <c r="H104" s="13"/>
      <c r="I104" s="13"/>
      <c r="J104" s="13"/>
      <c r="K104" s="10"/>
      <c r="L104" s="13"/>
      <c r="M104" s="14" t="str">
        <f>IF(B104="","",SUMIF('Linii aviz'!$B$5:$B$1004,B104,'Linii aviz'!$J$5:$J$1004))</f>
        <v/>
      </c>
      <c r="N104" s="14" t="str">
        <f>IF(B104="","",SUMIF('Linii aviz'!$B$5:$B$1004,B104,'Linii aviz'!$K$5:$K$1004))</f>
        <v/>
      </c>
      <c r="O104" s="14" t="str">
        <f t="shared" si="3"/>
        <v/>
      </c>
      <c r="P104" s="13"/>
      <c r="Q104" s="11"/>
      <c r="R104" s="15" t="str">
        <f t="shared" si="4"/>
        <v/>
      </c>
      <c r="S104" s="16" t="str">
        <f t="shared" ca="1" si="5"/>
        <v/>
      </c>
      <c r="T104" s="17" t="str">
        <f>IF(AND(B104="",E104=""),"",TRIM(IF(COUNTIF($B$5:$B$304,B104)&gt;1,"Număr dublat. ","")&amp;IF(OR(C104="",D104="",E104="",G104=""),"Date incomplete. ","")&amp;IF(COUNTIF('Linii aviz'!$B$5:$B$1004,B104)=0,"Nicio linie în Linii aviz. ","")&amp;IF(AND(K104="Da",L104=""),"Lipsește codul UIT. ","")&amp;IF(AND(H104&lt;&gt;"",I104=""),"Lipsește actul delegatului. ","")&amp;IF(S104="Nefacturat – termen depășit","Emite factura. ",IF(S104="De facturat","Factura până la "&amp;RIGHT("0"&amp;DAY(R104),2)&amp;"."&amp;RIGHT("0"&amp;MONTH(R104),2)&amp;"."&amp;YEAR(R104)&amp;". ",""))))</f>
        <v/>
      </c>
    </row>
    <row r="105" spans="2:20" x14ac:dyDescent="0.2">
      <c r="B105" s="10" t="str">
        <f>IF(E105="","",MAX($B$5:B104)+1)</f>
        <v/>
      </c>
      <c r="C105" s="11"/>
      <c r="D105" s="12"/>
      <c r="E105" s="12"/>
      <c r="F105" s="12"/>
      <c r="G105" s="12"/>
      <c r="H105" s="13"/>
      <c r="I105" s="13"/>
      <c r="J105" s="13"/>
      <c r="K105" s="10"/>
      <c r="L105" s="13"/>
      <c r="M105" s="14" t="str">
        <f>IF(B105="","",SUMIF('Linii aviz'!$B$5:$B$1004,B105,'Linii aviz'!$J$5:$J$1004))</f>
        <v/>
      </c>
      <c r="N105" s="14" t="str">
        <f>IF(B105="","",SUMIF('Linii aviz'!$B$5:$B$1004,B105,'Linii aviz'!$K$5:$K$1004))</f>
        <v/>
      </c>
      <c r="O105" s="14" t="str">
        <f t="shared" si="3"/>
        <v/>
      </c>
      <c r="P105" s="13"/>
      <c r="Q105" s="11"/>
      <c r="R105" s="15" t="str">
        <f t="shared" si="4"/>
        <v/>
      </c>
      <c r="S105" s="16" t="str">
        <f t="shared" ca="1" si="5"/>
        <v/>
      </c>
      <c r="T105" s="17" t="str">
        <f>IF(AND(B105="",E105=""),"",TRIM(IF(COUNTIF($B$5:$B$304,B105)&gt;1,"Număr dublat. ","")&amp;IF(OR(C105="",D105="",E105="",G105=""),"Date incomplete. ","")&amp;IF(COUNTIF('Linii aviz'!$B$5:$B$1004,B105)=0,"Nicio linie în Linii aviz. ","")&amp;IF(AND(K105="Da",L105=""),"Lipsește codul UIT. ","")&amp;IF(AND(H105&lt;&gt;"",I105=""),"Lipsește actul delegatului. ","")&amp;IF(S105="Nefacturat – termen depășit","Emite factura. ",IF(S105="De facturat","Factura până la "&amp;RIGHT("0"&amp;DAY(R105),2)&amp;"."&amp;RIGHT("0"&amp;MONTH(R105),2)&amp;"."&amp;YEAR(R105)&amp;". ",""))))</f>
        <v/>
      </c>
    </row>
    <row r="106" spans="2:20" x14ac:dyDescent="0.2">
      <c r="B106" s="10" t="str">
        <f>IF(E106="","",MAX($B$5:B105)+1)</f>
        <v/>
      </c>
      <c r="C106" s="11"/>
      <c r="D106" s="12"/>
      <c r="E106" s="12"/>
      <c r="F106" s="12"/>
      <c r="G106" s="12"/>
      <c r="H106" s="13"/>
      <c r="I106" s="13"/>
      <c r="J106" s="13"/>
      <c r="K106" s="10"/>
      <c r="L106" s="13"/>
      <c r="M106" s="14" t="str">
        <f>IF(B106="","",SUMIF('Linii aviz'!$B$5:$B$1004,B106,'Linii aviz'!$J$5:$J$1004))</f>
        <v/>
      </c>
      <c r="N106" s="14" t="str">
        <f>IF(B106="","",SUMIF('Linii aviz'!$B$5:$B$1004,B106,'Linii aviz'!$K$5:$K$1004))</f>
        <v/>
      </c>
      <c r="O106" s="14" t="str">
        <f t="shared" si="3"/>
        <v/>
      </c>
      <c r="P106" s="13"/>
      <c r="Q106" s="11"/>
      <c r="R106" s="15" t="str">
        <f t="shared" si="4"/>
        <v/>
      </c>
      <c r="S106" s="16" t="str">
        <f t="shared" ca="1" si="5"/>
        <v/>
      </c>
      <c r="T106" s="17" t="str">
        <f>IF(AND(B106="",E106=""),"",TRIM(IF(COUNTIF($B$5:$B$304,B106)&gt;1,"Număr dublat. ","")&amp;IF(OR(C106="",D106="",E106="",G106=""),"Date incomplete. ","")&amp;IF(COUNTIF('Linii aviz'!$B$5:$B$1004,B106)=0,"Nicio linie în Linii aviz. ","")&amp;IF(AND(K106="Da",L106=""),"Lipsește codul UIT. ","")&amp;IF(AND(H106&lt;&gt;"",I106=""),"Lipsește actul delegatului. ","")&amp;IF(S106="Nefacturat – termen depășit","Emite factura. ",IF(S106="De facturat","Factura până la "&amp;RIGHT("0"&amp;DAY(R106),2)&amp;"."&amp;RIGHT("0"&amp;MONTH(R106),2)&amp;"."&amp;YEAR(R106)&amp;". ",""))))</f>
        <v/>
      </c>
    </row>
    <row r="107" spans="2:20" x14ac:dyDescent="0.2">
      <c r="B107" s="10" t="str">
        <f>IF(E107="","",MAX($B$5:B106)+1)</f>
        <v/>
      </c>
      <c r="C107" s="11"/>
      <c r="D107" s="12"/>
      <c r="E107" s="12"/>
      <c r="F107" s="12"/>
      <c r="G107" s="12"/>
      <c r="H107" s="13"/>
      <c r="I107" s="13"/>
      <c r="J107" s="13"/>
      <c r="K107" s="10"/>
      <c r="L107" s="13"/>
      <c r="M107" s="14" t="str">
        <f>IF(B107="","",SUMIF('Linii aviz'!$B$5:$B$1004,B107,'Linii aviz'!$J$5:$J$1004))</f>
        <v/>
      </c>
      <c r="N107" s="14" t="str">
        <f>IF(B107="","",SUMIF('Linii aviz'!$B$5:$B$1004,B107,'Linii aviz'!$K$5:$K$1004))</f>
        <v/>
      </c>
      <c r="O107" s="14" t="str">
        <f t="shared" si="3"/>
        <v/>
      </c>
      <c r="P107" s="13"/>
      <c r="Q107" s="11"/>
      <c r="R107" s="15" t="str">
        <f t="shared" si="4"/>
        <v/>
      </c>
      <c r="S107" s="16" t="str">
        <f t="shared" ca="1" si="5"/>
        <v/>
      </c>
      <c r="T107" s="17" t="str">
        <f>IF(AND(B107="",E107=""),"",TRIM(IF(COUNTIF($B$5:$B$304,B107)&gt;1,"Număr dublat. ","")&amp;IF(OR(C107="",D107="",E107="",G107=""),"Date incomplete. ","")&amp;IF(COUNTIF('Linii aviz'!$B$5:$B$1004,B107)=0,"Nicio linie în Linii aviz. ","")&amp;IF(AND(K107="Da",L107=""),"Lipsește codul UIT. ","")&amp;IF(AND(H107&lt;&gt;"",I107=""),"Lipsește actul delegatului. ","")&amp;IF(S107="Nefacturat – termen depășit","Emite factura. ",IF(S107="De facturat","Factura până la "&amp;RIGHT("0"&amp;DAY(R107),2)&amp;"."&amp;RIGHT("0"&amp;MONTH(R107),2)&amp;"."&amp;YEAR(R107)&amp;". ",""))))</f>
        <v/>
      </c>
    </row>
    <row r="108" spans="2:20" x14ac:dyDescent="0.2">
      <c r="B108" s="10" t="str">
        <f>IF(E108="","",MAX($B$5:B107)+1)</f>
        <v/>
      </c>
      <c r="C108" s="11"/>
      <c r="D108" s="12"/>
      <c r="E108" s="12"/>
      <c r="F108" s="12"/>
      <c r="G108" s="12"/>
      <c r="H108" s="13"/>
      <c r="I108" s="13"/>
      <c r="J108" s="13"/>
      <c r="K108" s="10"/>
      <c r="L108" s="13"/>
      <c r="M108" s="14" t="str">
        <f>IF(B108="","",SUMIF('Linii aviz'!$B$5:$B$1004,B108,'Linii aviz'!$J$5:$J$1004))</f>
        <v/>
      </c>
      <c r="N108" s="14" t="str">
        <f>IF(B108="","",SUMIF('Linii aviz'!$B$5:$B$1004,B108,'Linii aviz'!$K$5:$K$1004))</f>
        <v/>
      </c>
      <c r="O108" s="14" t="str">
        <f t="shared" si="3"/>
        <v/>
      </c>
      <c r="P108" s="13"/>
      <c r="Q108" s="11"/>
      <c r="R108" s="15" t="str">
        <f t="shared" si="4"/>
        <v/>
      </c>
      <c r="S108" s="16" t="str">
        <f t="shared" ca="1" si="5"/>
        <v/>
      </c>
      <c r="T108" s="17" t="str">
        <f>IF(AND(B108="",E108=""),"",TRIM(IF(COUNTIF($B$5:$B$304,B108)&gt;1,"Număr dublat. ","")&amp;IF(OR(C108="",D108="",E108="",G108=""),"Date incomplete. ","")&amp;IF(COUNTIF('Linii aviz'!$B$5:$B$1004,B108)=0,"Nicio linie în Linii aviz. ","")&amp;IF(AND(K108="Da",L108=""),"Lipsește codul UIT. ","")&amp;IF(AND(H108&lt;&gt;"",I108=""),"Lipsește actul delegatului. ","")&amp;IF(S108="Nefacturat – termen depășit","Emite factura. ",IF(S108="De facturat","Factura până la "&amp;RIGHT("0"&amp;DAY(R108),2)&amp;"."&amp;RIGHT("0"&amp;MONTH(R108),2)&amp;"."&amp;YEAR(R108)&amp;". ",""))))</f>
        <v/>
      </c>
    </row>
    <row r="109" spans="2:20" x14ac:dyDescent="0.2">
      <c r="B109" s="10" t="str">
        <f>IF(E109="","",MAX($B$5:B108)+1)</f>
        <v/>
      </c>
      <c r="C109" s="11"/>
      <c r="D109" s="12"/>
      <c r="E109" s="12"/>
      <c r="F109" s="12"/>
      <c r="G109" s="12"/>
      <c r="H109" s="13"/>
      <c r="I109" s="13"/>
      <c r="J109" s="13"/>
      <c r="K109" s="10"/>
      <c r="L109" s="13"/>
      <c r="M109" s="14" t="str">
        <f>IF(B109="","",SUMIF('Linii aviz'!$B$5:$B$1004,B109,'Linii aviz'!$J$5:$J$1004))</f>
        <v/>
      </c>
      <c r="N109" s="14" t="str">
        <f>IF(B109="","",SUMIF('Linii aviz'!$B$5:$B$1004,B109,'Linii aviz'!$K$5:$K$1004))</f>
        <v/>
      </c>
      <c r="O109" s="14" t="str">
        <f t="shared" si="3"/>
        <v/>
      </c>
      <c r="P109" s="13"/>
      <c r="Q109" s="11"/>
      <c r="R109" s="15" t="str">
        <f t="shared" si="4"/>
        <v/>
      </c>
      <c r="S109" s="16" t="str">
        <f t="shared" ca="1" si="5"/>
        <v/>
      </c>
      <c r="T109" s="17" t="str">
        <f>IF(AND(B109="",E109=""),"",TRIM(IF(COUNTIF($B$5:$B$304,B109)&gt;1,"Număr dublat. ","")&amp;IF(OR(C109="",D109="",E109="",G109=""),"Date incomplete. ","")&amp;IF(COUNTIF('Linii aviz'!$B$5:$B$1004,B109)=0,"Nicio linie în Linii aviz. ","")&amp;IF(AND(K109="Da",L109=""),"Lipsește codul UIT. ","")&amp;IF(AND(H109&lt;&gt;"",I109=""),"Lipsește actul delegatului. ","")&amp;IF(S109="Nefacturat – termen depășit","Emite factura. ",IF(S109="De facturat","Factura până la "&amp;RIGHT("0"&amp;DAY(R109),2)&amp;"."&amp;RIGHT("0"&amp;MONTH(R109),2)&amp;"."&amp;YEAR(R109)&amp;". ",""))))</f>
        <v/>
      </c>
    </row>
    <row r="110" spans="2:20" x14ac:dyDescent="0.2">
      <c r="B110" s="10" t="str">
        <f>IF(E110="","",MAX($B$5:B109)+1)</f>
        <v/>
      </c>
      <c r="C110" s="11"/>
      <c r="D110" s="12"/>
      <c r="E110" s="12"/>
      <c r="F110" s="12"/>
      <c r="G110" s="12"/>
      <c r="H110" s="13"/>
      <c r="I110" s="13"/>
      <c r="J110" s="13"/>
      <c r="K110" s="10"/>
      <c r="L110" s="13"/>
      <c r="M110" s="14" t="str">
        <f>IF(B110="","",SUMIF('Linii aviz'!$B$5:$B$1004,B110,'Linii aviz'!$J$5:$J$1004))</f>
        <v/>
      </c>
      <c r="N110" s="14" t="str">
        <f>IF(B110="","",SUMIF('Linii aviz'!$B$5:$B$1004,B110,'Linii aviz'!$K$5:$K$1004))</f>
        <v/>
      </c>
      <c r="O110" s="14" t="str">
        <f t="shared" si="3"/>
        <v/>
      </c>
      <c r="P110" s="13"/>
      <c r="Q110" s="11"/>
      <c r="R110" s="15" t="str">
        <f t="shared" si="4"/>
        <v/>
      </c>
      <c r="S110" s="16" t="str">
        <f t="shared" ca="1" si="5"/>
        <v/>
      </c>
      <c r="T110" s="17" t="str">
        <f>IF(AND(B110="",E110=""),"",TRIM(IF(COUNTIF($B$5:$B$304,B110)&gt;1,"Număr dublat. ","")&amp;IF(OR(C110="",D110="",E110="",G110=""),"Date incomplete. ","")&amp;IF(COUNTIF('Linii aviz'!$B$5:$B$1004,B110)=0,"Nicio linie în Linii aviz. ","")&amp;IF(AND(K110="Da",L110=""),"Lipsește codul UIT. ","")&amp;IF(AND(H110&lt;&gt;"",I110=""),"Lipsește actul delegatului. ","")&amp;IF(S110="Nefacturat – termen depășit","Emite factura. ",IF(S110="De facturat","Factura până la "&amp;RIGHT("0"&amp;DAY(R110),2)&amp;"."&amp;RIGHT("0"&amp;MONTH(R110),2)&amp;"."&amp;YEAR(R110)&amp;". ",""))))</f>
        <v/>
      </c>
    </row>
    <row r="111" spans="2:20" x14ac:dyDescent="0.2">
      <c r="B111" s="10" t="str">
        <f>IF(E111="","",MAX($B$5:B110)+1)</f>
        <v/>
      </c>
      <c r="C111" s="11"/>
      <c r="D111" s="12"/>
      <c r="E111" s="12"/>
      <c r="F111" s="12"/>
      <c r="G111" s="12"/>
      <c r="H111" s="13"/>
      <c r="I111" s="13"/>
      <c r="J111" s="13"/>
      <c r="K111" s="10"/>
      <c r="L111" s="13"/>
      <c r="M111" s="14" t="str">
        <f>IF(B111="","",SUMIF('Linii aviz'!$B$5:$B$1004,B111,'Linii aviz'!$J$5:$J$1004))</f>
        <v/>
      </c>
      <c r="N111" s="14" t="str">
        <f>IF(B111="","",SUMIF('Linii aviz'!$B$5:$B$1004,B111,'Linii aviz'!$K$5:$K$1004))</f>
        <v/>
      </c>
      <c r="O111" s="14" t="str">
        <f t="shared" si="3"/>
        <v/>
      </c>
      <c r="P111" s="13"/>
      <c r="Q111" s="11"/>
      <c r="R111" s="15" t="str">
        <f t="shared" si="4"/>
        <v/>
      </c>
      <c r="S111" s="16" t="str">
        <f t="shared" ca="1" si="5"/>
        <v/>
      </c>
      <c r="T111" s="17" t="str">
        <f>IF(AND(B111="",E111=""),"",TRIM(IF(COUNTIF($B$5:$B$304,B111)&gt;1,"Număr dublat. ","")&amp;IF(OR(C111="",D111="",E111="",G111=""),"Date incomplete. ","")&amp;IF(COUNTIF('Linii aviz'!$B$5:$B$1004,B111)=0,"Nicio linie în Linii aviz. ","")&amp;IF(AND(K111="Da",L111=""),"Lipsește codul UIT. ","")&amp;IF(AND(H111&lt;&gt;"",I111=""),"Lipsește actul delegatului. ","")&amp;IF(S111="Nefacturat – termen depășit","Emite factura. ",IF(S111="De facturat","Factura până la "&amp;RIGHT("0"&amp;DAY(R111),2)&amp;"."&amp;RIGHT("0"&amp;MONTH(R111),2)&amp;"."&amp;YEAR(R111)&amp;". ",""))))</f>
        <v/>
      </c>
    </row>
    <row r="112" spans="2:20" x14ac:dyDescent="0.2">
      <c r="B112" s="10" t="str">
        <f>IF(E112="","",MAX($B$5:B111)+1)</f>
        <v/>
      </c>
      <c r="C112" s="11"/>
      <c r="D112" s="12"/>
      <c r="E112" s="12"/>
      <c r="F112" s="12"/>
      <c r="G112" s="12"/>
      <c r="H112" s="13"/>
      <c r="I112" s="13"/>
      <c r="J112" s="13"/>
      <c r="K112" s="10"/>
      <c r="L112" s="13"/>
      <c r="M112" s="14" t="str">
        <f>IF(B112="","",SUMIF('Linii aviz'!$B$5:$B$1004,B112,'Linii aviz'!$J$5:$J$1004))</f>
        <v/>
      </c>
      <c r="N112" s="14" t="str">
        <f>IF(B112="","",SUMIF('Linii aviz'!$B$5:$B$1004,B112,'Linii aviz'!$K$5:$K$1004))</f>
        <v/>
      </c>
      <c r="O112" s="14" t="str">
        <f t="shared" si="3"/>
        <v/>
      </c>
      <c r="P112" s="13"/>
      <c r="Q112" s="11"/>
      <c r="R112" s="15" t="str">
        <f t="shared" si="4"/>
        <v/>
      </c>
      <c r="S112" s="16" t="str">
        <f t="shared" ca="1" si="5"/>
        <v/>
      </c>
      <c r="T112" s="17" t="str">
        <f>IF(AND(B112="",E112=""),"",TRIM(IF(COUNTIF($B$5:$B$304,B112)&gt;1,"Număr dublat. ","")&amp;IF(OR(C112="",D112="",E112="",G112=""),"Date incomplete. ","")&amp;IF(COUNTIF('Linii aviz'!$B$5:$B$1004,B112)=0,"Nicio linie în Linii aviz. ","")&amp;IF(AND(K112="Da",L112=""),"Lipsește codul UIT. ","")&amp;IF(AND(H112&lt;&gt;"",I112=""),"Lipsește actul delegatului. ","")&amp;IF(S112="Nefacturat – termen depășit","Emite factura. ",IF(S112="De facturat","Factura până la "&amp;RIGHT("0"&amp;DAY(R112),2)&amp;"."&amp;RIGHT("0"&amp;MONTH(R112),2)&amp;"."&amp;YEAR(R112)&amp;". ",""))))</f>
        <v/>
      </c>
    </row>
    <row r="113" spans="2:20" x14ac:dyDescent="0.2">
      <c r="B113" s="10" t="str">
        <f>IF(E113="","",MAX($B$5:B112)+1)</f>
        <v/>
      </c>
      <c r="C113" s="11"/>
      <c r="D113" s="12"/>
      <c r="E113" s="12"/>
      <c r="F113" s="12"/>
      <c r="G113" s="12"/>
      <c r="H113" s="13"/>
      <c r="I113" s="13"/>
      <c r="J113" s="13"/>
      <c r="K113" s="10"/>
      <c r="L113" s="13"/>
      <c r="M113" s="14" t="str">
        <f>IF(B113="","",SUMIF('Linii aviz'!$B$5:$B$1004,B113,'Linii aviz'!$J$5:$J$1004))</f>
        <v/>
      </c>
      <c r="N113" s="14" t="str">
        <f>IF(B113="","",SUMIF('Linii aviz'!$B$5:$B$1004,B113,'Linii aviz'!$K$5:$K$1004))</f>
        <v/>
      </c>
      <c r="O113" s="14" t="str">
        <f t="shared" si="3"/>
        <v/>
      </c>
      <c r="P113" s="13"/>
      <c r="Q113" s="11"/>
      <c r="R113" s="15" t="str">
        <f t="shared" si="4"/>
        <v/>
      </c>
      <c r="S113" s="16" t="str">
        <f t="shared" ca="1" si="5"/>
        <v/>
      </c>
      <c r="T113" s="17" t="str">
        <f>IF(AND(B113="",E113=""),"",TRIM(IF(COUNTIF($B$5:$B$304,B113)&gt;1,"Număr dublat. ","")&amp;IF(OR(C113="",D113="",E113="",G113=""),"Date incomplete. ","")&amp;IF(COUNTIF('Linii aviz'!$B$5:$B$1004,B113)=0,"Nicio linie în Linii aviz. ","")&amp;IF(AND(K113="Da",L113=""),"Lipsește codul UIT. ","")&amp;IF(AND(H113&lt;&gt;"",I113=""),"Lipsește actul delegatului. ","")&amp;IF(S113="Nefacturat – termen depășit","Emite factura. ",IF(S113="De facturat","Factura până la "&amp;RIGHT("0"&amp;DAY(R113),2)&amp;"."&amp;RIGHT("0"&amp;MONTH(R113),2)&amp;"."&amp;YEAR(R113)&amp;". ",""))))</f>
        <v/>
      </c>
    </row>
    <row r="114" spans="2:20" x14ac:dyDescent="0.2">
      <c r="B114" s="10" t="str">
        <f>IF(E114="","",MAX($B$5:B113)+1)</f>
        <v/>
      </c>
      <c r="C114" s="11"/>
      <c r="D114" s="12"/>
      <c r="E114" s="12"/>
      <c r="F114" s="12"/>
      <c r="G114" s="12"/>
      <c r="H114" s="13"/>
      <c r="I114" s="13"/>
      <c r="J114" s="13"/>
      <c r="K114" s="10"/>
      <c r="L114" s="13"/>
      <c r="M114" s="14" t="str">
        <f>IF(B114="","",SUMIF('Linii aviz'!$B$5:$B$1004,B114,'Linii aviz'!$J$5:$J$1004))</f>
        <v/>
      </c>
      <c r="N114" s="14" t="str">
        <f>IF(B114="","",SUMIF('Linii aviz'!$B$5:$B$1004,B114,'Linii aviz'!$K$5:$K$1004))</f>
        <v/>
      </c>
      <c r="O114" s="14" t="str">
        <f t="shared" si="3"/>
        <v/>
      </c>
      <c r="P114" s="13"/>
      <c r="Q114" s="11"/>
      <c r="R114" s="15" t="str">
        <f t="shared" si="4"/>
        <v/>
      </c>
      <c r="S114" s="16" t="str">
        <f t="shared" ca="1" si="5"/>
        <v/>
      </c>
      <c r="T114" s="17" t="str">
        <f>IF(AND(B114="",E114=""),"",TRIM(IF(COUNTIF($B$5:$B$304,B114)&gt;1,"Număr dublat. ","")&amp;IF(OR(C114="",D114="",E114="",G114=""),"Date incomplete. ","")&amp;IF(COUNTIF('Linii aviz'!$B$5:$B$1004,B114)=0,"Nicio linie în Linii aviz. ","")&amp;IF(AND(K114="Da",L114=""),"Lipsește codul UIT. ","")&amp;IF(AND(H114&lt;&gt;"",I114=""),"Lipsește actul delegatului. ","")&amp;IF(S114="Nefacturat – termen depășit","Emite factura. ",IF(S114="De facturat","Factura până la "&amp;RIGHT("0"&amp;DAY(R114),2)&amp;"."&amp;RIGHT("0"&amp;MONTH(R114),2)&amp;"."&amp;YEAR(R114)&amp;". ",""))))</f>
        <v/>
      </c>
    </row>
    <row r="115" spans="2:20" x14ac:dyDescent="0.2">
      <c r="B115" s="10" t="str">
        <f>IF(E115="","",MAX($B$5:B114)+1)</f>
        <v/>
      </c>
      <c r="C115" s="11"/>
      <c r="D115" s="12"/>
      <c r="E115" s="12"/>
      <c r="F115" s="12"/>
      <c r="G115" s="12"/>
      <c r="H115" s="13"/>
      <c r="I115" s="13"/>
      <c r="J115" s="13"/>
      <c r="K115" s="10"/>
      <c r="L115" s="13"/>
      <c r="M115" s="14" t="str">
        <f>IF(B115="","",SUMIF('Linii aviz'!$B$5:$B$1004,B115,'Linii aviz'!$J$5:$J$1004))</f>
        <v/>
      </c>
      <c r="N115" s="14" t="str">
        <f>IF(B115="","",SUMIF('Linii aviz'!$B$5:$B$1004,B115,'Linii aviz'!$K$5:$K$1004))</f>
        <v/>
      </c>
      <c r="O115" s="14" t="str">
        <f t="shared" si="3"/>
        <v/>
      </c>
      <c r="P115" s="13"/>
      <c r="Q115" s="11"/>
      <c r="R115" s="15" t="str">
        <f t="shared" si="4"/>
        <v/>
      </c>
      <c r="S115" s="16" t="str">
        <f t="shared" ca="1" si="5"/>
        <v/>
      </c>
      <c r="T115" s="17" t="str">
        <f>IF(AND(B115="",E115=""),"",TRIM(IF(COUNTIF($B$5:$B$304,B115)&gt;1,"Număr dublat. ","")&amp;IF(OR(C115="",D115="",E115="",G115=""),"Date incomplete. ","")&amp;IF(COUNTIF('Linii aviz'!$B$5:$B$1004,B115)=0,"Nicio linie în Linii aviz. ","")&amp;IF(AND(K115="Da",L115=""),"Lipsește codul UIT. ","")&amp;IF(AND(H115&lt;&gt;"",I115=""),"Lipsește actul delegatului. ","")&amp;IF(S115="Nefacturat – termen depășit","Emite factura. ",IF(S115="De facturat","Factura până la "&amp;RIGHT("0"&amp;DAY(R115),2)&amp;"."&amp;RIGHT("0"&amp;MONTH(R115),2)&amp;"."&amp;YEAR(R115)&amp;". ",""))))</f>
        <v/>
      </c>
    </row>
    <row r="116" spans="2:20" x14ac:dyDescent="0.2">
      <c r="B116" s="10" t="str">
        <f>IF(E116="","",MAX($B$5:B115)+1)</f>
        <v/>
      </c>
      <c r="C116" s="11"/>
      <c r="D116" s="12"/>
      <c r="E116" s="12"/>
      <c r="F116" s="12"/>
      <c r="G116" s="12"/>
      <c r="H116" s="13"/>
      <c r="I116" s="13"/>
      <c r="J116" s="13"/>
      <c r="K116" s="10"/>
      <c r="L116" s="13"/>
      <c r="M116" s="14" t="str">
        <f>IF(B116="","",SUMIF('Linii aviz'!$B$5:$B$1004,B116,'Linii aviz'!$J$5:$J$1004))</f>
        <v/>
      </c>
      <c r="N116" s="14" t="str">
        <f>IF(B116="","",SUMIF('Linii aviz'!$B$5:$B$1004,B116,'Linii aviz'!$K$5:$K$1004))</f>
        <v/>
      </c>
      <c r="O116" s="14" t="str">
        <f t="shared" si="3"/>
        <v/>
      </c>
      <c r="P116" s="13"/>
      <c r="Q116" s="11"/>
      <c r="R116" s="15" t="str">
        <f t="shared" si="4"/>
        <v/>
      </c>
      <c r="S116" s="16" t="str">
        <f t="shared" ca="1" si="5"/>
        <v/>
      </c>
      <c r="T116" s="17" t="str">
        <f>IF(AND(B116="",E116=""),"",TRIM(IF(COUNTIF($B$5:$B$304,B116)&gt;1,"Număr dublat. ","")&amp;IF(OR(C116="",D116="",E116="",G116=""),"Date incomplete. ","")&amp;IF(COUNTIF('Linii aviz'!$B$5:$B$1004,B116)=0,"Nicio linie în Linii aviz. ","")&amp;IF(AND(K116="Da",L116=""),"Lipsește codul UIT. ","")&amp;IF(AND(H116&lt;&gt;"",I116=""),"Lipsește actul delegatului. ","")&amp;IF(S116="Nefacturat – termen depășit","Emite factura. ",IF(S116="De facturat","Factura până la "&amp;RIGHT("0"&amp;DAY(R116),2)&amp;"."&amp;RIGHT("0"&amp;MONTH(R116),2)&amp;"."&amp;YEAR(R116)&amp;". ",""))))</f>
        <v/>
      </c>
    </row>
    <row r="117" spans="2:20" x14ac:dyDescent="0.2">
      <c r="B117" s="10" t="str">
        <f>IF(E117="","",MAX($B$5:B116)+1)</f>
        <v/>
      </c>
      <c r="C117" s="11"/>
      <c r="D117" s="12"/>
      <c r="E117" s="12"/>
      <c r="F117" s="12"/>
      <c r="G117" s="12"/>
      <c r="H117" s="13"/>
      <c r="I117" s="13"/>
      <c r="J117" s="13"/>
      <c r="K117" s="10"/>
      <c r="L117" s="13"/>
      <c r="M117" s="14" t="str">
        <f>IF(B117="","",SUMIF('Linii aviz'!$B$5:$B$1004,B117,'Linii aviz'!$J$5:$J$1004))</f>
        <v/>
      </c>
      <c r="N117" s="14" t="str">
        <f>IF(B117="","",SUMIF('Linii aviz'!$B$5:$B$1004,B117,'Linii aviz'!$K$5:$K$1004))</f>
        <v/>
      </c>
      <c r="O117" s="14" t="str">
        <f t="shared" si="3"/>
        <v/>
      </c>
      <c r="P117" s="13"/>
      <c r="Q117" s="11"/>
      <c r="R117" s="15" t="str">
        <f t="shared" si="4"/>
        <v/>
      </c>
      <c r="S117" s="16" t="str">
        <f t="shared" ca="1" si="5"/>
        <v/>
      </c>
      <c r="T117" s="17" t="str">
        <f>IF(AND(B117="",E117=""),"",TRIM(IF(COUNTIF($B$5:$B$304,B117)&gt;1,"Număr dublat. ","")&amp;IF(OR(C117="",D117="",E117="",G117=""),"Date incomplete. ","")&amp;IF(COUNTIF('Linii aviz'!$B$5:$B$1004,B117)=0,"Nicio linie în Linii aviz. ","")&amp;IF(AND(K117="Da",L117=""),"Lipsește codul UIT. ","")&amp;IF(AND(H117&lt;&gt;"",I117=""),"Lipsește actul delegatului. ","")&amp;IF(S117="Nefacturat – termen depășit","Emite factura. ",IF(S117="De facturat","Factura până la "&amp;RIGHT("0"&amp;DAY(R117),2)&amp;"."&amp;RIGHT("0"&amp;MONTH(R117),2)&amp;"."&amp;YEAR(R117)&amp;". ",""))))</f>
        <v/>
      </c>
    </row>
    <row r="118" spans="2:20" x14ac:dyDescent="0.2">
      <c r="B118" s="10" t="str">
        <f>IF(E118="","",MAX($B$5:B117)+1)</f>
        <v/>
      </c>
      <c r="C118" s="11"/>
      <c r="D118" s="12"/>
      <c r="E118" s="12"/>
      <c r="F118" s="12"/>
      <c r="G118" s="12"/>
      <c r="H118" s="13"/>
      <c r="I118" s="13"/>
      <c r="J118" s="13"/>
      <c r="K118" s="10"/>
      <c r="L118" s="13"/>
      <c r="M118" s="14" t="str">
        <f>IF(B118="","",SUMIF('Linii aviz'!$B$5:$B$1004,B118,'Linii aviz'!$J$5:$J$1004))</f>
        <v/>
      </c>
      <c r="N118" s="14" t="str">
        <f>IF(B118="","",SUMIF('Linii aviz'!$B$5:$B$1004,B118,'Linii aviz'!$K$5:$K$1004))</f>
        <v/>
      </c>
      <c r="O118" s="14" t="str">
        <f t="shared" si="3"/>
        <v/>
      </c>
      <c r="P118" s="13"/>
      <c r="Q118" s="11"/>
      <c r="R118" s="15" t="str">
        <f t="shared" si="4"/>
        <v/>
      </c>
      <c r="S118" s="16" t="str">
        <f t="shared" ca="1" si="5"/>
        <v/>
      </c>
      <c r="T118" s="17" t="str">
        <f>IF(AND(B118="",E118=""),"",TRIM(IF(COUNTIF($B$5:$B$304,B118)&gt;1,"Număr dublat. ","")&amp;IF(OR(C118="",D118="",E118="",G118=""),"Date incomplete. ","")&amp;IF(COUNTIF('Linii aviz'!$B$5:$B$1004,B118)=0,"Nicio linie în Linii aviz. ","")&amp;IF(AND(K118="Da",L118=""),"Lipsește codul UIT. ","")&amp;IF(AND(H118&lt;&gt;"",I118=""),"Lipsește actul delegatului. ","")&amp;IF(S118="Nefacturat – termen depășit","Emite factura. ",IF(S118="De facturat","Factura până la "&amp;RIGHT("0"&amp;DAY(R118),2)&amp;"."&amp;RIGHT("0"&amp;MONTH(R118),2)&amp;"."&amp;YEAR(R118)&amp;". ",""))))</f>
        <v/>
      </c>
    </row>
    <row r="119" spans="2:20" x14ac:dyDescent="0.2">
      <c r="B119" s="10" t="str">
        <f>IF(E119="","",MAX($B$5:B118)+1)</f>
        <v/>
      </c>
      <c r="C119" s="11"/>
      <c r="D119" s="12"/>
      <c r="E119" s="12"/>
      <c r="F119" s="12"/>
      <c r="G119" s="12"/>
      <c r="H119" s="13"/>
      <c r="I119" s="13"/>
      <c r="J119" s="13"/>
      <c r="K119" s="10"/>
      <c r="L119" s="13"/>
      <c r="M119" s="14" t="str">
        <f>IF(B119="","",SUMIF('Linii aviz'!$B$5:$B$1004,B119,'Linii aviz'!$J$5:$J$1004))</f>
        <v/>
      </c>
      <c r="N119" s="14" t="str">
        <f>IF(B119="","",SUMIF('Linii aviz'!$B$5:$B$1004,B119,'Linii aviz'!$K$5:$K$1004))</f>
        <v/>
      </c>
      <c r="O119" s="14" t="str">
        <f t="shared" si="3"/>
        <v/>
      </c>
      <c r="P119" s="13"/>
      <c r="Q119" s="11"/>
      <c r="R119" s="15" t="str">
        <f t="shared" si="4"/>
        <v/>
      </c>
      <c r="S119" s="16" t="str">
        <f t="shared" ca="1" si="5"/>
        <v/>
      </c>
      <c r="T119" s="17" t="str">
        <f>IF(AND(B119="",E119=""),"",TRIM(IF(COUNTIF($B$5:$B$304,B119)&gt;1,"Număr dublat. ","")&amp;IF(OR(C119="",D119="",E119="",G119=""),"Date incomplete. ","")&amp;IF(COUNTIF('Linii aviz'!$B$5:$B$1004,B119)=0,"Nicio linie în Linii aviz. ","")&amp;IF(AND(K119="Da",L119=""),"Lipsește codul UIT. ","")&amp;IF(AND(H119&lt;&gt;"",I119=""),"Lipsește actul delegatului. ","")&amp;IF(S119="Nefacturat – termen depășit","Emite factura. ",IF(S119="De facturat","Factura până la "&amp;RIGHT("0"&amp;DAY(R119),2)&amp;"."&amp;RIGHT("0"&amp;MONTH(R119),2)&amp;"."&amp;YEAR(R119)&amp;". ",""))))</f>
        <v/>
      </c>
    </row>
    <row r="120" spans="2:20" x14ac:dyDescent="0.2">
      <c r="B120" s="10" t="str">
        <f>IF(E120="","",MAX($B$5:B119)+1)</f>
        <v/>
      </c>
      <c r="C120" s="11"/>
      <c r="D120" s="12"/>
      <c r="E120" s="12"/>
      <c r="F120" s="12"/>
      <c r="G120" s="12"/>
      <c r="H120" s="13"/>
      <c r="I120" s="13"/>
      <c r="J120" s="13"/>
      <c r="K120" s="10"/>
      <c r="L120" s="13"/>
      <c r="M120" s="14" t="str">
        <f>IF(B120="","",SUMIF('Linii aviz'!$B$5:$B$1004,B120,'Linii aviz'!$J$5:$J$1004))</f>
        <v/>
      </c>
      <c r="N120" s="14" t="str">
        <f>IF(B120="","",SUMIF('Linii aviz'!$B$5:$B$1004,B120,'Linii aviz'!$K$5:$K$1004))</f>
        <v/>
      </c>
      <c r="O120" s="14" t="str">
        <f t="shared" si="3"/>
        <v/>
      </c>
      <c r="P120" s="13"/>
      <c r="Q120" s="11"/>
      <c r="R120" s="15" t="str">
        <f t="shared" si="4"/>
        <v/>
      </c>
      <c r="S120" s="16" t="str">
        <f t="shared" ca="1" si="5"/>
        <v/>
      </c>
      <c r="T120" s="17" t="str">
        <f>IF(AND(B120="",E120=""),"",TRIM(IF(COUNTIF($B$5:$B$304,B120)&gt;1,"Număr dublat. ","")&amp;IF(OR(C120="",D120="",E120="",G120=""),"Date incomplete. ","")&amp;IF(COUNTIF('Linii aviz'!$B$5:$B$1004,B120)=0,"Nicio linie în Linii aviz. ","")&amp;IF(AND(K120="Da",L120=""),"Lipsește codul UIT. ","")&amp;IF(AND(H120&lt;&gt;"",I120=""),"Lipsește actul delegatului. ","")&amp;IF(S120="Nefacturat – termen depășit","Emite factura. ",IF(S120="De facturat","Factura până la "&amp;RIGHT("0"&amp;DAY(R120),2)&amp;"."&amp;RIGHT("0"&amp;MONTH(R120),2)&amp;"."&amp;YEAR(R120)&amp;". ",""))))</f>
        <v/>
      </c>
    </row>
    <row r="121" spans="2:20" x14ac:dyDescent="0.2">
      <c r="B121" s="10" t="str">
        <f>IF(E121="","",MAX($B$5:B120)+1)</f>
        <v/>
      </c>
      <c r="C121" s="11"/>
      <c r="D121" s="12"/>
      <c r="E121" s="12"/>
      <c r="F121" s="12"/>
      <c r="G121" s="12"/>
      <c r="H121" s="13"/>
      <c r="I121" s="13"/>
      <c r="J121" s="13"/>
      <c r="K121" s="10"/>
      <c r="L121" s="13"/>
      <c r="M121" s="14" t="str">
        <f>IF(B121="","",SUMIF('Linii aviz'!$B$5:$B$1004,B121,'Linii aviz'!$J$5:$J$1004))</f>
        <v/>
      </c>
      <c r="N121" s="14" t="str">
        <f>IF(B121="","",SUMIF('Linii aviz'!$B$5:$B$1004,B121,'Linii aviz'!$K$5:$K$1004))</f>
        <v/>
      </c>
      <c r="O121" s="14" t="str">
        <f t="shared" si="3"/>
        <v/>
      </c>
      <c r="P121" s="13"/>
      <c r="Q121" s="11"/>
      <c r="R121" s="15" t="str">
        <f t="shared" si="4"/>
        <v/>
      </c>
      <c r="S121" s="16" t="str">
        <f t="shared" ca="1" si="5"/>
        <v/>
      </c>
      <c r="T121" s="17" t="str">
        <f>IF(AND(B121="",E121=""),"",TRIM(IF(COUNTIF($B$5:$B$304,B121)&gt;1,"Număr dublat. ","")&amp;IF(OR(C121="",D121="",E121="",G121=""),"Date incomplete. ","")&amp;IF(COUNTIF('Linii aviz'!$B$5:$B$1004,B121)=0,"Nicio linie în Linii aviz. ","")&amp;IF(AND(K121="Da",L121=""),"Lipsește codul UIT. ","")&amp;IF(AND(H121&lt;&gt;"",I121=""),"Lipsește actul delegatului. ","")&amp;IF(S121="Nefacturat – termen depășit","Emite factura. ",IF(S121="De facturat","Factura până la "&amp;RIGHT("0"&amp;DAY(R121),2)&amp;"."&amp;RIGHT("0"&amp;MONTH(R121),2)&amp;"."&amp;YEAR(R121)&amp;". ",""))))</f>
        <v/>
      </c>
    </row>
    <row r="122" spans="2:20" x14ac:dyDescent="0.2">
      <c r="B122" s="10" t="str">
        <f>IF(E122="","",MAX($B$5:B121)+1)</f>
        <v/>
      </c>
      <c r="C122" s="11"/>
      <c r="D122" s="12"/>
      <c r="E122" s="12"/>
      <c r="F122" s="12"/>
      <c r="G122" s="12"/>
      <c r="H122" s="13"/>
      <c r="I122" s="13"/>
      <c r="J122" s="13"/>
      <c r="K122" s="10"/>
      <c r="L122" s="13"/>
      <c r="M122" s="14" t="str">
        <f>IF(B122="","",SUMIF('Linii aviz'!$B$5:$B$1004,B122,'Linii aviz'!$J$5:$J$1004))</f>
        <v/>
      </c>
      <c r="N122" s="14" t="str">
        <f>IF(B122="","",SUMIF('Linii aviz'!$B$5:$B$1004,B122,'Linii aviz'!$K$5:$K$1004))</f>
        <v/>
      </c>
      <c r="O122" s="14" t="str">
        <f t="shared" si="3"/>
        <v/>
      </c>
      <c r="P122" s="13"/>
      <c r="Q122" s="11"/>
      <c r="R122" s="15" t="str">
        <f t="shared" si="4"/>
        <v/>
      </c>
      <c r="S122" s="16" t="str">
        <f t="shared" ca="1" si="5"/>
        <v/>
      </c>
      <c r="T122" s="17" t="str">
        <f>IF(AND(B122="",E122=""),"",TRIM(IF(COUNTIF($B$5:$B$304,B122)&gt;1,"Număr dublat. ","")&amp;IF(OR(C122="",D122="",E122="",G122=""),"Date incomplete. ","")&amp;IF(COUNTIF('Linii aviz'!$B$5:$B$1004,B122)=0,"Nicio linie în Linii aviz. ","")&amp;IF(AND(K122="Da",L122=""),"Lipsește codul UIT. ","")&amp;IF(AND(H122&lt;&gt;"",I122=""),"Lipsește actul delegatului. ","")&amp;IF(S122="Nefacturat – termen depășit","Emite factura. ",IF(S122="De facturat","Factura până la "&amp;RIGHT("0"&amp;DAY(R122),2)&amp;"."&amp;RIGHT("0"&amp;MONTH(R122),2)&amp;"."&amp;YEAR(R122)&amp;". ",""))))</f>
        <v/>
      </c>
    </row>
    <row r="123" spans="2:20" x14ac:dyDescent="0.2">
      <c r="B123" s="10" t="str">
        <f>IF(E123="","",MAX($B$5:B122)+1)</f>
        <v/>
      </c>
      <c r="C123" s="11"/>
      <c r="D123" s="12"/>
      <c r="E123" s="12"/>
      <c r="F123" s="12"/>
      <c r="G123" s="12"/>
      <c r="H123" s="13"/>
      <c r="I123" s="13"/>
      <c r="J123" s="13"/>
      <c r="K123" s="10"/>
      <c r="L123" s="13"/>
      <c r="M123" s="14" t="str">
        <f>IF(B123="","",SUMIF('Linii aviz'!$B$5:$B$1004,B123,'Linii aviz'!$J$5:$J$1004))</f>
        <v/>
      </c>
      <c r="N123" s="14" t="str">
        <f>IF(B123="","",SUMIF('Linii aviz'!$B$5:$B$1004,B123,'Linii aviz'!$K$5:$K$1004))</f>
        <v/>
      </c>
      <c r="O123" s="14" t="str">
        <f t="shared" si="3"/>
        <v/>
      </c>
      <c r="P123" s="13"/>
      <c r="Q123" s="11"/>
      <c r="R123" s="15" t="str">
        <f t="shared" si="4"/>
        <v/>
      </c>
      <c r="S123" s="16" t="str">
        <f t="shared" ca="1" si="5"/>
        <v/>
      </c>
      <c r="T123" s="17" t="str">
        <f>IF(AND(B123="",E123=""),"",TRIM(IF(COUNTIF($B$5:$B$304,B123)&gt;1,"Număr dublat. ","")&amp;IF(OR(C123="",D123="",E123="",G123=""),"Date incomplete. ","")&amp;IF(COUNTIF('Linii aviz'!$B$5:$B$1004,B123)=0,"Nicio linie în Linii aviz. ","")&amp;IF(AND(K123="Da",L123=""),"Lipsește codul UIT. ","")&amp;IF(AND(H123&lt;&gt;"",I123=""),"Lipsește actul delegatului. ","")&amp;IF(S123="Nefacturat – termen depășit","Emite factura. ",IF(S123="De facturat","Factura până la "&amp;RIGHT("0"&amp;DAY(R123),2)&amp;"."&amp;RIGHT("0"&amp;MONTH(R123),2)&amp;"."&amp;YEAR(R123)&amp;". ",""))))</f>
        <v/>
      </c>
    </row>
    <row r="124" spans="2:20" x14ac:dyDescent="0.2">
      <c r="B124" s="10" t="str">
        <f>IF(E124="","",MAX($B$5:B123)+1)</f>
        <v/>
      </c>
      <c r="C124" s="11"/>
      <c r="D124" s="12"/>
      <c r="E124" s="12"/>
      <c r="F124" s="12"/>
      <c r="G124" s="12"/>
      <c r="H124" s="13"/>
      <c r="I124" s="13"/>
      <c r="J124" s="13"/>
      <c r="K124" s="10"/>
      <c r="L124" s="13"/>
      <c r="M124" s="14" t="str">
        <f>IF(B124="","",SUMIF('Linii aviz'!$B$5:$B$1004,B124,'Linii aviz'!$J$5:$J$1004))</f>
        <v/>
      </c>
      <c r="N124" s="14" t="str">
        <f>IF(B124="","",SUMIF('Linii aviz'!$B$5:$B$1004,B124,'Linii aviz'!$K$5:$K$1004))</f>
        <v/>
      </c>
      <c r="O124" s="14" t="str">
        <f t="shared" si="3"/>
        <v/>
      </c>
      <c r="P124" s="13"/>
      <c r="Q124" s="11"/>
      <c r="R124" s="15" t="str">
        <f t="shared" si="4"/>
        <v/>
      </c>
      <c r="S124" s="16" t="str">
        <f t="shared" ca="1" si="5"/>
        <v/>
      </c>
      <c r="T124" s="17" t="str">
        <f>IF(AND(B124="",E124=""),"",TRIM(IF(COUNTIF($B$5:$B$304,B124)&gt;1,"Număr dublat. ","")&amp;IF(OR(C124="",D124="",E124="",G124=""),"Date incomplete. ","")&amp;IF(COUNTIF('Linii aviz'!$B$5:$B$1004,B124)=0,"Nicio linie în Linii aviz. ","")&amp;IF(AND(K124="Da",L124=""),"Lipsește codul UIT. ","")&amp;IF(AND(H124&lt;&gt;"",I124=""),"Lipsește actul delegatului. ","")&amp;IF(S124="Nefacturat – termen depășit","Emite factura. ",IF(S124="De facturat","Factura până la "&amp;RIGHT("0"&amp;DAY(R124),2)&amp;"."&amp;RIGHT("0"&amp;MONTH(R124),2)&amp;"."&amp;YEAR(R124)&amp;". ",""))))</f>
        <v/>
      </c>
    </row>
    <row r="125" spans="2:20" x14ac:dyDescent="0.2">
      <c r="B125" s="10" t="str">
        <f>IF(E125="","",MAX($B$5:B124)+1)</f>
        <v/>
      </c>
      <c r="C125" s="11"/>
      <c r="D125" s="12"/>
      <c r="E125" s="12"/>
      <c r="F125" s="12"/>
      <c r="G125" s="12"/>
      <c r="H125" s="13"/>
      <c r="I125" s="13"/>
      <c r="J125" s="13"/>
      <c r="K125" s="10"/>
      <c r="L125" s="13"/>
      <c r="M125" s="14" t="str">
        <f>IF(B125="","",SUMIF('Linii aviz'!$B$5:$B$1004,B125,'Linii aviz'!$J$5:$J$1004))</f>
        <v/>
      </c>
      <c r="N125" s="14" t="str">
        <f>IF(B125="","",SUMIF('Linii aviz'!$B$5:$B$1004,B125,'Linii aviz'!$K$5:$K$1004))</f>
        <v/>
      </c>
      <c r="O125" s="14" t="str">
        <f t="shared" si="3"/>
        <v/>
      </c>
      <c r="P125" s="13"/>
      <c r="Q125" s="11"/>
      <c r="R125" s="15" t="str">
        <f t="shared" si="4"/>
        <v/>
      </c>
      <c r="S125" s="16" t="str">
        <f t="shared" ca="1" si="5"/>
        <v/>
      </c>
      <c r="T125" s="17" t="str">
        <f>IF(AND(B125="",E125=""),"",TRIM(IF(COUNTIF($B$5:$B$304,B125)&gt;1,"Număr dublat. ","")&amp;IF(OR(C125="",D125="",E125="",G125=""),"Date incomplete. ","")&amp;IF(COUNTIF('Linii aviz'!$B$5:$B$1004,B125)=0,"Nicio linie în Linii aviz. ","")&amp;IF(AND(K125="Da",L125=""),"Lipsește codul UIT. ","")&amp;IF(AND(H125&lt;&gt;"",I125=""),"Lipsește actul delegatului. ","")&amp;IF(S125="Nefacturat – termen depășit","Emite factura. ",IF(S125="De facturat","Factura până la "&amp;RIGHT("0"&amp;DAY(R125),2)&amp;"."&amp;RIGHT("0"&amp;MONTH(R125),2)&amp;"."&amp;YEAR(R125)&amp;". ",""))))</f>
        <v/>
      </c>
    </row>
    <row r="126" spans="2:20" x14ac:dyDescent="0.2">
      <c r="B126" s="10" t="str">
        <f>IF(E126="","",MAX($B$5:B125)+1)</f>
        <v/>
      </c>
      <c r="C126" s="11"/>
      <c r="D126" s="12"/>
      <c r="E126" s="12"/>
      <c r="F126" s="12"/>
      <c r="G126" s="12"/>
      <c r="H126" s="13"/>
      <c r="I126" s="13"/>
      <c r="J126" s="13"/>
      <c r="K126" s="10"/>
      <c r="L126" s="13"/>
      <c r="M126" s="14" t="str">
        <f>IF(B126="","",SUMIF('Linii aviz'!$B$5:$B$1004,B126,'Linii aviz'!$J$5:$J$1004))</f>
        <v/>
      </c>
      <c r="N126" s="14" t="str">
        <f>IF(B126="","",SUMIF('Linii aviz'!$B$5:$B$1004,B126,'Linii aviz'!$K$5:$K$1004))</f>
        <v/>
      </c>
      <c r="O126" s="14" t="str">
        <f t="shared" si="3"/>
        <v/>
      </c>
      <c r="P126" s="13"/>
      <c r="Q126" s="11"/>
      <c r="R126" s="15" t="str">
        <f t="shared" si="4"/>
        <v/>
      </c>
      <c r="S126" s="16" t="str">
        <f t="shared" ca="1" si="5"/>
        <v/>
      </c>
      <c r="T126" s="17" t="str">
        <f>IF(AND(B126="",E126=""),"",TRIM(IF(COUNTIF($B$5:$B$304,B126)&gt;1,"Număr dublat. ","")&amp;IF(OR(C126="",D126="",E126="",G126=""),"Date incomplete. ","")&amp;IF(COUNTIF('Linii aviz'!$B$5:$B$1004,B126)=0,"Nicio linie în Linii aviz. ","")&amp;IF(AND(K126="Da",L126=""),"Lipsește codul UIT. ","")&amp;IF(AND(H126&lt;&gt;"",I126=""),"Lipsește actul delegatului. ","")&amp;IF(S126="Nefacturat – termen depășit","Emite factura. ",IF(S126="De facturat","Factura până la "&amp;RIGHT("0"&amp;DAY(R126),2)&amp;"."&amp;RIGHT("0"&amp;MONTH(R126),2)&amp;"."&amp;YEAR(R126)&amp;". ",""))))</f>
        <v/>
      </c>
    </row>
    <row r="127" spans="2:20" x14ac:dyDescent="0.2">
      <c r="B127" s="10" t="str">
        <f>IF(E127="","",MAX($B$5:B126)+1)</f>
        <v/>
      </c>
      <c r="C127" s="11"/>
      <c r="D127" s="12"/>
      <c r="E127" s="12"/>
      <c r="F127" s="12"/>
      <c r="G127" s="12"/>
      <c r="H127" s="13"/>
      <c r="I127" s="13"/>
      <c r="J127" s="13"/>
      <c r="K127" s="10"/>
      <c r="L127" s="13"/>
      <c r="M127" s="14" t="str">
        <f>IF(B127="","",SUMIF('Linii aviz'!$B$5:$B$1004,B127,'Linii aviz'!$J$5:$J$1004))</f>
        <v/>
      </c>
      <c r="N127" s="14" t="str">
        <f>IF(B127="","",SUMIF('Linii aviz'!$B$5:$B$1004,B127,'Linii aviz'!$K$5:$K$1004))</f>
        <v/>
      </c>
      <c r="O127" s="14" t="str">
        <f t="shared" si="3"/>
        <v/>
      </c>
      <c r="P127" s="13"/>
      <c r="Q127" s="11"/>
      <c r="R127" s="15" t="str">
        <f t="shared" si="4"/>
        <v/>
      </c>
      <c r="S127" s="16" t="str">
        <f t="shared" ca="1" si="5"/>
        <v/>
      </c>
      <c r="T127" s="17" t="str">
        <f>IF(AND(B127="",E127=""),"",TRIM(IF(COUNTIF($B$5:$B$304,B127)&gt;1,"Număr dublat. ","")&amp;IF(OR(C127="",D127="",E127="",G127=""),"Date incomplete. ","")&amp;IF(COUNTIF('Linii aviz'!$B$5:$B$1004,B127)=0,"Nicio linie în Linii aviz. ","")&amp;IF(AND(K127="Da",L127=""),"Lipsește codul UIT. ","")&amp;IF(AND(H127&lt;&gt;"",I127=""),"Lipsește actul delegatului. ","")&amp;IF(S127="Nefacturat – termen depășit","Emite factura. ",IF(S127="De facturat","Factura până la "&amp;RIGHT("0"&amp;DAY(R127),2)&amp;"."&amp;RIGHT("0"&amp;MONTH(R127),2)&amp;"."&amp;YEAR(R127)&amp;". ",""))))</f>
        <v/>
      </c>
    </row>
    <row r="128" spans="2:20" x14ac:dyDescent="0.2">
      <c r="B128" s="10" t="str">
        <f>IF(E128="","",MAX($B$5:B127)+1)</f>
        <v/>
      </c>
      <c r="C128" s="11"/>
      <c r="D128" s="12"/>
      <c r="E128" s="12"/>
      <c r="F128" s="12"/>
      <c r="G128" s="12"/>
      <c r="H128" s="13"/>
      <c r="I128" s="13"/>
      <c r="J128" s="13"/>
      <c r="K128" s="10"/>
      <c r="L128" s="13"/>
      <c r="M128" s="14" t="str">
        <f>IF(B128="","",SUMIF('Linii aviz'!$B$5:$B$1004,B128,'Linii aviz'!$J$5:$J$1004))</f>
        <v/>
      </c>
      <c r="N128" s="14" t="str">
        <f>IF(B128="","",SUMIF('Linii aviz'!$B$5:$B$1004,B128,'Linii aviz'!$K$5:$K$1004))</f>
        <v/>
      </c>
      <c r="O128" s="14" t="str">
        <f t="shared" si="3"/>
        <v/>
      </c>
      <c r="P128" s="13"/>
      <c r="Q128" s="11"/>
      <c r="R128" s="15" t="str">
        <f t="shared" si="4"/>
        <v/>
      </c>
      <c r="S128" s="16" t="str">
        <f t="shared" ca="1" si="5"/>
        <v/>
      </c>
      <c r="T128" s="17" t="str">
        <f>IF(AND(B128="",E128=""),"",TRIM(IF(COUNTIF($B$5:$B$304,B128)&gt;1,"Număr dublat. ","")&amp;IF(OR(C128="",D128="",E128="",G128=""),"Date incomplete. ","")&amp;IF(COUNTIF('Linii aviz'!$B$5:$B$1004,B128)=0,"Nicio linie în Linii aviz. ","")&amp;IF(AND(K128="Da",L128=""),"Lipsește codul UIT. ","")&amp;IF(AND(H128&lt;&gt;"",I128=""),"Lipsește actul delegatului. ","")&amp;IF(S128="Nefacturat – termen depășit","Emite factura. ",IF(S128="De facturat","Factura până la "&amp;RIGHT("0"&amp;DAY(R128),2)&amp;"."&amp;RIGHT("0"&amp;MONTH(R128),2)&amp;"."&amp;YEAR(R128)&amp;". ",""))))</f>
        <v/>
      </c>
    </row>
    <row r="129" spans="2:20" x14ac:dyDescent="0.2">
      <c r="B129" s="10" t="str">
        <f>IF(E129="","",MAX($B$5:B128)+1)</f>
        <v/>
      </c>
      <c r="C129" s="11"/>
      <c r="D129" s="12"/>
      <c r="E129" s="12"/>
      <c r="F129" s="12"/>
      <c r="G129" s="12"/>
      <c r="H129" s="13"/>
      <c r="I129" s="13"/>
      <c r="J129" s="13"/>
      <c r="K129" s="10"/>
      <c r="L129" s="13"/>
      <c r="M129" s="14" t="str">
        <f>IF(B129="","",SUMIF('Linii aviz'!$B$5:$B$1004,B129,'Linii aviz'!$J$5:$J$1004))</f>
        <v/>
      </c>
      <c r="N129" s="14" t="str">
        <f>IF(B129="","",SUMIF('Linii aviz'!$B$5:$B$1004,B129,'Linii aviz'!$K$5:$K$1004))</f>
        <v/>
      </c>
      <c r="O129" s="14" t="str">
        <f t="shared" si="3"/>
        <v/>
      </c>
      <c r="P129" s="13"/>
      <c r="Q129" s="11"/>
      <c r="R129" s="15" t="str">
        <f t="shared" si="4"/>
        <v/>
      </c>
      <c r="S129" s="16" t="str">
        <f t="shared" ca="1" si="5"/>
        <v/>
      </c>
      <c r="T129" s="17" t="str">
        <f>IF(AND(B129="",E129=""),"",TRIM(IF(COUNTIF($B$5:$B$304,B129)&gt;1,"Număr dublat. ","")&amp;IF(OR(C129="",D129="",E129="",G129=""),"Date incomplete. ","")&amp;IF(COUNTIF('Linii aviz'!$B$5:$B$1004,B129)=0,"Nicio linie în Linii aviz. ","")&amp;IF(AND(K129="Da",L129=""),"Lipsește codul UIT. ","")&amp;IF(AND(H129&lt;&gt;"",I129=""),"Lipsește actul delegatului. ","")&amp;IF(S129="Nefacturat – termen depășit","Emite factura. ",IF(S129="De facturat","Factura până la "&amp;RIGHT("0"&amp;DAY(R129),2)&amp;"."&amp;RIGHT("0"&amp;MONTH(R129),2)&amp;"."&amp;YEAR(R129)&amp;". ",""))))</f>
        <v/>
      </c>
    </row>
    <row r="130" spans="2:20" x14ac:dyDescent="0.2">
      <c r="B130" s="10" t="str">
        <f>IF(E130="","",MAX($B$5:B129)+1)</f>
        <v/>
      </c>
      <c r="C130" s="11"/>
      <c r="D130" s="12"/>
      <c r="E130" s="12"/>
      <c r="F130" s="12"/>
      <c r="G130" s="12"/>
      <c r="H130" s="13"/>
      <c r="I130" s="13"/>
      <c r="J130" s="13"/>
      <c r="K130" s="10"/>
      <c r="L130" s="13"/>
      <c r="M130" s="14" t="str">
        <f>IF(B130="","",SUMIF('Linii aviz'!$B$5:$B$1004,B130,'Linii aviz'!$J$5:$J$1004))</f>
        <v/>
      </c>
      <c r="N130" s="14" t="str">
        <f>IF(B130="","",SUMIF('Linii aviz'!$B$5:$B$1004,B130,'Linii aviz'!$K$5:$K$1004))</f>
        <v/>
      </c>
      <c r="O130" s="14" t="str">
        <f t="shared" si="3"/>
        <v/>
      </c>
      <c r="P130" s="13"/>
      <c r="Q130" s="11"/>
      <c r="R130" s="15" t="str">
        <f t="shared" si="4"/>
        <v/>
      </c>
      <c r="S130" s="16" t="str">
        <f t="shared" ca="1" si="5"/>
        <v/>
      </c>
      <c r="T130" s="17" t="str">
        <f>IF(AND(B130="",E130=""),"",TRIM(IF(COUNTIF($B$5:$B$304,B130)&gt;1,"Număr dublat. ","")&amp;IF(OR(C130="",D130="",E130="",G130=""),"Date incomplete. ","")&amp;IF(COUNTIF('Linii aviz'!$B$5:$B$1004,B130)=0,"Nicio linie în Linii aviz. ","")&amp;IF(AND(K130="Da",L130=""),"Lipsește codul UIT. ","")&amp;IF(AND(H130&lt;&gt;"",I130=""),"Lipsește actul delegatului. ","")&amp;IF(S130="Nefacturat – termen depășit","Emite factura. ",IF(S130="De facturat","Factura până la "&amp;RIGHT("0"&amp;DAY(R130),2)&amp;"."&amp;RIGHT("0"&amp;MONTH(R130),2)&amp;"."&amp;YEAR(R130)&amp;". ",""))))</f>
        <v/>
      </c>
    </row>
    <row r="131" spans="2:20" x14ac:dyDescent="0.2">
      <c r="B131" s="10" t="str">
        <f>IF(E131="","",MAX($B$5:B130)+1)</f>
        <v/>
      </c>
      <c r="C131" s="11"/>
      <c r="D131" s="12"/>
      <c r="E131" s="12"/>
      <c r="F131" s="12"/>
      <c r="G131" s="12"/>
      <c r="H131" s="13"/>
      <c r="I131" s="13"/>
      <c r="J131" s="13"/>
      <c r="K131" s="10"/>
      <c r="L131" s="13"/>
      <c r="M131" s="14" t="str">
        <f>IF(B131="","",SUMIF('Linii aviz'!$B$5:$B$1004,B131,'Linii aviz'!$J$5:$J$1004))</f>
        <v/>
      </c>
      <c r="N131" s="14" t="str">
        <f>IF(B131="","",SUMIF('Linii aviz'!$B$5:$B$1004,B131,'Linii aviz'!$K$5:$K$1004))</f>
        <v/>
      </c>
      <c r="O131" s="14" t="str">
        <f t="shared" si="3"/>
        <v/>
      </c>
      <c r="P131" s="13"/>
      <c r="Q131" s="11"/>
      <c r="R131" s="15" t="str">
        <f t="shared" si="4"/>
        <v/>
      </c>
      <c r="S131" s="16" t="str">
        <f t="shared" ca="1" si="5"/>
        <v/>
      </c>
      <c r="T131" s="17" t="str">
        <f>IF(AND(B131="",E131=""),"",TRIM(IF(COUNTIF($B$5:$B$304,B131)&gt;1,"Număr dublat. ","")&amp;IF(OR(C131="",D131="",E131="",G131=""),"Date incomplete. ","")&amp;IF(COUNTIF('Linii aviz'!$B$5:$B$1004,B131)=0,"Nicio linie în Linii aviz. ","")&amp;IF(AND(K131="Da",L131=""),"Lipsește codul UIT. ","")&amp;IF(AND(H131&lt;&gt;"",I131=""),"Lipsește actul delegatului. ","")&amp;IF(S131="Nefacturat – termen depășit","Emite factura. ",IF(S131="De facturat","Factura până la "&amp;RIGHT("0"&amp;DAY(R131),2)&amp;"."&amp;RIGHT("0"&amp;MONTH(R131),2)&amp;"."&amp;YEAR(R131)&amp;". ",""))))</f>
        <v/>
      </c>
    </row>
    <row r="132" spans="2:20" x14ac:dyDescent="0.2">
      <c r="B132" s="10" t="str">
        <f>IF(E132="","",MAX($B$5:B131)+1)</f>
        <v/>
      </c>
      <c r="C132" s="11"/>
      <c r="D132" s="12"/>
      <c r="E132" s="12"/>
      <c r="F132" s="12"/>
      <c r="G132" s="12"/>
      <c r="H132" s="13"/>
      <c r="I132" s="13"/>
      <c r="J132" s="13"/>
      <c r="K132" s="10"/>
      <c r="L132" s="13"/>
      <c r="M132" s="14" t="str">
        <f>IF(B132="","",SUMIF('Linii aviz'!$B$5:$B$1004,B132,'Linii aviz'!$J$5:$J$1004))</f>
        <v/>
      </c>
      <c r="N132" s="14" t="str">
        <f>IF(B132="","",SUMIF('Linii aviz'!$B$5:$B$1004,B132,'Linii aviz'!$K$5:$K$1004))</f>
        <v/>
      </c>
      <c r="O132" s="14" t="str">
        <f t="shared" si="3"/>
        <v/>
      </c>
      <c r="P132" s="13"/>
      <c r="Q132" s="11"/>
      <c r="R132" s="15" t="str">
        <f t="shared" si="4"/>
        <v/>
      </c>
      <c r="S132" s="16" t="str">
        <f t="shared" ca="1" si="5"/>
        <v/>
      </c>
      <c r="T132" s="17" t="str">
        <f>IF(AND(B132="",E132=""),"",TRIM(IF(COUNTIF($B$5:$B$304,B132)&gt;1,"Număr dublat. ","")&amp;IF(OR(C132="",D132="",E132="",G132=""),"Date incomplete. ","")&amp;IF(COUNTIF('Linii aviz'!$B$5:$B$1004,B132)=0,"Nicio linie în Linii aviz. ","")&amp;IF(AND(K132="Da",L132=""),"Lipsește codul UIT. ","")&amp;IF(AND(H132&lt;&gt;"",I132=""),"Lipsește actul delegatului. ","")&amp;IF(S132="Nefacturat – termen depășit","Emite factura. ",IF(S132="De facturat","Factura până la "&amp;RIGHT("0"&amp;DAY(R132),2)&amp;"."&amp;RIGHT("0"&amp;MONTH(R132),2)&amp;"."&amp;YEAR(R132)&amp;". ",""))))</f>
        <v/>
      </c>
    </row>
    <row r="133" spans="2:20" x14ac:dyDescent="0.2">
      <c r="B133" s="10" t="str">
        <f>IF(E133="","",MAX($B$5:B132)+1)</f>
        <v/>
      </c>
      <c r="C133" s="11"/>
      <c r="D133" s="12"/>
      <c r="E133" s="12"/>
      <c r="F133" s="12"/>
      <c r="G133" s="12"/>
      <c r="H133" s="13"/>
      <c r="I133" s="13"/>
      <c r="J133" s="13"/>
      <c r="K133" s="10"/>
      <c r="L133" s="13"/>
      <c r="M133" s="14" t="str">
        <f>IF(B133="","",SUMIF('Linii aviz'!$B$5:$B$1004,B133,'Linii aviz'!$J$5:$J$1004))</f>
        <v/>
      </c>
      <c r="N133" s="14" t="str">
        <f>IF(B133="","",SUMIF('Linii aviz'!$B$5:$B$1004,B133,'Linii aviz'!$K$5:$K$1004))</f>
        <v/>
      </c>
      <c r="O133" s="14" t="str">
        <f t="shared" ref="O133:O196" si="6">IF(B133="","",M133+N133)</f>
        <v/>
      </c>
      <c r="P133" s="13"/>
      <c r="Q133" s="11"/>
      <c r="R133" s="15" t="str">
        <f t="shared" ref="R133:R196" si="7">IF(OR(C133="",D133&lt;&gt;"Livrare către client"),"",DATE(YEAR(C133),MONTH(C133)+1,15))</f>
        <v/>
      </c>
      <c r="S133" s="16" t="str">
        <f t="shared" ref="S133:S196" ca="1" si="8">IF(B133="","",IF(D133&lt;&gt;"Livrare către client","Nu se facturează",IF(P133&lt;&gt;"","Facturat",IF(TODAY()&gt;R133,"Nefacturat – termen depășit","De facturat"))))</f>
        <v/>
      </c>
      <c r="T133" s="17" t="str">
        <f>IF(AND(B133="",E133=""),"",TRIM(IF(COUNTIF($B$5:$B$304,B133)&gt;1,"Număr dublat. ","")&amp;IF(OR(C133="",D133="",E133="",G133=""),"Date incomplete. ","")&amp;IF(COUNTIF('Linii aviz'!$B$5:$B$1004,B133)=0,"Nicio linie în Linii aviz. ","")&amp;IF(AND(K133="Da",L133=""),"Lipsește codul UIT. ","")&amp;IF(AND(H133&lt;&gt;"",I133=""),"Lipsește actul delegatului. ","")&amp;IF(S133="Nefacturat – termen depășit","Emite factura. ",IF(S133="De facturat","Factura până la "&amp;RIGHT("0"&amp;DAY(R133),2)&amp;"."&amp;RIGHT("0"&amp;MONTH(R133),2)&amp;"."&amp;YEAR(R133)&amp;". ",""))))</f>
        <v/>
      </c>
    </row>
    <row r="134" spans="2:20" x14ac:dyDescent="0.2">
      <c r="B134" s="10" t="str">
        <f>IF(E134="","",MAX($B$5:B133)+1)</f>
        <v/>
      </c>
      <c r="C134" s="11"/>
      <c r="D134" s="12"/>
      <c r="E134" s="12"/>
      <c r="F134" s="12"/>
      <c r="G134" s="12"/>
      <c r="H134" s="13"/>
      <c r="I134" s="13"/>
      <c r="J134" s="13"/>
      <c r="K134" s="10"/>
      <c r="L134" s="13"/>
      <c r="M134" s="14" t="str">
        <f>IF(B134="","",SUMIF('Linii aviz'!$B$5:$B$1004,B134,'Linii aviz'!$J$5:$J$1004))</f>
        <v/>
      </c>
      <c r="N134" s="14" t="str">
        <f>IF(B134="","",SUMIF('Linii aviz'!$B$5:$B$1004,B134,'Linii aviz'!$K$5:$K$1004))</f>
        <v/>
      </c>
      <c r="O134" s="14" t="str">
        <f t="shared" si="6"/>
        <v/>
      </c>
      <c r="P134" s="13"/>
      <c r="Q134" s="11"/>
      <c r="R134" s="15" t="str">
        <f t="shared" si="7"/>
        <v/>
      </c>
      <c r="S134" s="16" t="str">
        <f t="shared" ca="1" si="8"/>
        <v/>
      </c>
      <c r="T134" s="17" t="str">
        <f>IF(AND(B134="",E134=""),"",TRIM(IF(COUNTIF($B$5:$B$304,B134)&gt;1,"Număr dublat. ","")&amp;IF(OR(C134="",D134="",E134="",G134=""),"Date incomplete. ","")&amp;IF(COUNTIF('Linii aviz'!$B$5:$B$1004,B134)=0,"Nicio linie în Linii aviz. ","")&amp;IF(AND(K134="Da",L134=""),"Lipsește codul UIT. ","")&amp;IF(AND(H134&lt;&gt;"",I134=""),"Lipsește actul delegatului. ","")&amp;IF(S134="Nefacturat – termen depășit","Emite factura. ",IF(S134="De facturat","Factura până la "&amp;RIGHT("0"&amp;DAY(R134),2)&amp;"."&amp;RIGHT("0"&amp;MONTH(R134),2)&amp;"."&amp;YEAR(R134)&amp;". ",""))))</f>
        <v/>
      </c>
    </row>
    <row r="135" spans="2:20" x14ac:dyDescent="0.2">
      <c r="B135" s="10" t="str">
        <f>IF(E135="","",MAX($B$5:B134)+1)</f>
        <v/>
      </c>
      <c r="C135" s="11"/>
      <c r="D135" s="12"/>
      <c r="E135" s="12"/>
      <c r="F135" s="12"/>
      <c r="G135" s="12"/>
      <c r="H135" s="13"/>
      <c r="I135" s="13"/>
      <c r="J135" s="13"/>
      <c r="K135" s="10"/>
      <c r="L135" s="13"/>
      <c r="M135" s="14" t="str">
        <f>IF(B135="","",SUMIF('Linii aviz'!$B$5:$B$1004,B135,'Linii aviz'!$J$5:$J$1004))</f>
        <v/>
      </c>
      <c r="N135" s="14" t="str">
        <f>IF(B135="","",SUMIF('Linii aviz'!$B$5:$B$1004,B135,'Linii aviz'!$K$5:$K$1004))</f>
        <v/>
      </c>
      <c r="O135" s="14" t="str">
        <f t="shared" si="6"/>
        <v/>
      </c>
      <c r="P135" s="13"/>
      <c r="Q135" s="11"/>
      <c r="R135" s="15" t="str">
        <f t="shared" si="7"/>
        <v/>
      </c>
      <c r="S135" s="16" t="str">
        <f t="shared" ca="1" si="8"/>
        <v/>
      </c>
      <c r="T135" s="17" t="str">
        <f>IF(AND(B135="",E135=""),"",TRIM(IF(COUNTIF($B$5:$B$304,B135)&gt;1,"Număr dublat. ","")&amp;IF(OR(C135="",D135="",E135="",G135=""),"Date incomplete. ","")&amp;IF(COUNTIF('Linii aviz'!$B$5:$B$1004,B135)=0,"Nicio linie în Linii aviz. ","")&amp;IF(AND(K135="Da",L135=""),"Lipsește codul UIT. ","")&amp;IF(AND(H135&lt;&gt;"",I135=""),"Lipsește actul delegatului. ","")&amp;IF(S135="Nefacturat – termen depășit","Emite factura. ",IF(S135="De facturat","Factura până la "&amp;RIGHT("0"&amp;DAY(R135),2)&amp;"."&amp;RIGHT("0"&amp;MONTH(R135),2)&amp;"."&amp;YEAR(R135)&amp;". ",""))))</f>
        <v/>
      </c>
    </row>
    <row r="136" spans="2:20" x14ac:dyDescent="0.2">
      <c r="B136" s="10" t="str">
        <f>IF(E136="","",MAX($B$5:B135)+1)</f>
        <v/>
      </c>
      <c r="C136" s="11"/>
      <c r="D136" s="12"/>
      <c r="E136" s="12"/>
      <c r="F136" s="12"/>
      <c r="G136" s="12"/>
      <c r="H136" s="13"/>
      <c r="I136" s="13"/>
      <c r="J136" s="13"/>
      <c r="K136" s="10"/>
      <c r="L136" s="13"/>
      <c r="M136" s="14" t="str">
        <f>IF(B136="","",SUMIF('Linii aviz'!$B$5:$B$1004,B136,'Linii aviz'!$J$5:$J$1004))</f>
        <v/>
      </c>
      <c r="N136" s="14" t="str">
        <f>IF(B136="","",SUMIF('Linii aviz'!$B$5:$B$1004,B136,'Linii aviz'!$K$5:$K$1004))</f>
        <v/>
      </c>
      <c r="O136" s="14" t="str">
        <f t="shared" si="6"/>
        <v/>
      </c>
      <c r="P136" s="13"/>
      <c r="Q136" s="11"/>
      <c r="R136" s="15" t="str">
        <f t="shared" si="7"/>
        <v/>
      </c>
      <c r="S136" s="16" t="str">
        <f t="shared" ca="1" si="8"/>
        <v/>
      </c>
      <c r="T136" s="17" t="str">
        <f>IF(AND(B136="",E136=""),"",TRIM(IF(COUNTIF($B$5:$B$304,B136)&gt;1,"Număr dublat. ","")&amp;IF(OR(C136="",D136="",E136="",G136=""),"Date incomplete. ","")&amp;IF(COUNTIF('Linii aviz'!$B$5:$B$1004,B136)=0,"Nicio linie în Linii aviz. ","")&amp;IF(AND(K136="Da",L136=""),"Lipsește codul UIT. ","")&amp;IF(AND(H136&lt;&gt;"",I136=""),"Lipsește actul delegatului. ","")&amp;IF(S136="Nefacturat – termen depășit","Emite factura. ",IF(S136="De facturat","Factura până la "&amp;RIGHT("0"&amp;DAY(R136),2)&amp;"."&amp;RIGHT("0"&amp;MONTH(R136),2)&amp;"."&amp;YEAR(R136)&amp;". ",""))))</f>
        <v/>
      </c>
    </row>
    <row r="137" spans="2:20" x14ac:dyDescent="0.2">
      <c r="B137" s="10" t="str">
        <f>IF(E137="","",MAX($B$5:B136)+1)</f>
        <v/>
      </c>
      <c r="C137" s="11"/>
      <c r="D137" s="12"/>
      <c r="E137" s="12"/>
      <c r="F137" s="12"/>
      <c r="G137" s="12"/>
      <c r="H137" s="13"/>
      <c r="I137" s="13"/>
      <c r="J137" s="13"/>
      <c r="K137" s="10"/>
      <c r="L137" s="13"/>
      <c r="M137" s="14" t="str">
        <f>IF(B137="","",SUMIF('Linii aviz'!$B$5:$B$1004,B137,'Linii aviz'!$J$5:$J$1004))</f>
        <v/>
      </c>
      <c r="N137" s="14" t="str">
        <f>IF(B137="","",SUMIF('Linii aviz'!$B$5:$B$1004,B137,'Linii aviz'!$K$5:$K$1004))</f>
        <v/>
      </c>
      <c r="O137" s="14" t="str">
        <f t="shared" si="6"/>
        <v/>
      </c>
      <c r="P137" s="13"/>
      <c r="Q137" s="11"/>
      <c r="R137" s="15" t="str">
        <f t="shared" si="7"/>
        <v/>
      </c>
      <c r="S137" s="16" t="str">
        <f t="shared" ca="1" si="8"/>
        <v/>
      </c>
      <c r="T137" s="17" t="str">
        <f>IF(AND(B137="",E137=""),"",TRIM(IF(COUNTIF($B$5:$B$304,B137)&gt;1,"Număr dublat. ","")&amp;IF(OR(C137="",D137="",E137="",G137=""),"Date incomplete. ","")&amp;IF(COUNTIF('Linii aviz'!$B$5:$B$1004,B137)=0,"Nicio linie în Linii aviz. ","")&amp;IF(AND(K137="Da",L137=""),"Lipsește codul UIT. ","")&amp;IF(AND(H137&lt;&gt;"",I137=""),"Lipsește actul delegatului. ","")&amp;IF(S137="Nefacturat – termen depășit","Emite factura. ",IF(S137="De facturat","Factura până la "&amp;RIGHT("0"&amp;DAY(R137),2)&amp;"."&amp;RIGHT("0"&amp;MONTH(R137),2)&amp;"."&amp;YEAR(R137)&amp;". ",""))))</f>
        <v/>
      </c>
    </row>
    <row r="138" spans="2:20" x14ac:dyDescent="0.2">
      <c r="B138" s="10" t="str">
        <f>IF(E138="","",MAX($B$5:B137)+1)</f>
        <v/>
      </c>
      <c r="C138" s="11"/>
      <c r="D138" s="12"/>
      <c r="E138" s="12"/>
      <c r="F138" s="12"/>
      <c r="G138" s="12"/>
      <c r="H138" s="13"/>
      <c r="I138" s="13"/>
      <c r="J138" s="13"/>
      <c r="K138" s="10"/>
      <c r="L138" s="13"/>
      <c r="M138" s="14" t="str">
        <f>IF(B138="","",SUMIF('Linii aviz'!$B$5:$B$1004,B138,'Linii aviz'!$J$5:$J$1004))</f>
        <v/>
      </c>
      <c r="N138" s="14" t="str">
        <f>IF(B138="","",SUMIF('Linii aviz'!$B$5:$B$1004,B138,'Linii aviz'!$K$5:$K$1004))</f>
        <v/>
      </c>
      <c r="O138" s="14" t="str">
        <f t="shared" si="6"/>
        <v/>
      </c>
      <c r="P138" s="13"/>
      <c r="Q138" s="11"/>
      <c r="R138" s="15" t="str">
        <f t="shared" si="7"/>
        <v/>
      </c>
      <c r="S138" s="16" t="str">
        <f t="shared" ca="1" si="8"/>
        <v/>
      </c>
      <c r="T138" s="17" t="str">
        <f>IF(AND(B138="",E138=""),"",TRIM(IF(COUNTIF($B$5:$B$304,B138)&gt;1,"Număr dublat. ","")&amp;IF(OR(C138="",D138="",E138="",G138=""),"Date incomplete. ","")&amp;IF(COUNTIF('Linii aviz'!$B$5:$B$1004,B138)=0,"Nicio linie în Linii aviz. ","")&amp;IF(AND(K138="Da",L138=""),"Lipsește codul UIT. ","")&amp;IF(AND(H138&lt;&gt;"",I138=""),"Lipsește actul delegatului. ","")&amp;IF(S138="Nefacturat – termen depășit","Emite factura. ",IF(S138="De facturat","Factura până la "&amp;RIGHT("0"&amp;DAY(R138),2)&amp;"."&amp;RIGHT("0"&amp;MONTH(R138),2)&amp;"."&amp;YEAR(R138)&amp;". ",""))))</f>
        <v/>
      </c>
    </row>
    <row r="139" spans="2:20" x14ac:dyDescent="0.2">
      <c r="B139" s="10" t="str">
        <f>IF(E139="","",MAX($B$5:B138)+1)</f>
        <v/>
      </c>
      <c r="C139" s="11"/>
      <c r="D139" s="12"/>
      <c r="E139" s="12"/>
      <c r="F139" s="12"/>
      <c r="G139" s="12"/>
      <c r="H139" s="13"/>
      <c r="I139" s="13"/>
      <c r="J139" s="13"/>
      <c r="K139" s="10"/>
      <c r="L139" s="13"/>
      <c r="M139" s="14" t="str">
        <f>IF(B139="","",SUMIF('Linii aviz'!$B$5:$B$1004,B139,'Linii aviz'!$J$5:$J$1004))</f>
        <v/>
      </c>
      <c r="N139" s="14" t="str">
        <f>IF(B139="","",SUMIF('Linii aviz'!$B$5:$B$1004,B139,'Linii aviz'!$K$5:$K$1004))</f>
        <v/>
      </c>
      <c r="O139" s="14" t="str">
        <f t="shared" si="6"/>
        <v/>
      </c>
      <c r="P139" s="13"/>
      <c r="Q139" s="11"/>
      <c r="R139" s="15" t="str">
        <f t="shared" si="7"/>
        <v/>
      </c>
      <c r="S139" s="16" t="str">
        <f t="shared" ca="1" si="8"/>
        <v/>
      </c>
      <c r="T139" s="17" t="str">
        <f>IF(AND(B139="",E139=""),"",TRIM(IF(COUNTIF($B$5:$B$304,B139)&gt;1,"Număr dublat. ","")&amp;IF(OR(C139="",D139="",E139="",G139=""),"Date incomplete. ","")&amp;IF(COUNTIF('Linii aviz'!$B$5:$B$1004,B139)=0,"Nicio linie în Linii aviz. ","")&amp;IF(AND(K139="Da",L139=""),"Lipsește codul UIT. ","")&amp;IF(AND(H139&lt;&gt;"",I139=""),"Lipsește actul delegatului. ","")&amp;IF(S139="Nefacturat – termen depășit","Emite factura. ",IF(S139="De facturat","Factura până la "&amp;RIGHT("0"&amp;DAY(R139),2)&amp;"."&amp;RIGHT("0"&amp;MONTH(R139),2)&amp;"."&amp;YEAR(R139)&amp;". ",""))))</f>
        <v/>
      </c>
    </row>
    <row r="140" spans="2:20" x14ac:dyDescent="0.2">
      <c r="B140" s="10" t="str">
        <f>IF(E140="","",MAX($B$5:B139)+1)</f>
        <v/>
      </c>
      <c r="C140" s="11"/>
      <c r="D140" s="12"/>
      <c r="E140" s="12"/>
      <c r="F140" s="12"/>
      <c r="G140" s="12"/>
      <c r="H140" s="13"/>
      <c r="I140" s="13"/>
      <c r="J140" s="13"/>
      <c r="K140" s="10"/>
      <c r="L140" s="13"/>
      <c r="M140" s="14" t="str">
        <f>IF(B140="","",SUMIF('Linii aviz'!$B$5:$B$1004,B140,'Linii aviz'!$J$5:$J$1004))</f>
        <v/>
      </c>
      <c r="N140" s="14" t="str">
        <f>IF(B140="","",SUMIF('Linii aviz'!$B$5:$B$1004,B140,'Linii aviz'!$K$5:$K$1004))</f>
        <v/>
      </c>
      <c r="O140" s="14" t="str">
        <f t="shared" si="6"/>
        <v/>
      </c>
      <c r="P140" s="13"/>
      <c r="Q140" s="11"/>
      <c r="R140" s="15" t="str">
        <f t="shared" si="7"/>
        <v/>
      </c>
      <c r="S140" s="16" t="str">
        <f t="shared" ca="1" si="8"/>
        <v/>
      </c>
      <c r="T140" s="17" t="str">
        <f>IF(AND(B140="",E140=""),"",TRIM(IF(COUNTIF($B$5:$B$304,B140)&gt;1,"Număr dublat. ","")&amp;IF(OR(C140="",D140="",E140="",G140=""),"Date incomplete. ","")&amp;IF(COUNTIF('Linii aviz'!$B$5:$B$1004,B140)=0,"Nicio linie în Linii aviz. ","")&amp;IF(AND(K140="Da",L140=""),"Lipsește codul UIT. ","")&amp;IF(AND(H140&lt;&gt;"",I140=""),"Lipsește actul delegatului. ","")&amp;IF(S140="Nefacturat – termen depășit","Emite factura. ",IF(S140="De facturat","Factura până la "&amp;RIGHT("0"&amp;DAY(R140),2)&amp;"."&amp;RIGHT("0"&amp;MONTH(R140),2)&amp;"."&amp;YEAR(R140)&amp;". ",""))))</f>
        <v/>
      </c>
    </row>
    <row r="141" spans="2:20" x14ac:dyDescent="0.2">
      <c r="B141" s="10" t="str">
        <f>IF(E141="","",MAX($B$5:B140)+1)</f>
        <v/>
      </c>
      <c r="C141" s="11"/>
      <c r="D141" s="12"/>
      <c r="E141" s="12"/>
      <c r="F141" s="12"/>
      <c r="G141" s="12"/>
      <c r="H141" s="13"/>
      <c r="I141" s="13"/>
      <c r="J141" s="13"/>
      <c r="K141" s="10"/>
      <c r="L141" s="13"/>
      <c r="M141" s="14" t="str">
        <f>IF(B141="","",SUMIF('Linii aviz'!$B$5:$B$1004,B141,'Linii aviz'!$J$5:$J$1004))</f>
        <v/>
      </c>
      <c r="N141" s="14" t="str">
        <f>IF(B141="","",SUMIF('Linii aviz'!$B$5:$B$1004,B141,'Linii aviz'!$K$5:$K$1004))</f>
        <v/>
      </c>
      <c r="O141" s="14" t="str">
        <f t="shared" si="6"/>
        <v/>
      </c>
      <c r="P141" s="13"/>
      <c r="Q141" s="11"/>
      <c r="R141" s="15" t="str">
        <f t="shared" si="7"/>
        <v/>
      </c>
      <c r="S141" s="16" t="str">
        <f t="shared" ca="1" si="8"/>
        <v/>
      </c>
      <c r="T141" s="17" t="str">
        <f>IF(AND(B141="",E141=""),"",TRIM(IF(COUNTIF($B$5:$B$304,B141)&gt;1,"Număr dublat. ","")&amp;IF(OR(C141="",D141="",E141="",G141=""),"Date incomplete. ","")&amp;IF(COUNTIF('Linii aviz'!$B$5:$B$1004,B141)=0,"Nicio linie în Linii aviz. ","")&amp;IF(AND(K141="Da",L141=""),"Lipsește codul UIT. ","")&amp;IF(AND(H141&lt;&gt;"",I141=""),"Lipsește actul delegatului. ","")&amp;IF(S141="Nefacturat – termen depășit","Emite factura. ",IF(S141="De facturat","Factura până la "&amp;RIGHT("0"&amp;DAY(R141),2)&amp;"."&amp;RIGHT("0"&amp;MONTH(R141),2)&amp;"."&amp;YEAR(R141)&amp;". ",""))))</f>
        <v/>
      </c>
    </row>
    <row r="142" spans="2:20" x14ac:dyDescent="0.2">
      <c r="B142" s="10" t="str">
        <f>IF(E142="","",MAX($B$5:B141)+1)</f>
        <v/>
      </c>
      <c r="C142" s="11"/>
      <c r="D142" s="12"/>
      <c r="E142" s="12"/>
      <c r="F142" s="12"/>
      <c r="G142" s="12"/>
      <c r="H142" s="13"/>
      <c r="I142" s="13"/>
      <c r="J142" s="13"/>
      <c r="K142" s="10"/>
      <c r="L142" s="13"/>
      <c r="M142" s="14" t="str">
        <f>IF(B142="","",SUMIF('Linii aviz'!$B$5:$B$1004,B142,'Linii aviz'!$J$5:$J$1004))</f>
        <v/>
      </c>
      <c r="N142" s="14" t="str">
        <f>IF(B142="","",SUMIF('Linii aviz'!$B$5:$B$1004,B142,'Linii aviz'!$K$5:$K$1004))</f>
        <v/>
      </c>
      <c r="O142" s="14" t="str">
        <f t="shared" si="6"/>
        <v/>
      </c>
      <c r="P142" s="13"/>
      <c r="Q142" s="11"/>
      <c r="R142" s="15" t="str">
        <f t="shared" si="7"/>
        <v/>
      </c>
      <c r="S142" s="16" t="str">
        <f t="shared" ca="1" si="8"/>
        <v/>
      </c>
      <c r="T142" s="17" t="str">
        <f>IF(AND(B142="",E142=""),"",TRIM(IF(COUNTIF($B$5:$B$304,B142)&gt;1,"Număr dublat. ","")&amp;IF(OR(C142="",D142="",E142="",G142=""),"Date incomplete. ","")&amp;IF(COUNTIF('Linii aviz'!$B$5:$B$1004,B142)=0,"Nicio linie în Linii aviz. ","")&amp;IF(AND(K142="Da",L142=""),"Lipsește codul UIT. ","")&amp;IF(AND(H142&lt;&gt;"",I142=""),"Lipsește actul delegatului. ","")&amp;IF(S142="Nefacturat – termen depășit","Emite factura. ",IF(S142="De facturat","Factura până la "&amp;RIGHT("0"&amp;DAY(R142),2)&amp;"."&amp;RIGHT("0"&amp;MONTH(R142),2)&amp;"."&amp;YEAR(R142)&amp;". ",""))))</f>
        <v/>
      </c>
    </row>
    <row r="143" spans="2:20" x14ac:dyDescent="0.2">
      <c r="B143" s="10" t="str">
        <f>IF(E143="","",MAX($B$5:B142)+1)</f>
        <v/>
      </c>
      <c r="C143" s="11"/>
      <c r="D143" s="12"/>
      <c r="E143" s="12"/>
      <c r="F143" s="12"/>
      <c r="G143" s="12"/>
      <c r="H143" s="13"/>
      <c r="I143" s="13"/>
      <c r="J143" s="13"/>
      <c r="K143" s="10"/>
      <c r="L143" s="13"/>
      <c r="M143" s="14" t="str">
        <f>IF(B143="","",SUMIF('Linii aviz'!$B$5:$B$1004,B143,'Linii aviz'!$J$5:$J$1004))</f>
        <v/>
      </c>
      <c r="N143" s="14" t="str">
        <f>IF(B143="","",SUMIF('Linii aviz'!$B$5:$B$1004,B143,'Linii aviz'!$K$5:$K$1004))</f>
        <v/>
      </c>
      <c r="O143" s="14" t="str">
        <f t="shared" si="6"/>
        <v/>
      </c>
      <c r="P143" s="13"/>
      <c r="Q143" s="11"/>
      <c r="R143" s="15" t="str">
        <f t="shared" si="7"/>
        <v/>
      </c>
      <c r="S143" s="16" t="str">
        <f t="shared" ca="1" si="8"/>
        <v/>
      </c>
      <c r="T143" s="17" t="str">
        <f>IF(AND(B143="",E143=""),"",TRIM(IF(COUNTIF($B$5:$B$304,B143)&gt;1,"Număr dublat. ","")&amp;IF(OR(C143="",D143="",E143="",G143=""),"Date incomplete. ","")&amp;IF(COUNTIF('Linii aviz'!$B$5:$B$1004,B143)=0,"Nicio linie în Linii aviz. ","")&amp;IF(AND(K143="Da",L143=""),"Lipsește codul UIT. ","")&amp;IF(AND(H143&lt;&gt;"",I143=""),"Lipsește actul delegatului. ","")&amp;IF(S143="Nefacturat – termen depășit","Emite factura. ",IF(S143="De facturat","Factura până la "&amp;RIGHT("0"&amp;DAY(R143),2)&amp;"."&amp;RIGHT("0"&amp;MONTH(R143),2)&amp;"."&amp;YEAR(R143)&amp;". ",""))))</f>
        <v/>
      </c>
    </row>
    <row r="144" spans="2:20" x14ac:dyDescent="0.2">
      <c r="B144" s="10" t="str">
        <f>IF(E144="","",MAX($B$5:B143)+1)</f>
        <v/>
      </c>
      <c r="C144" s="11"/>
      <c r="D144" s="12"/>
      <c r="E144" s="12"/>
      <c r="F144" s="12"/>
      <c r="G144" s="12"/>
      <c r="H144" s="13"/>
      <c r="I144" s="13"/>
      <c r="J144" s="13"/>
      <c r="K144" s="10"/>
      <c r="L144" s="13"/>
      <c r="M144" s="14" t="str">
        <f>IF(B144="","",SUMIF('Linii aviz'!$B$5:$B$1004,B144,'Linii aviz'!$J$5:$J$1004))</f>
        <v/>
      </c>
      <c r="N144" s="14" t="str">
        <f>IF(B144="","",SUMIF('Linii aviz'!$B$5:$B$1004,B144,'Linii aviz'!$K$5:$K$1004))</f>
        <v/>
      </c>
      <c r="O144" s="14" t="str">
        <f t="shared" si="6"/>
        <v/>
      </c>
      <c r="P144" s="13"/>
      <c r="Q144" s="11"/>
      <c r="R144" s="15" t="str">
        <f t="shared" si="7"/>
        <v/>
      </c>
      <c r="S144" s="16" t="str">
        <f t="shared" ca="1" si="8"/>
        <v/>
      </c>
      <c r="T144" s="17" t="str">
        <f>IF(AND(B144="",E144=""),"",TRIM(IF(COUNTIF($B$5:$B$304,B144)&gt;1,"Număr dublat. ","")&amp;IF(OR(C144="",D144="",E144="",G144=""),"Date incomplete. ","")&amp;IF(COUNTIF('Linii aviz'!$B$5:$B$1004,B144)=0,"Nicio linie în Linii aviz. ","")&amp;IF(AND(K144="Da",L144=""),"Lipsește codul UIT. ","")&amp;IF(AND(H144&lt;&gt;"",I144=""),"Lipsește actul delegatului. ","")&amp;IF(S144="Nefacturat – termen depășit","Emite factura. ",IF(S144="De facturat","Factura până la "&amp;RIGHT("0"&amp;DAY(R144),2)&amp;"."&amp;RIGHT("0"&amp;MONTH(R144),2)&amp;"."&amp;YEAR(R144)&amp;". ",""))))</f>
        <v/>
      </c>
    </row>
    <row r="145" spans="2:20" x14ac:dyDescent="0.2">
      <c r="B145" s="10" t="str">
        <f>IF(E145="","",MAX($B$5:B144)+1)</f>
        <v/>
      </c>
      <c r="C145" s="11"/>
      <c r="D145" s="12"/>
      <c r="E145" s="12"/>
      <c r="F145" s="12"/>
      <c r="G145" s="12"/>
      <c r="H145" s="13"/>
      <c r="I145" s="13"/>
      <c r="J145" s="13"/>
      <c r="K145" s="10"/>
      <c r="L145" s="13"/>
      <c r="M145" s="14" t="str">
        <f>IF(B145="","",SUMIF('Linii aviz'!$B$5:$B$1004,B145,'Linii aviz'!$J$5:$J$1004))</f>
        <v/>
      </c>
      <c r="N145" s="14" t="str">
        <f>IF(B145="","",SUMIF('Linii aviz'!$B$5:$B$1004,B145,'Linii aviz'!$K$5:$K$1004))</f>
        <v/>
      </c>
      <c r="O145" s="14" t="str">
        <f t="shared" si="6"/>
        <v/>
      </c>
      <c r="P145" s="13"/>
      <c r="Q145" s="11"/>
      <c r="R145" s="15" t="str">
        <f t="shared" si="7"/>
        <v/>
      </c>
      <c r="S145" s="16" t="str">
        <f t="shared" ca="1" si="8"/>
        <v/>
      </c>
      <c r="T145" s="17" t="str">
        <f>IF(AND(B145="",E145=""),"",TRIM(IF(COUNTIF($B$5:$B$304,B145)&gt;1,"Număr dublat. ","")&amp;IF(OR(C145="",D145="",E145="",G145=""),"Date incomplete. ","")&amp;IF(COUNTIF('Linii aviz'!$B$5:$B$1004,B145)=0,"Nicio linie în Linii aviz. ","")&amp;IF(AND(K145="Da",L145=""),"Lipsește codul UIT. ","")&amp;IF(AND(H145&lt;&gt;"",I145=""),"Lipsește actul delegatului. ","")&amp;IF(S145="Nefacturat – termen depășit","Emite factura. ",IF(S145="De facturat","Factura până la "&amp;RIGHT("0"&amp;DAY(R145),2)&amp;"."&amp;RIGHT("0"&amp;MONTH(R145),2)&amp;"."&amp;YEAR(R145)&amp;". ",""))))</f>
        <v/>
      </c>
    </row>
    <row r="146" spans="2:20" x14ac:dyDescent="0.2">
      <c r="B146" s="10" t="str">
        <f>IF(E146="","",MAX($B$5:B145)+1)</f>
        <v/>
      </c>
      <c r="C146" s="11"/>
      <c r="D146" s="12"/>
      <c r="E146" s="12"/>
      <c r="F146" s="12"/>
      <c r="G146" s="12"/>
      <c r="H146" s="13"/>
      <c r="I146" s="13"/>
      <c r="J146" s="13"/>
      <c r="K146" s="10"/>
      <c r="L146" s="13"/>
      <c r="M146" s="14" t="str">
        <f>IF(B146="","",SUMIF('Linii aviz'!$B$5:$B$1004,B146,'Linii aviz'!$J$5:$J$1004))</f>
        <v/>
      </c>
      <c r="N146" s="14" t="str">
        <f>IF(B146="","",SUMIF('Linii aviz'!$B$5:$B$1004,B146,'Linii aviz'!$K$5:$K$1004))</f>
        <v/>
      </c>
      <c r="O146" s="14" t="str">
        <f t="shared" si="6"/>
        <v/>
      </c>
      <c r="P146" s="13"/>
      <c r="Q146" s="11"/>
      <c r="R146" s="15" t="str">
        <f t="shared" si="7"/>
        <v/>
      </c>
      <c r="S146" s="16" t="str">
        <f t="shared" ca="1" si="8"/>
        <v/>
      </c>
      <c r="T146" s="17" t="str">
        <f>IF(AND(B146="",E146=""),"",TRIM(IF(COUNTIF($B$5:$B$304,B146)&gt;1,"Număr dublat. ","")&amp;IF(OR(C146="",D146="",E146="",G146=""),"Date incomplete. ","")&amp;IF(COUNTIF('Linii aviz'!$B$5:$B$1004,B146)=0,"Nicio linie în Linii aviz. ","")&amp;IF(AND(K146="Da",L146=""),"Lipsește codul UIT. ","")&amp;IF(AND(H146&lt;&gt;"",I146=""),"Lipsește actul delegatului. ","")&amp;IF(S146="Nefacturat – termen depășit","Emite factura. ",IF(S146="De facturat","Factura până la "&amp;RIGHT("0"&amp;DAY(R146),2)&amp;"."&amp;RIGHT("0"&amp;MONTH(R146),2)&amp;"."&amp;YEAR(R146)&amp;". ",""))))</f>
        <v/>
      </c>
    </row>
    <row r="147" spans="2:20" x14ac:dyDescent="0.2">
      <c r="B147" s="10" t="str">
        <f>IF(E147="","",MAX($B$5:B146)+1)</f>
        <v/>
      </c>
      <c r="C147" s="11"/>
      <c r="D147" s="12"/>
      <c r="E147" s="12"/>
      <c r="F147" s="12"/>
      <c r="G147" s="12"/>
      <c r="H147" s="13"/>
      <c r="I147" s="13"/>
      <c r="J147" s="13"/>
      <c r="K147" s="10"/>
      <c r="L147" s="13"/>
      <c r="M147" s="14" t="str">
        <f>IF(B147="","",SUMIF('Linii aviz'!$B$5:$B$1004,B147,'Linii aviz'!$J$5:$J$1004))</f>
        <v/>
      </c>
      <c r="N147" s="14" t="str">
        <f>IF(B147="","",SUMIF('Linii aviz'!$B$5:$B$1004,B147,'Linii aviz'!$K$5:$K$1004))</f>
        <v/>
      </c>
      <c r="O147" s="14" t="str">
        <f t="shared" si="6"/>
        <v/>
      </c>
      <c r="P147" s="13"/>
      <c r="Q147" s="11"/>
      <c r="R147" s="15" t="str">
        <f t="shared" si="7"/>
        <v/>
      </c>
      <c r="S147" s="16" t="str">
        <f t="shared" ca="1" si="8"/>
        <v/>
      </c>
      <c r="T147" s="17" t="str">
        <f>IF(AND(B147="",E147=""),"",TRIM(IF(COUNTIF($B$5:$B$304,B147)&gt;1,"Număr dublat. ","")&amp;IF(OR(C147="",D147="",E147="",G147=""),"Date incomplete. ","")&amp;IF(COUNTIF('Linii aviz'!$B$5:$B$1004,B147)=0,"Nicio linie în Linii aviz. ","")&amp;IF(AND(K147="Da",L147=""),"Lipsește codul UIT. ","")&amp;IF(AND(H147&lt;&gt;"",I147=""),"Lipsește actul delegatului. ","")&amp;IF(S147="Nefacturat – termen depășit","Emite factura. ",IF(S147="De facturat","Factura până la "&amp;RIGHT("0"&amp;DAY(R147),2)&amp;"."&amp;RIGHT("0"&amp;MONTH(R147),2)&amp;"."&amp;YEAR(R147)&amp;". ",""))))</f>
        <v/>
      </c>
    </row>
    <row r="148" spans="2:20" x14ac:dyDescent="0.2">
      <c r="B148" s="10" t="str">
        <f>IF(E148="","",MAX($B$5:B147)+1)</f>
        <v/>
      </c>
      <c r="C148" s="11"/>
      <c r="D148" s="12"/>
      <c r="E148" s="12"/>
      <c r="F148" s="12"/>
      <c r="G148" s="12"/>
      <c r="H148" s="13"/>
      <c r="I148" s="13"/>
      <c r="J148" s="13"/>
      <c r="K148" s="10"/>
      <c r="L148" s="13"/>
      <c r="M148" s="14" t="str">
        <f>IF(B148="","",SUMIF('Linii aviz'!$B$5:$B$1004,B148,'Linii aviz'!$J$5:$J$1004))</f>
        <v/>
      </c>
      <c r="N148" s="14" t="str">
        <f>IF(B148="","",SUMIF('Linii aviz'!$B$5:$B$1004,B148,'Linii aviz'!$K$5:$K$1004))</f>
        <v/>
      </c>
      <c r="O148" s="14" t="str">
        <f t="shared" si="6"/>
        <v/>
      </c>
      <c r="P148" s="13"/>
      <c r="Q148" s="11"/>
      <c r="R148" s="15" t="str">
        <f t="shared" si="7"/>
        <v/>
      </c>
      <c r="S148" s="16" t="str">
        <f t="shared" ca="1" si="8"/>
        <v/>
      </c>
      <c r="T148" s="17" t="str">
        <f>IF(AND(B148="",E148=""),"",TRIM(IF(COUNTIF($B$5:$B$304,B148)&gt;1,"Număr dublat. ","")&amp;IF(OR(C148="",D148="",E148="",G148=""),"Date incomplete. ","")&amp;IF(COUNTIF('Linii aviz'!$B$5:$B$1004,B148)=0,"Nicio linie în Linii aviz. ","")&amp;IF(AND(K148="Da",L148=""),"Lipsește codul UIT. ","")&amp;IF(AND(H148&lt;&gt;"",I148=""),"Lipsește actul delegatului. ","")&amp;IF(S148="Nefacturat – termen depășit","Emite factura. ",IF(S148="De facturat","Factura până la "&amp;RIGHT("0"&amp;DAY(R148),2)&amp;"."&amp;RIGHT("0"&amp;MONTH(R148),2)&amp;"."&amp;YEAR(R148)&amp;". ",""))))</f>
        <v/>
      </c>
    </row>
    <row r="149" spans="2:20" x14ac:dyDescent="0.2">
      <c r="B149" s="10" t="str">
        <f>IF(E149="","",MAX($B$5:B148)+1)</f>
        <v/>
      </c>
      <c r="C149" s="11"/>
      <c r="D149" s="12"/>
      <c r="E149" s="12"/>
      <c r="F149" s="12"/>
      <c r="G149" s="12"/>
      <c r="H149" s="13"/>
      <c r="I149" s="13"/>
      <c r="J149" s="13"/>
      <c r="K149" s="10"/>
      <c r="L149" s="13"/>
      <c r="M149" s="14" t="str">
        <f>IF(B149="","",SUMIF('Linii aviz'!$B$5:$B$1004,B149,'Linii aviz'!$J$5:$J$1004))</f>
        <v/>
      </c>
      <c r="N149" s="14" t="str">
        <f>IF(B149="","",SUMIF('Linii aviz'!$B$5:$B$1004,B149,'Linii aviz'!$K$5:$K$1004))</f>
        <v/>
      </c>
      <c r="O149" s="14" t="str">
        <f t="shared" si="6"/>
        <v/>
      </c>
      <c r="P149" s="13"/>
      <c r="Q149" s="11"/>
      <c r="R149" s="15" t="str">
        <f t="shared" si="7"/>
        <v/>
      </c>
      <c r="S149" s="16" t="str">
        <f t="shared" ca="1" si="8"/>
        <v/>
      </c>
      <c r="T149" s="17" t="str">
        <f>IF(AND(B149="",E149=""),"",TRIM(IF(COUNTIF($B$5:$B$304,B149)&gt;1,"Număr dublat. ","")&amp;IF(OR(C149="",D149="",E149="",G149=""),"Date incomplete. ","")&amp;IF(COUNTIF('Linii aviz'!$B$5:$B$1004,B149)=0,"Nicio linie în Linii aviz. ","")&amp;IF(AND(K149="Da",L149=""),"Lipsește codul UIT. ","")&amp;IF(AND(H149&lt;&gt;"",I149=""),"Lipsește actul delegatului. ","")&amp;IF(S149="Nefacturat – termen depășit","Emite factura. ",IF(S149="De facturat","Factura până la "&amp;RIGHT("0"&amp;DAY(R149),2)&amp;"."&amp;RIGHT("0"&amp;MONTH(R149),2)&amp;"."&amp;YEAR(R149)&amp;". ",""))))</f>
        <v/>
      </c>
    </row>
    <row r="150" spans="2:20" x14ac:dyDescent="0.2">
      <c r="B150" s="10" t="str">
        <f>IF(E150="","",MAX($B$5:B149)+1)</f>
        <v/>
      </c>
      <c r="C150" s="11"/>
      <c r="D150" s="12"/>
      <c r="E150" s="12"/>
      <c r="F150" s="12"/>
      <c r="G150" s="12"/>
      <c r="H150" s="13"/>
      <c r="I150" s="13"/>
      <c r="J150" s="13"/>
      <c r="K150" s="10"/>
      <c r="L150" s="13"/>
      <c r="M150" s="14" t="str">
        <f>IF(B150="","",SUMIF('Linii aviz'!$B$5:$B$1004,B150,'Linii aviz'!$J$5:$J$1004))</f>
        <v/>
      </c>
      <c r="N150" s="14" t="str">
        <f>IF(B150="","",SUMIF('Linii aviz'!$B$5:$B$1004,B150,'Linii aviz'!$K$5:$K$1004))</f>
        <v/>
      </c>
      <c r="O150" s="14" t="str">
        <f t="shared" si="6"/>
        <v/>
      </c>
      <c r="P150" s="13"/>
      <c r="Q150" s="11"/>
      <c r="R150" s="15" t="str">
        <f t="shared" si="7"/>
        <v/>
      </c>
      <c r="S150" s="16" t="str">
        <f t="shared" ca="1" si="8"/>
        <v/>
      </c>
      <c r="T150" s="17" t="str">
        <f>IF(AND(B150="",E150=""),"",TRIM(IF(COUNTIF($B$5:$B$304,B150)&gt;1,"Număr dublat. ","")&amp;IF(OR(C150="",D150="",E150="",G150=""),"Date incomplete. ","")&amp;IF(COUNTIF('Linii aviz'!$B$5:$B$1004,B150)=0,"Nicio linie în Linii aviz. ","")&amp;IF(AND(K150="Da",L150=""),"Lipsește codul UIT. ","")&amp;IF(AND(H150&lt;&gt;"",I150=""),"Lipsește actul delegatului. ","")&amp;IF(S150="Nefacturat – termen depășit","Emite factura. ",IF(S150="De facturat","Factura până la "&amp;RIGHT("0"&amp;DAY(R150),2)&amp;"."&amp;RIGHT("0"&amp;MONTH(R150),2)&amp;"."&amp;YEAR(R150)&amp;". ",""))))</f>
        <v/>
      </c>
    </row>
    <row r="151" spans="2:20" x14ac:dyDescent="0.2">
      <c r="B151" s="10" t="str">
        <f>IF(E151="","",MAX($B$5:B150)+1)</f>
        <v/>
      </c>
      <c r="C151" s="11"/>
      <c r="D151" s="12"/>
      <c r="E151" s="12"/>
      <c r="F151" s="12"/>
      <c r="G151" s="12"/>
      <c r="H151" s="13"/>
      <c r="I151" s="13"/>
      <c r="J151" s="13"/>
      <c r="K151" s="10"/>
      <c r="L151" s="13"/>
      <c r="M151" s="14" t="str">
        <f>IF(B151="","",SUMIF('Linii aviz'!$B$5:$B$1004,B151,'Linii aviz'!$J$5:$J$1004))</f>
        <v/>
      </c>
      <c r="N151" s="14" t="str">
        <f>IF(B151="","",SUMIF('Linii aviz'!$B$5:$B$1004,B151,'Linii aviz'!$K$5:$K$1004))</f>
        <v/>
      </c>
      <c r="O151" s="14" t="str">
        <f t="shared" si="6"/>
        <v/>
      </c>
      <c r="P151" s="13"/>
      <c r="Q151" s="11"/>
      <c r="R151" s="15" t="str">
        <f t="shared" si="7"/>
        <v/>
      </c>
      <c r="S151" s="16" t="str">
        <f t="shared" ca="1" si="8"/>
        <v/>
      </c>
      <c r="T151" s="17" t="str">
        <f>IF(AND(B151="",E151=""),"",TRIM(IF(COUNTIF($B$5:$B$304,B151)&gt;1,"Număr dublat. ","")&amp;IF(OR(C151="",D151="",E151="",G151=""),"Date incomplete. ","")&amp;IF(COUNTIF('Linii aviz'!$B$5:$B$1004,B151)=0,"Nicio linie în Linii aviz. ","")&amp;IF(AND(K151="Da",L151=""),"Lipsește codul UIT. ","")&amp;IF(AND(H151&lt;&gt;"",I151=""),"Lipsește actul delegatului. ","")&amp;IF(S151="Nefacturat – termen depășit","Emite factura. ",IF(S151="De facturat","Factura până la "&amp;RIGHT("0"&amp;DAY(R151),2)&amp;"."&amp;RIGHT("0"&amp;MONTH(R151),2)&amp;"."&amp;YEAR(R151)&amp;". ",""))))</f>
        <v/>
      </c>
    </row>
    <row r="152" spans="2:20" x14ac:dyDescent="0.2">
      <c r="B152" s="10" t="str">
        <f>IF(E152="","",MAX($B$5:B151)+1)</f>
        <v/>
      </c>
      <c r="C152" s="11"/>
      <c r="D152" s="12"/>
      <c r="E152" s="12"/>
      <c r="F152" s="12"/>
      <c r="G152" s="12"/>
      <c r="H152" s="13"/>
      <c r="I152" s="13"/>
      <c r="J152" s="13"/>
      <c r="K152" s="10"/>
      <c r="L152" s="13"/>
      <c r="M152" s="14" t="str">
        <f>IF(B152="","",SUMIF('Linii aviz'!$B$5:$B$1004,B152,'Linii aviz'!$J$5:$J$1004))</f>
        <v/>
      </c>
      <c r="N152" s="14" t="str">
        <f>IF(B152="","",SUMIF('Linii aviz'!$B$5:$B$1004,B152,'Linii aviz'!$K$5:$K$1004))</f>
        <v/>
      </c>
      <c r="O152" s="14" t="str">
        <f t="shared" si="6"/>
        <v/>
      </c>
      <c r="P152" s="13"/>
      <c r="Q152" s="11"/>
      <c r="R152" s="15" t="str">
        <f t="shared" si="7"/>
        <v/>
      </c>
      <c r="S152" s="16" t="str">
        <f t="shared" ca="1" si="8"/>
        <v/>
      </c>
      <c r="T152" s="17" t="str">
        <f>IF(AND(B152="",E152=""),"",TRIM(IF(COUNTIF($B$5:$B$304,B152)&gt;1,"Număr dublat. ","")&amp;IF(OR(C152="",D152="",E152="",G152=""),"Date incomplete. ","")&amp;IF(COUNTIF('Linii aviz'!$B$5:$B$1004,B152)=0,"Nicio linie în Linii aviz. ","")&amp;IF(AND(K152="Da",L152=""),"Lipsește codul UIT. ","")&amp;IF(AND(H152&lt;&gt;"",I152=""),"Lipsește actul delegatului. ","")&amp;IF(S152="Nefacturat – termen depășit","Emite factura. ",IF(S152="De facturat","Factura până la "&amp;RIGHT("0"&amp;DAY(R152),2)&amp;"."&amp;RIGHT("0"&amp;MONTH(R152),2)&amp;"."&amp;YEAR(R152)&amp;". ",""))))</f>
        <v/>
      </c>
    </row>
    <row r="153" spans="2:20" x14ac:dyDescent="0.2">
      <c r="B153" s="10" t="str">
        <f>IF(E153="","",MAX($B$5:B152)+1)</f>
        <v/>
      </c>
      <c r="C153" s="11"/>
      <c r="D153" s="12"/>
      <c r="E153" s="12"/>
      <c r="F153" s="12"/>
      <c r="G153" s="12"/>
      <c r="H153" s="13"/>
      <c r="I153" s="13"/>
      <c r="J153" s="13"/>
      <c r="K153" s="10"/>
      <c r="L153" s="13"/>
      <c r="M153" s="14" t="str">
        <f>IF(B153="","",SUMIF('Linii aviz'!$B$5:$B$1004,B153,'Linii aviz'!$J$5:$J$1004))</f>
        <v/>
      </c>
      <c r="N153" s="14" t="str">
        <f>IF(B153="","",SUMIF('Linii aviz'!$B$5:$B$1004,B153,'Linii aviz'!$K$5:$K$1004))</f>
        <v/>
      </c>
      <c r="O153" s="14" t="str">
        <f t="shared" si="6"/>
        <v/>
      </c>
      <c r="P153" s="13"/>
      <c r="Q153" s="11"/>
      <c r="R153" s="15" t="str">
        <f t="shared" si="7"/>
        <v/>
      </c>
      <c r="S153" s="16" t="str">
        <f t="shared" ca="1" si="8"/>
        <v/>
      </c>
      <c r="T153" s="17" t="str">
        <f>IF(AND(B153="",E153=""),"",TRIM(IF(COUNTIF($B$5:$B$304,B153)&gt;1,"Număr dublat. ","")&amp;IF(OR(C153="",D153="",E153="",G153=""),"Date incomplete. ","")&amp;IF(COUNTIF('Linii aviz'!$B$5:$B$1004,B153)=0,"Nicio linie în Linii aviz. ","")&amp;IF(AND(K153="Da",L153=""),"Lipsește codul UIT. ","")&amp;IF(AND(H153&lt;&gt;"",I153=""),"Lipsește actul delegatului. ","")&amp;IF(S153="Nefacturat – termen depășit","Emite factura. ",IF(S153="De facturat","Factura până la "&amp;RIGHT("0"&amp;DAY(R153),2)&amp;"."&amp;RIGHT("0"&amp;MONTH(R153),2)&amp;"."&amp;YEAR(R153)&amp;". ",""))))</f>
        <v/>
      </c>
    </row>
    <row r="154" spans="2:20" x14ac:dyDescent="0.2">
      <c r="B154" s="10" t="str">
        <f>IF(E154="","",MAX($B$5:B153)+1)</f>
        <v/>
      </c>
      <c r="C154" s="11"/>
      <c r="D154" s="12"/>
      <c r="E154" s="12"/>
      <c r="F154" s="12"/>
      <c r="G154" s="12"/>
      <c r="H154" s="13"/>
      <c r="I154" s="13"/>
      <c r="J154" s="13"/>
      <c r="K154" s="10"/>
      <c r="L154" s="13"/>
      <c r="M154" s="14" t="str">
        <f>IF(B154="","",SUMIF('Linii aviz'!$B$5:$B$1004,B154,'Linii aviz'!$J$5:$J$1004))</f>
        <v/>
      </c>
      <c r="N154" s="14" t="str">
        <f>IF(B154="","",SUMIF('Linii aviz'!$B$5:$B$1004,B154,'Linii aviz'!$K$5:$K$1004))</f>
        <v/>
      </c>
      <c r="O154" s="14" t="str">
        <f t="shared" si="6"/>
        <v/>
      </c>
      <c r="P154" s="13"/>
      <c r="Q154" s="11"/>
      <c r="R154" s="15" t="str">
        <f t="shared" si="7"/>
        <v/>
      </c>
      <c r="S154" s="16" t="str">
        <f t="shared" ca="1" si="8"/>
        <v/>
      </c>
      <c r="T154" s="17" t="str">
        <f>IF(AND(B154="",E154=""),"",TRIM(IF(COUNTIF($B$5:$B$304,B154)&gt;1,"Număr dublat. ","")&amp;IF(OR(C154="",D154="",E154="",G154=""),"Date incomplete. ","")&amp;IF(COUNTIF('Linii aviz'!$B$5:$B$1004,B154)=0,"Nicio linie în Linii aviz. ","")&amp;IF(AND(K154="Da",L154=""),"Lipsește codul UIT. ","")&amp;IF(AND(H154&lt;&gt;"",I154=""),"Lipsește actul delegatului. ","")&amp;IF(S154="Nefacturat – termen depășit","Emite factura. ",IF(S154="De facturat","Factura până la "&amp;RIGHT("0"&amp;DAY(R154),2)&amp;"."&amp;RIGHT("0"&amp;MONTH(R154),2)&amp;"."&amp;YEAR(R154)&amp;". ",""))))</f>
        <v/>
      </c>
    </row>
    <row r="155" spans="2:20" x14ac:dyDescent="0.2">
      <c r="B155" s="10" t="str">
        <f>IF(E155="","",MAX($B$5:B154)+1)</f>
        <v/>
      </c>
      <c r="C155" s="11"/>
      <c r="D155" s="12"/>
      <c r="E155" s="12"/>
      <c r="F155" s="12"/>
      <c r="G155" s="12"/>
      <c r="H155" s="13"/>
      <c r="I155" s="13"/>
      <c r="J155" s="13"/>
      <c r="K155" s="10"/>
      <c r="L155" s="13"/>
      <c r="M155" s="14" t="str">
        <f>IF(B155="","",SUMIF('Linii aviz'!$B$5:$B$1004,B155,'Linii aviz'!$J$5:$J$1004))</f>
        <v/>
      </c>
      <c r="N155" s="14" t="str">
        <f>IF(B155="","",SUMIF('Linii aviz'!$B$5:$B$1004,B155,'Linii aviz'!$K$5:$K$1004))</f>
        <v/>
      </c>
      <c r="O155" s="14" t="str">
        <f t="shared" si="6"/>
        <v/>
      </c>
      <c r="P155" s="13"/>
      <c r="Q155" s="11"/>
      <c r="R155" s="15" t="str">
        <f t="shared" si="7"/>
        <v/>
      </c>
      <c r="S155" s="16" t="str">
        <f t="shared" ca="1" si="8"/>
        <v/>
      </c>
      <c r="T155" s="17" t="str">
        <f>IF(AND(B155="",E155=""),"",TRIM(IF(COUNTIF($B$5:$B$304,B155)&gt;1,"Număr dublat. ","")&amp;IF(OR(C155="",D155="",E155="",G155=""),"Date incomplete. ","")&amp;IF(COUNTIF('Linii aviz'!$B$5:$B$1004,B155)=0,"Nicio linie în Linii aviz. ","")&amp;IF(AND(K155="Da",L155=""),"Lipsește codul UIT. ","")&amp;IF(AND(H155&lt;&gt;"",I155=""),"Lipsește actul delegatului. ","")&amp;IF(S155="Nefacturat – termen depășit","Emite factura. ",IF(S155="De facturat","Factura până la "&amp;RIGHT("0"&amp;DAY(R155),2)&amp;"."&amp;RIGHT("0"&amp;MONTH(R155),2)&amp;"."&amp;YEAR(R155)&amp;". ",""))))</f>
        <v/>
      </c>
    </row>
    <row r="156" spans="2:20" x14ac:dyDescent="0.2">
      <c r="B156" s="10" t="str">
        <f>IF(E156="","",MAX($B$5:B155)+1)</f>
        <v/>
      </c>
      <c r="C156" s="11"/>
      <c r="D156" s="12"/>
      <c r="E156" s="12"/>
      <c r="F156" s="12"/>
      <c r="G156" s="12"/>
      <c r="H156" s="13"/>
      <c r="I156" s="13"/>
      <c r="J156" s="13"/>
      <c r="K156" s="10"/>
      <c r="L156" s="13"/>
      <c r="M156" s="14" t="str">
        <f>IF(B156="","",SUMIF('Linii aviz'!$B$5:$B$1004,B156,'Linii aviz'!$J$5:$J$1004))</f>
        <v/>
      </c>
      <c r="N156" s="14" t="str">
        <f>IF(B156="","",SUMIF('Linii aviz'!$B$5:$B$1004,B156,'Linii aviz'!$K$5:$K$1004))</f>
        <v/>
      </c>
      <c r="O156" s="14" t="str">
        <f t="shared" si="6"/>
        <v/>
      </c>
      <c r="P156" s="13"/>
      <c r="Q156" s="11"/>
      <c r="R156" s="15" t="str">
        <f t="shared" si="7"/>
        <v/>
      </c>
      <c r="S156" s="16" t="str">
        <f t="shared" ca="1" si="8"/>
        <v/>
      </c>
      <c r="T156" s="17" t="str">
        <f>IF(AND(B156="",E156=""),"",TRIM(IF(COUNTIF($B$5:$B$304,B156)&gt;1,"Număr dublat. ","")&amp;IF(OR(C156="",D156="",E156="",G156=""),"Date incomplete. ","")&amp;IF(COUNTIF('Linii aviz'!$B$5:$B$1004,B156)=0,"Nicio linie în Linii aviz. ","")&amp;IF(AND(K156="Da",L156=""),"Lipsește codul UIT. ","")&amp;IF(AND(H156&lt;&gt;"",I156=""),"Lipsește actul delegatului. ","")&amp;IF(S156="Nefacturat – termen depășit","Emite factura. ",IF(S156="De facturat","Factura până la "&amp;RIGHT("0"&amp;DAY(R156),2)&amp;"."&amp;RIGHT("0"&amp;MONTH(R156),2)&amp;"."&amp;YEAR(R156)&amp;". ",""))))</f>
        <v/>
      </c>
    </row>
    <row r="157" spans="2:20" x14ac:dyDescent="0.2">
      <c r="B157" s="10" t="str">
        <f>IF(E157="","",MAX($B$5:B156)+1)</f>
        <v/>
      </c>
      <c r="C157" s="11"/>
      <c r="D157" s="12"/>
      <c r="E157" s="12"/>
      <c r="F157" s="12"/>
      <c r="G157" s="12"/>
      <c r="H157" s="13"/>
      <c r="I157" s="13"/>
      <c r="J157" s="13"/>
      <c r="K157" s="10"/>
      <c r="L157" s="13"/>
      <c r="M157" s="14" t="str">
        <f>IF(B157="","",SUMIF('Linii aviz'!$B$5:$B$1004,B157,'Linii aviz'!$J$5:$J$1004))</f>
        <v/>
      </c>
      <c r="N157" s="14" t="str">
        <f>IF(B157="","",SUMIF('Linii aviz'!$B$5:$B$1004,B157,'Linii aviz'!$K$5:$K$1004))</f>
        <v/>
      </c>
      <c r="O157" s="14" t="str">
        <f t="shared" si="6"/>
        <v/>
      </c>
      <c r="P157" s="13"/>
      <c r="Q157" s="11"/>
      <c r="R157" s="15" t="str">
        <f t="shared" si="7"/>
        <v/>
      </c>
      <c r="S157" s="16" t="str">
        <f t="shared" ca="1" si="8"/>
        <v/>
      </c>
      <c r="T157" s="17" t="str">
        <f>IF(AND(B157="",E157=""),"",TRIM(IF(COUNTIF($B$5:$B$304,B157)&gt;1,"Număr dublat. ","")&amp;IF(OR(C157="",D157="",E157="",G157=""),"Date incomplete. ","")&amp;IF(COUNTIF('Linii aviz'!$B$5:$B$1004,B157)=0,"Nicio linie în Linii aviz. ","")&amp;IF(AND(K157="Da",L157=""),"Lipsește codul UIT. ","")&amp;IF(AND(H157&lt;&gt;"",I157=""),"Lipsește actul delegatului. ","")&amp;IF(S157="Nefacturat – termen depășit","Emite factura. ",IF(S157="De facturat","Factura până la "&amp;RIGHT("0"&amp;DAY(R157),2)&amp;"."&amp;RIGHT("0"&amp;MONTH(R157),2)&amp;"."&amp;YEAR(R157)&amp;". ",""))))</f>
        <v/>
      </c>
    </row>
    <row r="158" spans="2:20" x14ac:dyDescent="0.2">
      <c r="B158" s="10" t="str">
        <f>IF(E158="","",MAX($B$5:B157)+1)</f>
        <v/>
      </c>
      <c r="C158" s="11"/>
      <c r="D158" s="12"/>
      <c r="E158" s="12"/>
      <c r="F158" s="12"/>
      <c r="G158" s="12"/>
      <c r="H158" s="13"/>
      <c r="I158" s="13"/>
      <c r="J158" s="13"/>
      <c r="K158" s="10"/>
      <c r="L158" s="13"/>
      <c r="M158" s="14" t="str">
        <f>IF(B158="","",SUMIF('Linii aviz'!$B$5:$B$1004,B158,'Linii aviz'!$J$5:$J$1004))</f>
        <v/>
      </c>
      <c r="N158" s="14" t="str">
        <f>IF(B158="","",SUMIF('Linii aviz'!$B$5:$B$1004,B158,'Linii aviz'!$K$5:$K$1004))</f>
        <v/>
      </c>
      <c r="O158" s="14" t="str">
        <f t="shared" si="6"/>
        <v/>
      </c>
      <c r="P158" s="13"/>
      <c r="Q158" s="11"/>
      <c r="R158" s="15" t="str">
        <f t="shared" si="7"/>
        <v/>
      </c>
      <c r="S158" s="16" t="str">
        <f t="shared" ca="1" si="8"/>
        <v/>
      </c>
      <c r="T158" s="17" t="str">
        <f>IF(AND(B158="",E158=""),"",TRIM(IF(COUNTIF($B$5:$B$304,B158)&gt;1,"Număr dublat. ","")&amp;IF(OR(C158="",D158="",E158="",G158=""),"Date incomplete. ","")&amp;IF(COUNTIF('Linii aviz'!$B$5:$B$1004,B158)=0,"Nicio linie în Linii aviz. ","")&amp;IF(AND(K158="Da",L158=""),"Lipsește codul UIT. ","")&amp;IF(AND(H158&lt;&gt;"",I158=""),"Lipsește actul delegatului. ","")&amp;IF(S158="Nefacturat – termen depășit","Emite factura. ",IF(S158="De facturat","Factura până la "&amp;RIGHT("0"&amp;DAY(R158),2)&amp;"."&amp;RIGHT("0"&amp;MONTH(R158),2)&amp;"."&amp;YEAR(R158)&amp;". ",""))))</f>
        <v/>
      </c>
    </row>
    <row r="159" spans="2:20" x14ac:dyDescent="0.2">
      <c r="B159" s="10" t="str">
        <f>IF(E159="","",MAX($B$5:B158)+1)</f>
        <v/>
      </c>
      <c r="C159" s="11"/>
      <c r="D159" s="12"/>
      <c r="E159" s="12"/>
      <c r="F159" s="12"/>
      <c r="G159" s="12"/>
      <c r="H159" s="13"/>
      <c r="I159" s="13"/>
      <c r="J159" s="13"/>
      <c r="K159" s="10"/>
      <c r="L159" s="13"/>
      <c r="M159" s="14" t="str">
        <f>IF(B159="","",SUMIF('Linii aviz'!$B$5:$B$1004,B159,'Linii aviz'!$J$5:$J$1004))</f>
        <v/>
      </c>
      <c r="N159" s="14" t="str">
        <f>IF(B159="","",SUMIF('Linii aviz'!$B$5:$B$1004,B159,'Linii aviz'!$K$5:$K$1004))</f>
        <v/>
      </c>
      <c r="O159" s="14" t="str">
        <f t="shared" si="6"/>
        <v/>
      </c>
      <c r="P159" s="13"/>
      <c r="Q159" s="11"/>
      <c r="R159" s="15" t="str">
        <f t="shared" si="7"/>
        <v/>
      </c>
      <c r="S159" s="16" t="str">
        <f t="shared" ca="1" si="8"/>
        <v/>
      </c>
      <c r="T159" s="17" t="str">
        <f>IF(AND(B159="",E159=""),"",TRIM(IF(COUNTIF($B$5:$B$304,B159)&gt;1,"Număr dublat. ","")&amp;IF(OR(C159="",D159="",E159="",G159=""),"Date incomplete. ","")&amp;IF(COUNTIF('Linii aviz'!$B$5:$B$1004,B159)=0,"Nicio linie în Linii aviz. ","")&amp;IF(AND(K159="Da",L159=""),"Lipsește codul UIT. ","")&amp;IF(AND(H159&lt;&gt;"",I159=""),"Lipsește actul delegatului. ","")&amp;IF(S159="Nefacturat – termen depășit","Emite factura. ",IF(S159="De facturat","Factura până la "&amp;RIGHT("0"&amp;DAY(R159),2)&amp;"."&amp;RIGHT("0"&amp;MONTH(R159),2)&amp;"."&amp;YEAR(R159)&amp;". ",""))))</f>
        <v/>
      </c>
    </row>
    <row r="160" spans="2:20" x14ac:dyDescent="0.2">
      <c r="B160" s="10" t="str">
        <f>IF(E160="","",MAX($B$5:B159)+1)</f>
        <v/>
      </c>
      <c r="C160" s="11"/>
      <c r="D160" s="12"/>
      <c r="E160" s="12"/>
      <c r="F160" s="12"/>
      <c r="G160" s="12"/>
      <c r="H160" s="13"/>
      <c r="I160" s="13"/>
      <c r="J160" s="13"/>
      <c r="K160" s="10"/>
      <c r="L160" s="13"/>
      <c r="M160" s="14" t="str">
        <f>IF(B160="","",SUMIF('Linii aviz'!$B$5:$B$1004,B160,'Linii aviz'!$J$5:$J$1004))</f>
        <v/>
      </c>
      <c r="N160" s="14" t="str">
        <f>IF(B160="","",SUMIF('Linii aviz'!$B$5:$B$1004,B160,'Linii aviz'!$K$5:$K$1004))</f>
        <v/>
      </c>
      <c r="O160" s="14" t="str">
        <f t="shared" si="6"/>
        <v/>
      </c>
      <c r="P160" s="13"/>
      <c r="Q160" s="11"/>
      <c r="R160" s="15" t="str">
        <f t="shared" si="7"/>
        <v/>
      </c>
      <c r="S160" s="16" t="str">
        <f t="shared" ca="1" si="8"/>
        <v/>
      </c>
      <c r="T160" s="17" t="str">
        <f>IF(AND(B160="",E160=""),"",TRIM(IF(COUNTIF($B$5:$B$304,B160)&gt;1,"Număr dublat. ","")&amp;IF(OR(C160="",D160="",E160="",G160=""),"Date incomplete. ","")&amp;IF(COUNTIF('Linii aviz'!$B$5:$B$1004,B160)=0,"Nicio linie în Linii aviz. ","")&amp;IF(AND(K160="Da",L160=""),"Lipsește codul UIT. ","")&amp;IF(AND(H160&lt;&gt;"",I160=""),"Lipsește actul delegatului. ","")&amp;IF(S160="Nefacturat – termen depășit","Emite factura. ",IF(S160="De facturat","Factura până la "&amp;RIGHT("0"&amp;DAY(R160),2)&amp;"."&amp;RIGHT("0"&amp;MONTH(R160),2)&amp;"."&amp;YEAR(R160)&amp;". ",""))))</f>
        <v/>
      </c>
    </row>
    <row r="161" spans="2:20" x14ac:dyDescent="0.2">
      <c r="B161" s="10" t="str">
        <f>IF(E161="","",MAX($B$5:B160)+1)</f>
        <v/>
      </c>
      <c r="C161" s="11"/>
      <c r="D161" s="12"/>
      <c r="E161" s="12"/>
      <c r="F161" s="12"/>
      <c r="G161" s="12"/>
      <c r="H161" s="13"/>
      <c r="I161" s="13"/>
      <c r="J161" s="13"/>
      <c r="K161" s="10"/>
      <c r="L161" s="13"/>
      <c r="M161" s="14" t="str">
        <f>IF(B161="","",SUMIF('Linii aviz'!$B$5:$B$1004,B161,'Linii aviz'!$J$5:$J$1004))</f>
        <v/>
      </c>
      <c r="N161" s="14" t="str">
        <f>IF(B161="","",SUMIF('Linii aviz'!$B$5:$B$1004,B161,'Linii aviz'!$K$5:$K$1004))</f>
        <v/>
      </c>
      <c r="O161" s="14" t="str">
        <f t="shared" si="6"/>
        <v/>
      </c>
      <c r="P161" s="13"/>
      <c r="Q161" s="11"/>
      <c r="R161" s="15" t="str">
        <f t="shared" si="7"/>
        <v/>
      </c>
      <c r="S161" s="16" t="str">
        <f t="shared" ca="1" si="8"/>
        <v/>
      </c>
      <c r="T161" s="17" t="str">
        <f>IF(AND(B161="",E161=""),"",TRIM(IF(COUNTIF($B$5:$B$304,B161)&gt;1,"Număr dublat. ","")&amp;IF(OR(C161="",D161="",E161="",G161=""),"Date incomplete. ","")&amp;IF(COUNTIF('Linii aviz'!$B$5:$B$1004,B161)=0,"Nicio linie în Linii aviz. ","")&amp;IF(AND(K161="Da",L161=""),"Lipsește codul UIT. ","")&amp;IF(AND(H161&lt;&gt;"",I161=""),"Lipsește actul delegatului. ","")&amp;IF(S161="Nefacturat – termen depășit","Emite factura. ",IF(S161="De facturat","Factura până la "&amp;RIGHT("0"&amp;DAY(R161),2)&amp;"."&amp;RIGHT("0"&amp;MONTH(R161),2)&amp;"."&amp;YEAR(R161)&amp;". ",""))))</f>
        <v/>
      </c>
    </row>
    <row r="162" spans="2:20" x14ac:dyDescent="0.2">
      <c r="B162" s="10" t="str">
        <f>IF(E162="","",MAX($B$5:B161)+1)</f>
        <v/>
      </c>
      <c r="C162" s="11"/>
      <c r="D162" s="12"/>
      <c r="E162" s="12"/>
      <c r="F162" s="12"/>
      <c r="G162" s="12"/>
      <c r="H162" s="13"/>
      <c r="I162" s="13"/>
      <c r="J162" s="13"/>
      <c r="K162" s="10"/>
      <c r="L162" s="13"/>
      <c r="M162" s="14" t="str">
        <f>IF(B162="","",SUMIF('Linii aviz'!$B$5:$B$1004,B162,'Linii aviz'!$J$5:$J$1004))</f>
        <v/>
      </c>
      <c r="N162" s="14" t="str">
        <f>IF(B162="","",SUMIF('Linii aviz'!$B$5:$B$1004,B162,'Linii aviz'!$K$5:$K$1004))</f>
        <v/>
      </c>
      <c r="O162" s="14" t="str">
        <f t="shared" si="6"/>
        <v/>
      </c>
      <c r="P162" s="13"/>
      <c r="Q162" s="11"/>
      <c r="R162" s="15" t="str">
        <f t="shared" si="7"/>
        <v/>
      </c>
      <c r="S162" s="16" t="str">
        <f t="shared" ca="1" si="8"/>
        <v/>
      </c>
      <c r="T162" s="17" t="str">
        <f>IF(AND(B162="",E162=""),"",TRIM(IF(COUNTIF($B$5:$B$304,B162)&gt;1,"Număr dublat. ","")&amp;IF(OR(C162="",D162="",E162="",G162=""),"Date incomplete. ","")&amp;IF(COUNTIF('Linii aviz'!$B$5:$B$1004,B162)=0,"Nicio linie în Linii aviz. ","")&amp;IF(AND(K162="Da",L162=""),"Lipsește codul UIT. ","")&amp;IF(AND(H162&lt;&gt;"",I162=""),"Lipsește actul delegatului. ","")&amp;IF(S162="Nefacturat – termen depășit","Emite factura. ",IF(S162="De facturat","Factura până la "&amp;RIGHT("0"&amp;DAY(R162),2)&amp;"."&amp;RIGHT("0"&amp;MONTH(R162),2)&amp;"."&amp;YEAR(R162)&amp;". ",""))))</f>
        <v/>
      </c>
    </row>
    <row r="163" spans="2:20" x14ac:dyDescent="0.2">
      <c r="B163" s="10" t="str">
        <f>IF(E163="","",MAX($B$5:B162)+1)</f>
        <v/>
      </c>
      <c r="C163" s="11"/>
      <c r="D163" s="12"/>
      <c r="E163" s="12"/>
      <c r="F163" s="12"/>
      <c r="G163" s="12"/>
      <c r="H163" s="13"/>
      <c r="I163" s="13"/>
      <c r="J163" s="13"/>
      <c r="K163" s="10"/>
      <c r="L163" s="13"/>
      <c r="M163" s="14" t="str">
        <f>IF(B163="","",SUMIF('Linii aviz'!$B$5:$B$1004,B163,'Linii aviz'!$J$5:$J$1004))</f>
        <v/>
      </c>
      <c r="N163" s="14" t="str">
        <f>IF(B163="","",SUMIF('Linii aviz'!$B$5:$B$1004,B163,'Linii aviz'!$K$5:$K$1004))</f>
        <v/>
      </c>
      <c r="O163" s="14" t="str">
        <f t="shared" si="6"/>
        <v/>
      </c>
      <c r="P163" s="13"/>
      <c r="Q163" s="11"/>
      <c r="R163" s="15" t="str">
        <f t="shared" si="7"/>
        <v/>
      </c>
      <c r="S163" s="16" t="str">
        <f t="shared" ca="1" si="8"/>
        <v/>
      </c>
      <c r="T163" s="17" t="str">
        <f>IF(AND(B163="",E163=""),"",TRIM(IF(COUNTIF($B$5:$B$304,B163)&gt;1,"Număr dublat. ","")&amp;IF(OR(C163="",D163="",E163="",G163=""),"Date incomplete. ","")&amp;IF(COUNTIF('Linii aviz'!$B$5:$B$1004,B163)=0,"Nicio linie în Linii aviz. ","")&amp;IF(AND(K163="Da",L163=""),"Lipsește codul UIT. ","")&amp;IF(AND(H163&lt;&gt;"",I163=""),"Lipsește actul delegatului. ","")&amp;IF(S163="Nefacturat – termen depășit","Emite factura. ",IF(S163="De facturat","Factura până la "&amp;RIGHT("0"&amp;DAY(R163),2)&amp;"."&amp;RIGHT("0"&amp;MONTH(R163),2)&amp;"."&amp;YEAR(R163)&amp;". ",""))))</f>
        <v/>
      </c>
    </row>
    <row r="164" spans="2:20" x14ac:dyDescent="0.2">
      <c r="B164" s="10" t="str">
        <f>IF(E164="","",MAX($B$5:B163)+1)</f>
        <v/>
      </c>
      <c r="C164" s="11"/>
      <c r="D164" s="12"/>
      <c r="E164" s="12"/>
      <c r="F164" s="12"/>
      <c r="G164" s="12"/>
      <c r="H164" s="13"/>
      <c r="I164" s="13"/>
      <c r="J164" s="13"/>
      <c r="K164" s="10"/>
      <c r="L164" s="13"/>
      <c r="M164" s="14" t="str">
        <f>IF(B164="","",SUMIF('Linii aviz'!$B$5:$B$1004,B164,'Linii aviz'!$J$5:$J$1004))</f>
        <v/>
      </c>
      <c r="N164" s="14" t="str">
        <f>IF(B164="","",SUMIF('Linii aviz'!$B$5:$B$1004,B164,'Linii aviz'!$K$5:$K$1004))</f>
        <v/>
      </c>
      <c r="O164" s="14" t="str">
        <f t="shared" si="6"/>
        <v/>
      </c>
      <c r="P164" s="13"/>
      <c r="Q164" s="11"/>
      <c r="R164" s="15" t="str">
        <f t="shared" si="7"/>
        <v/>
      </c>
      <c r="S164" s="16" t="str">
        <f t="shared" ca="1" si="8"/>
        <v/>
      </c>
      <c r="T164" s="17" t="str">
        <f>IF(AND(B164="",E164=""),"",TRIM(IF(COUNTIF($B$5:$B$304,B164)&gt;1,"Număr dublat. ","")&amp;IF(OR(C164="",D164="",E164="",G164=""),"Date incomplete. ","")&amp;IF(COUNTIF('Linii aviz'!$B$5:$B$1004,B164)=0,"Nicio linie în Linii aviz. ","")&amp;IF(AND(K164="Da",L164=""),"Lipsește codul UIT. ","")&amp;IF(AND(H164&lt;&gt;"",I164=""),"Lipsește actul delegatului. ","")&amp;IF(S164="Nefacturat – termen depășit","Emite factura. ",IF(S164="De facturat","Factura până la "&amp;RIGHT("0"&amp;DAY(R164),2)&amp;"."&amp;RIGHT("0"&amp;MONTH(R164),2)&amp;"."&amp;YEAR(R164)&amp;". ",""))))</f>
        <v/>
      </c>
    </row>
    <row r="165" spans="2:20" x14ac:dyDescent="0.2">
      <c r="B165" s="10" t="str">
        <f>IF(E165="","",MAX($B$5:B164)+1)</f>
        <v/>
      </c>
      <c r="C165" s="11"/>
      <c r="D165" s="12"/>
      <c r="E165" s="12"/>
      <c r="F165" s="12"/>
      <c r="G165" s="12"/>
      <c r="H165" s="13"/>
      <c r="I165" s="13"/>
      <c r="J165" s="13"/>
      <c r="K165" s="10"/>
      <c r="L165" s="13"/>
      <c r="M165" s="14" t="str">
        <f>IF(B165="","",SUMIF('Linii aviz'!$B$5:$B$1004,B165,'Linii aviz'!$J$5:$J$1004))</f>
        <v/>
      </c>
      <c r="N165" s="14" t="str">
        <f>IF(B165="","",SUMIF('Linii aviz'!$B$5:$B$1004,B165,'Linii aviz'!$K$5:$K$1004))</f>
        <v/>
      </c>
      <c r="O165" s="14" t="str">
        <f t="shared" si="6"/>
        <v/>
      </c>
      <c r="P165" s="13"/>
      <c r="Q165" s="11"/>
      <c r="R165" s="15" t="str">
        <f t="shared" si="7"/>
        <v/>
      </c>
      <c r="S165" s="16" t="str">
        <f t="shared" ca="1" si="8"/>
        <v/>
      </c>
      <c r="T165" s="17" t="str">
        <f>IF(AND(B165="",E165=""),"",TRIM(IF(COUNTIF($B$5:$B$304,B165)&gt;1,"Număr dublat. ","")&amp;IF(OR(C165="",D165="",E165="",G165=""),"Date incomplete. ","")&amp;IF(COUNTIF('Linii aviz'!$B$5:$B$1004,B165)=0,"Nicio linie în Linii aviz. ","")&amp;IF(AND(K165="Da",L165=""),"Lipsește codul UIT. ","")&amp;IF(AND(H165&lt;&gt;"",I165=""),"Lipsește actul delegatului. ","")&amp;IF(S165="Nefacturat – termen depășit","Emite factura. ",IF(S165="De facturat","Factura până la "&amp;RIGHT("0"&amp;DAY(R165),2)&amp;"."&amp;RIGHT("0"&amp;MONTH(R165),2)&amp;"."&amp;YEAR(R165)&amp;". ",""))))</f>
        <v/>
      </c>
    </row>
    <row r="166" spans="2:20" x14ac:dyDescent="0.2">
      <c r="B166" s="10" t="str">
        <f>IF(E166="","",MAX($B$5:B165)+1)</f>
        <v/>
      </c>
      <c r="C166" s="11"/>
      <c r="D166" s="12"/>
      <c r="E166" s="12"/>
      <c r="F166" s="12"/>
      <c r="G166" s="12"/>
      <c r="H166" s="13"/>
      <c r="I166" s="13"/>
      <c r="J166" s="13"/>
      <c r="K166" s="10"/>
      <c r="L166" s="13"/>
      <c r="M166" s="14" t="str">
        <f>IF(B166="","",SUMIF('Linii aviz'!$B$5:$B$1004,B166,'Linii aviz'!$J$5:$J$1004))</f>
        <v/>
      </c>
      <c r="N166" s="14" t="str">
        <f>IF(B166="","",SUMIF('Linii aviz'!$B$5:$B$1004,B166,'Linii aviz'!$K$5:$K$1004))</f>
        <v/>
      </c>
      <c r="O166" s="14" t="str">
        <f t="shared" si="6"/>
        <v/>
      </c>
      <c r="P166" s="13"/>
      <c r="Q166" s="11"/>
      <c r="R166" s="15" t="str">
        <f t="shared" si="7"/>
        <v/>
      </c>
      <c r="S166" s="16" t="str">
        <f t="shared" ca="1" si="8"/>
        <v/>
      </c>
      <c r="T166" s="17" t="str">
        <f>IF(AND(B166="",E166=""),"",TRIM(IF(COUNTIF($B$5:$B$304,B166)&gt;1,"Număr dublat. ","")&amp;IF(OR(C166="",D166="",E166="",G166=""),"Date incomplete. ","")&amp;IF(COUNTIF('Linii aviz'!$B$5:$B$1004,B166)=0,"Nicio linie în Linii aviz. ","")&amp;IF(AND(K166="Da",L166=""),"Lipsește codul UIT. ","")&amp;IF(AND(H166&lt;&gt;"",I166=""),"Lipsește actul delegatului. ","")&amp;IF(S166="Nefacturat – termen depășit","Emite factura. ",IF(S166="De facturat","Factura până la "&amp;RIGHT("0"&amp;DAY(R166),2)&amp;"."&amp;RIGHT("0"&amp;MONTH(R166),2)&amp;"."&amp;YEAR(R166)&amp;". ",""))))</f>
        <v/>
      </c>
    </row>
    <row r="167" spans="2:20" x14ac:dyDescent="0.2">
      <c r="B167" s="10" t="str">
        <f>IF(E167="","",MAX($B$5:B166)+1)</f>
        <v/>
      </c>
      <c r="C167" s="11"/>
      <c r="D167" s="12"/>
      <c r="E167" s="12"/>
      <c r="F167" s="12"/>
      <c r="G167" s="12"/>
      <c r="H167" s="13"/>
      <c r="I167" s="13"/>
      <c r="J167" s="13"/>
      <c r="K167" s="10"/>
      <c r="L167" s="13"/>
      <c r="M167" s="14" t="str">
        <f>IF(B167="","",SUMIF('Linii aviz'!$B$5:$B$1004,B167,'Linii aviz'!$J$5:$J$1004))</f>
        <v/>
      </c>
      <c r="N167" s="14" t="str">
        <f>IF(B167="","",SUMIF('Linii aviz'!$B$5:$B$1004,B167,'Linii aviz'!$K$5:$K$1004))</f>
        <v/>
      </c>
      <c r="O167" s="14" t="str">
        <f t="shared" si="6"/>
        <v/>
      </c>
      <c r="P167" s="13"/>
      <c r="Q167" s="11"/>
      <c r="R167" s="15" t="str">
        <f t="shared" si="7"/>
        <v/>
      </c>
      <c r="S167" s="16" t="str">
        <f t="shared" ca="1" si="8"/>
        <v/>
      </c>
      <c r="T167" s="17" t="str">
        <f>IF(AND(B167="",E167=""),"",TRIM(IF(COUNTIF($B$5:$B$304,B167)&gt;1,"Număr dublat. ","")&amp;IF(OR(C167="",D167="",E167="",G167=""),"Date incomplete. ","")&amp;IF(COUNTIF('Linii aviz'!$B$5:$B$1004,B167)=0,"Nicio linie în Linii aviz. ","")&amp;IF(AND(K167="Da",L167=""),"Lipsește codul UIT. ","")&amp;IF(AND(H167&lt;&gt;"",I167=""),"Lipsește actul delegatului. ","")&amp;IF(S167="Nefacturat – termen depășit","Emite factura. ",IF(S167="De facturat","Factura până la "&amp;RIGHT("0"&amp;DAY(R167),2)&amp;"."&amp;RIGHT("0"&amp;MONTH(R167),2)&amp;"."&amp;YEAR(R167)&amp;". ",""))))</f>
        <v/>
      </c>
    </row>
    <row r="168" spans="2:20" x14ac:dyDescent="0.2">
      <c r="B168" s="10" t="str">
        <f>IF(E168="","",MAX($B$5:B167)+1)</f>
        <v/>
      </c>
      <c r="C168" s="11"/>
      <c r="D168" s="12"/>
      <c r="E168" s="12"/>
      <c r="F168" s="12"/>
      <c r="G168" s="12"/>
      <c r="H168" s="13"/>
      <c r="I168" s="13"/>
      <c r="J168" s="13"/>
      <c r="K168" s="10"/>
      <c r="L168" s="13"/>
      <c r="M168" s="14" t="str">
        <f>IF(B168="","",SUMIF('Linii aviz'!$B$5:$B$1004,B168,'Linii aviz'!$J$5:$J$1004))</f>
        <v/>
      </c>
      <c r="N168" s="14" t="str">
        <f>IF(B168="","",SUMIF('Linii aviz'!$B$5:$B$1004,B168,'Linii aviz'!$K$5:$K$1004))</f>
        <v/>
      </c>
      <c r="O168" s="14" t="str">
        <f t="shared" si="6"/>
        <v/>
      </c>
      <c r="P168" s="13"/>
      <c r="Q168" s="11"/>
      <c r="R168" s="15" t="str">
        <f t="shared" si="7"/>
        <v/>
      </c>
      <c r="S168" s="16" t="str">
        <f t="shared" ca="1" si="8"/>
        <v/>
      </c>
      <c r="T168" s="17" t="str">
        <f>IF(AND(B168="",E168=""),"",TRIM(IF(COUNTIF($B$5:$B$304,B168)&gt;1,"Număr dublat. ","")&amp;IF(OR(C168="",D168="",E168="",G168=""),"Date incomplete. ","")&amp;IF(COUNTIF('Linii aviz'!$B$5:$B$1004,B168)=0,"Nicio linie în Linii aviz. ","")&amp;IF(AND(K168="Da",L168=""),"Lipsește codul UIT. ","")&amp;IF(AND(H168&lt;&gt;"",I168=""),"Lipsește actul delegatului. ","")&amp;IF(S168="Nefacturat – termen depășit","Emite factura. ",IF(S168="De facturat","Factura până la "&amp;RIGHT("0"&amp;DAY(R168),2)&amp;"."&amp;RIGHT("0"&amp;MONTH(R168),2)&amp;"."&amp;YEAR(R168)&amp;". ",""))))</f>
        <v/>
      </c>
    </row>
    <row r="169" spans="2:20" x14ac:dyDescent="0.2">
      <c r="B169" s="10" t="str">
        <f>IF(E169="","",MAX($B$5:B168)+1)</f>
        <v/>
      </c>
      <c r="C169" s="11"/>
      <c r="D169" s="12"/>
      <c r="E169" s="12"/>
      <c r="F169" s="12"/>
      <c r="G169" s="12"/>
      <c r="H169" s="13"/>
      <c r="I169" s="13"/>
      <c r="J169" s="13"/>
      <c r="K169" s="10"/>
      <c r="L169" s="13"/>
      <c r="M169" s="14" t="str">
        <f>IF(B169="","",SUMIF('Linii aviz'!$B$5:$B$1004,B169,'Linii aviz'!$J$5:$J$1004))</f>
        <v/>
      </c>
      <c r="N169" s="14" t="str">
        <f>IF(B169="","",SUMIF('Linii aviz'!$B$5:$B$1004,B169,'Linii aviz'!$K$5:$K$1004))</f>
        <v/>
      </c>
      <c r="O169" s="14" t="str">
        <f t="shared" si="6"/>
        <v/>
      </c>
      <c r="P169" s="13"/>
      <c r="Q169" s="11"/>
      <c r="R169" s="15" t="str">
        <f t="shared" si="7"/>
        <v/>
      </c>
      <c r="S169" s="16" t="str">
        <f t="shared" ca="1" si="8"/>
        <v/>
      </c>
      <c r="T169" s="17" t="str">
        <f>IF(AND(B169="",E169=""),"",TRIM(IF(COUNTIF($B$5:$B$304,B169)&gt;1,"Număr dublat. ","")&amp;IF(OR(C169="",D169="",E169="",G169=""),"Date incomplete. ","")&amp;IF(COUNTIF('Linii aviz'!$B$5:$B$1004,B169)=0,"Nicio linie în Linii aviz. ","")&amp;IF(AND(K169="Da",L169=""),"Lipsește codul UIT. ","")&amp;IF(AND(H169&lt;&gt;"",I169=""),"Lipsește actul delegatului. ","")&amp;IF(S169="Nefacturat – termen depășit","Emite factura. ",IF(S169="De facturat","Factura până la "&amp;RIGHT("0"&amp;DAY(R169),2)&amp;"."&amp;RIGHT("0"&amp;MONTH(R169),2)&amp;"."&amp;YEAR(R169)&amp;". ",""))))</f>
        <v/>
      </c>
    </row>
    <row r="170" spans="2:20" x14ac:dyDescent="0.2">
      <c r="B170" s="10" t="str">
        <f>IF(E170="","",MAX($B$5:B169)+1)</f>
        <v/>
      </c>
      <c r="C170" s="11"/>
      <c r="D170" s="12"/>
      <c r="E170" s="12"/>
      <c r="F170" s="12"/>
      <c r="G170" s="12"/>
      <c r="H170" s="13"/>
      <c r="I170" s="13"/>
      <c r="J170" s="13"/>
      <c r="K170" s="10"/>
      <c r="L170" s="13"/>
      <c r="M170" s="14" t="str">
        <f>IF(B170="","",SUMIF('Linii aviz'!$B$5:$B$1004,B170,'Linii aviz'!$J$5:$J$1004))</f>
        <v/>
      </c>
      <c r="N170" s="14" t="str">
        <f>IF(B170="","",SUMIF('Linii aviz'!$B$5:$B$1004,B170,'Linii aviz'!$K$5:$K$1004))</f>
        <v/>
      </c>
      <c r="O170" s="14" t="str">
        <f t="shared" si="6"/>
        <v/>
      </c>
      <c r="P170" s="13"/>
      <c r="Q170" s="11"/>
      <c r="R170" s="15" t="str">
        <f t="shared" si="7"/>
        <v/>
      </c>
      <c r="S170" s="16" t="str">
        <f t="shared" ca="1" si="8"/>
        <v/>
      </c>
      <c r="T170" s="17" t="str">
        <f>IF(AND(B170="",E170=""),"",TRIM(IF(COUNTIF($B$5:$B$304,B170)&gt;1,"Număr dublat. ","")&amp;IF(OR(C170="",D170="",E170="",G170=""),"Date incomplete. ","")&amp;IF(COUNTIF('Linii aviz'!$B$5:$B$1004,B170)=0,"Nicio linie în Linii aviz. ","")&amp;IF(AND(K170="Da",L170=""),"Lipsește codul UIT. ","")&amp;IF(AND(H170&lt;&gt;"",I170=""),"Lipsește actul delegatului. ","")&amp;IF(S170="Nefacturat – termen depășit","Emite factura. ",IF(S170="De facturat","Factura până la "&amp;RIGHT("0"&amp;DAY(R170),2)&amp;"."&amp;RIGHT("0"&amp;MONTH(R170),2)&amp;"."&amp;YEAR(R170)&amp;". ",""))))</f>
        <v/>
      </c>
    </row>
    <row r="171" spans="2:20" x14ac:dyDescent="0.2">
      <c r="B171" s="10" t="str">
        <f>IF(E171="","",MAX($B$5:B170)+1)</f>
        <v/>
      </c>
      <c r="C171" s="11"/>
      <c r="D171" s="12"/>
      <c r="E171" s="12"/>
      <c r="F171" s="12"/>
      <c r="G171" s="12"/>
      <c r="H171" s="13"/>
      <c r="I171" s="13"/>
      <c r="J171" s="13"/>
      <c r="K171" s="10"/>
      <c r="L171" s="13"/>
      <c r="M171" s="14" t="str">
        <f>IF(B171="","",SUMIF('Linii aviz'!$B$5:$B$1004,B171,'Linii aviz'!$J$5:$J$1004))</f>
        <v/>
      </c>
      <c r="N171" s="14" t="str">
        <f>IF(B171="","",SUMIF('Linii aviz'!$B$5:$B$1004,B171,'Linii aviz'!$K$5:$K$1004))</f>
        <v/>
      </c>
      <c r="O171" s="14" t="str">
        <f t="shared" si="6"/>
        <v/>
      </c>
      <c r="P171" s="13"/>
      <c r="Q171" s="11"/>
      <c r="R171" s="15" t="str">
        <f t="shared" si="7"/>
        <v/>
      </c>
      <c r="S171" s="16" t="str">
        <f t="shared" ca="1" si="8"/>
        <v/>
      </c>
      <c r="T171" s="17" t="str">
        <f>IF(AND(B171="",E171=""),"",TRIM(IF(COUNTIF($B$5:$B$304,B171)&gt;1,"Număr dublat. ","")&amp;IF(OR(C171="",D171="",E171="",G171=""),"Date incomplete. ","")&amp;IF(COUNTIF('Linii aviz'!$B$5:$B$1004,B171)=0,"Nicio linie în Linii aviz. ","")&amp;IF(AND(K171="Da",L171=""),"Lipsește codul UIT. ","")&amp;IF(AND(H171&lt;&gt;"",I171=""),"Lipsește actul delegatului. ","")&amp;IF(S171="Nefacturat – termen depășit","Emite factura. ",IF(S171="De facturat","Factura până la "&amp;RIGHT("0"&amp;DAY(R171),2)&amp;"."&amp;RIGHT("0"&amp;MONTH(R171),2)&amp;"."&amp;YEAR(R171)&amp;". ",""))))</f>
        <v/>
      </c>
    </row>
    <row r="172" spans="2:20" x14ac:dyDescent="0.2">
      <c r="B172" s="10" t="str">
        <f>IF(E172="","",MAX($B$5:B171)+1)</f>
        <v/>
      </c>
      <c r="C172" s="11"/>
      <c r="D172" s="12"/>
      <c r="E172" s="12"/>
      <c r="F172" s="12"/>
      <c r="G172" s="12"/>
      <c r="H172" s="13"/>
      <c r="I172" s="13"/>
      <c r="J172" s="13"/>
      <c r="K172" s="10"/>
      <c r="L172" s="13"/>
      <c r="M172" s="14" t="str">
        <f>IF(B172="","",SUMIF('Linii aviz'!$B$5:$B$1004,B172,'Linii aviz'!$J$5:$J$1004))</f>
        <v/>
      </c>
      <c r="N172" s="14" t="str">
        <f>IF(B172="","",SUMIF('Linii aviz'!$B$5:$B$1004,B172,'Linii aviz'!$K$5:$K$1004))</f>
        <v/>
      </c>
      <c r="O172" s="14" t="str">
        <f t="shared" si="6"/>
        <v/>
      </c>
      <c r="P172" s="13"/>
      <c r="Q172" s="11"/>
      <c r="R172" s="15" t="str">
        <f t="shared" si="7"/>
        <v/>
      </c>
      <c r="S172" s="16" t="str">
        <f t="shared" ca="1" si="8"/>
        <v/>
      </c>
      <c r="T172" s="17" t="str">
        <f>IF(AND(B172="",E172=""),"",TRIM(IF(COUNTIF($B$5:$B$304,B172)&gt;1,"Număr dublat. ","")&amp;IF(OR(C172="",D172="",E172="",G172=""),"Date incomplete. ","")&amp;IF(COUNTIF('Linii aviz'!$B$5:$B$1004,B172)=0,"Nicio linie în Linii aviz. ","")&amp;IF(AND(K172="Da",L172=""),"Lipsește codul UIT. ","")&amp;IF(AND(H172&lt;&gt;"",I172=""),"Lipsește actul delegatului. ","")&amp;IF(S172="Nefacturat – termen depășit","Emite factura. ",IF(S172="De facturat","Factura până la "&amp;RIGHT("0"&amp;DAY(R172),2)&amp;"."&amp;RIGHT("0"&amp;MONTH(R172),2)&amp;"."&amp;YEAR(R172)&amp;". ",""))))</f>
        <v/>
      </c>
    </row>
    <row r="173" spans="2:20" x14ac:dyDescent="0.2">
      <c r="B173" s="10" t="str">
        <f>IF(E173="","",MAX($B$5:B172)+1)</f>
        <v/>
      </c>
      <c r="C173" s="11"/>
      <c r="D173" s="12"/>
      <c r="E173" s="12"/>
      <c r="F173" s="12"/>
      <c r="G173" s="12"/>
      <c r="H173" s="13"/>
      <c r="I173" s="13"/>
      <c r="J173" s="13"/>
      <c r="K173" s="10"/>
      <c r="L173" s="13"/>
      <c r="M173" s="14" t="str">
        <f>IF(B173="","",SUMIF('Linii aviz'!$B$5:$B$1004,B173,'Linii aviz'!$J$5:$J$1004))</f>
        <v/>
      </c>
      <c r="N173" s="14" t="str">
        <f>IF(B173="","",SUMIF('Linii aviz'!$B$5:$B$1004,B173,'Linii aviz'!$K$5:$K$1004))</f>
        <v/>
      </c>
      <c r="O173" s="14" t="str">
        <f t="shared" si="6"/>
        <v/>
      </c>
      <c r="P173" s="13"/>
      <c r="Q173" s="11"/>
      <c r="R173" s="15" t="str">
        <f t="shared" si="7"/>
        <v/>
      </c>
      <c r="S173" s="16" t="str">
        <f t="shared" ca="1" si="8"/>
        <v/>
      </c>
      <c r="T173" s="17" t="str">
        <f>IF(AND(B173="",E173=""),"",TRIM(IF(COUNTIF($B$5:$B$304,B173)&gt;1,"Număr dublat. ","")&amp;IF(OR(C173="",D173="",E173="",G173=""),"Date incomplete. ","")&amp;IF(COUNTIF('Linii aviz'!$B$5:$B$1004,B173)=0,"Nicio linie în Linii aviz. ","")&amp;IF(AND(K173="Da",L173=""),"Lipsește codul UIT. ","")&amp;IF(AND(H173&lt;&gt;"",I173=""),"Lipsește actul delegatului. ","")&amp;IF(S173="Nefacturat – termen depășit","Emite factura. ",IF(S173="De facturat","Factura până la "&amp;RIGHT("0"&amp;DAY(R173),2)&amp;"."&amp;RIGHT("0"&amp;MONTH(R173),2)&amp;"."&amp;YEAR(R173)&amp;". ",""))))</f>
        <v/>
      </c>
    </row>
    <row r="174" spans="2:20" x14ac:dyDescent="0.2">
      <c r="B174" s="10" t="str">
        <f>IF(E174="","",MAX($B$5:B173)+1)</f>
        <v/>
      </c>
      <c r="C174" s="11"/>
      <c r="D174" s="12"/>
      <c r="E174" s="12"/>
      <c r="F174" s="12"/>
      <c r="G174" s="12"/>
      <c r="H174" s="13"/>
      <c r="I174" s="13"/>
      <c r="J174" s="13"/>
      <c r="K174" s="10"/>
      <c r="L174" s="13"/>
      <c r="M174" s="14" t="str">
        <f>IF(B174="","",SUMIF('Linii aviz'!$B$5:$B$1004,B174,'Linii aviz'!$J$5:$J$1004))</f>
        <v/>
      </c>
      <c r="N174" s="14" t="str">
        <f>IF(B174="","",SUMIF('Linii aviz'!$B$5:$B$1004,B174,'Linii aviz'!$K$5:$K$1004))</f>
        <v/>
      </c>
      <c r="O174" s="14" t="str">
        <f t="shared" si="6"/>
        <v/>
      </c>
      <c r="P174" s="13"/>
      <c r="Q174" s="11"/>
      <c r="R174" s="15" t="str">
        <f t="shared" si="7"/>
        <v/>
      </c>
      <c r="S174" s="16" t="str">
        <f t="shared" ca="1" si="8"/>
        <v/>
      </c>
      <c r="T174" s="17" t="str">
        <f>IF(AND(B174="",E174=""),"",TRIM(IF(COUNTIF($B$5:$B$304,B174)&gt;1,"Număr dublat. ","")&amp;IF(OR(C174="",D174="",E174="",G174=""),"Date incomplete. ","")&amp;IF(COUNTIF('Linii aviz'!$B$5:$B$1004,B174)=0,"Nicio linie în Linii aviz. ","")&amp;IF(AND(K174="Da",L174=""),"Lipsește codul UIT. ","")&amp;IF(AND(H174&lt;&gt;"",I174=""),"Lipsește actul delegatului. ","")&amp;IF(S174="Nefacturat – termen depășit","Emite factura. ",IF(S174="De facturat","Factura până la "&amp;RIGHT("0"&amp;DAY(R174),2)&amp;"."&amp;RIGHT("0"&amp;MONTH(R174),2)&amp;"."&amp;YEAR(R174)&amp;". ",""))))</f>
        <v/>
      </c>
    </row>
    <row r="175" spans="2:20" x14ac:dyDescent="0.2">
      <c r="B175" s="10" t="str">
        <f>IF(E175="","",MAX($B$5:B174)+1)</f>
        <v/>
      </c>
      <c r="C175" s="11"/>
      <c r="D175" s="12"/>
      <c r="E175" s="12"/>
      <c r="F175" s="12"/>
      <c r="G175" s="12"/>
      <c r="H175" s="13"/>
      <c r="I175" s="13"/>
      <c r="J175" s="13"/>
      <c r="K175" s="10"/>
      <c r="L175" s="13"/>
      <c r="M175" s="14" t="str">
        <f>IF(B175="","",SUMIF('Linii aviz'!$B$5:$B$1004,B175,'Linii aviz'!$J$5:$J$1004))</f>
        <v/>
      </c>
      <c r="N175" s="14" t="str">
        <f>IF(B175="","",SUMIF('Linii aviz'!$B$5:$B$1004,B175,'Linii aviz'!$K$5:$K$1004))</f>
        <v/>
      </c>
      <c r="O175" s="14" t="str">
        <f t="shared" si="6"/>
        <v/>
      </c>
      <c r="P175" s="13"/>
      <c r="Q175" s="11"/>
      <c r="R175" s="15" t="str">
        <f t="shared" si="7"/>
        <v/>
      </c>
      <c r="S175" s="16" t="str">
        <f t="shared" ca="1" si="8"/>
        <v/>
      </c>
      <c r="T175" s="17" t="str">
        <f>IF(AND(B175="",E175=""),"",TRIM(IF(COUNTIF($B$5:$B$304,B175)&gt;1,"Număr dublat. ","")&amp;IF(OR(C175="",D175="",E175="",G175=""),"Date incomplete. ","")&amp;IF(COUNTIF('Linii aviz'!$B$5:$B$1004,B175)=0,"Nicio linie în Linii aviz. ","")&amp;IF(AND(K175="Da",L175=""),"Lipsește codul UIT. ","")&amp;IF(AND(H175&lt;&gt;"",I175=""),"Lipsește actul delegatului. ","")&amp;IF(S175="Nefacturat – termen depășit","Emite factura. ",IF(S175="De facturat","Factura până la "&amp;RIGHT("0"&amp;DAY(R175),2)&amp;"."&amp;RIGHT("0"&amp;MONTH(R175),2)&amp;"."&amp;YEAR(R175)&amp;". ",""))))</f>
        <v/>
      </c>
    </row>
    <row r="176" spans="2:20" x14ac:dyDescent="0.2">
      <c r="B176" s="10" t="str">
        <f>IF(E176="","",MAX($B$5:B175)+1)</f>
        <v/>
      </c>
      <c r="C176" s="11"/>
      <c r="D176" s="12"/>
      <c r="E176" s="12"/>
      <c r="F176" s="12"/>
      <c r="G176" s="12"/>
      <c r="H176" s="13"/>
      <c r="I176" s="13"/>
      <c r="J176" s="13"/>
      <c r="K176" s="10"/>
      <c r="L176" s="13"/>
      <c r="M176" s="14" t="str">
        <f>IF(B176="","",SUMIF('Linii aviz'!$B$5:$B$1004,B176,'Linii aviz'!$J$5:$J$1004))</f>
        <v/>
      </c>
      <c r="N176" s="14" t="str">
        <f>IF(B176="","",SUMIF('Linii aviz'!$B$5:$B$1004,B176,'Linii aviz'!$K$5:$K$1004))</f>
        <v/>
      </c>
      <c r="O176" s="14" t="str">
        <f t="shared" si="6"/>
        <v/>
      </c>
      <c r="P176" s="13"/>
      <c r="Q176" s="11"/>
      <c r="R176" s="15" t="str">
        <f t="shared" si="7"/>
        <v/>
      </c>
      <c r="S176" s="16" t="str">
        <f t="shared" ca="1" si="8"/>
        <v/>
      </c>
      <c r="T176" s="17" t="str">
        <f>IF(AND(B176="",E176=""),"",TRIM(IF(COUNTIF($B$5:$B$304,B176)&gt;1,"Număr dublat. ","")&amp;IF(OR(C176="",D176="",E176="",G176=""),"Date incomplete. ","")&amp;IF(COUNTIF('Linii aviz'!$B$5:$B$1004,B176)=0,"Nicio linie în Linii aviz. ","")&amp;IF(AND(K176="Da",L176=""),"Lipsește codul UIT. ","")&amp;IF(AND(H176&lt;&gt;"",I176=""),"Lipsește actul delegatului. ","")&amp;IF(S176="Nefacturat – termen depășit","Emite factura. ",IF(S176="De facturat","Factura până la "&amp;RIGHT("0"&amp;DAY(R176),2)&amp;"."&amp;RIGHT("0"&amp;MONTH(R176),2)&amp;"."&amp;YEAR(R176)&amp;". ",""))))</f>
        <v/>
      </c>
    </row>
    <row r="177" spans="2:20" x14ac:dyDescent="0.2">
      <c r="B177" s="10" t="str">
        <f>IF(E177="","",MAX($B$5:B176)+1)</f>
        <v/>
      </c>
      <c r="C177" s="11"/>
      <c r="D177" s="12"/>
      <c r="E177" s="12"/>
      <c r="F177" s="12"/>
      <c r="G177" s="12"/>
      <c r="H177" s="13"/>
      <c r="I177" s="13"/>
      <c r="J177" s="13"/>
      <c r="K177" s="10"/>
      <c r="L177" s="13"/>
      <c r="M177" s="14" t="str">
        <f>IF(B177="","",SUMIF('Linii aviz'!$B$5:$B$1004,B177,'Linii aviz'!$J$5:$J$1004))</f>
        <v/>
      </c>
      <c r="N177" s="14" t="str">
        <f>IF(B177="","",SUMIF('Linii aviz'!$B$5:$B$1004,B177,'Linii aviz'!$K$5:$K$1004))</f>
        <v/>
      </c>
      <c r="O177" s="14" t="str">
        <f t="shared" si="6"/>
        <v/>
      </c>
      <c r="P177" s="13"/>
      <c r="Q177" s="11"/>
      <c r="R177" s="15" t="str">
        <f t="shared" si="7"/>
        <v/>
      </c>
      <c r="S177" s="16" t="str">
        <f t="shared" ca="1" si="8"/>
        <v/>
      </c>
      <c r="T177" s="17" t="str">
        <f>IF(AND(B177="",E177=""),"",TRIM(IF(COUNTIF($B$5:$B$304,B177)&gt;1,"Număr dublat. ","")&amp;IF(OR(C177="",D177="",E177="",G177=""),"Date incomplete. ","")&amp;IF(COUNTIF('Linii aviz'!$B$5:$B$1004,B177)=0,"Nicio linie în Linii aviz. ","")&amp;IF(AND(K177="Da",L177=""),"Lipsește codul UIT. ","")&amp;IF(AND(H177&lt;&gt;"",I177=""),"Lipsește actul delegatului. ","")&amp;IF(S177="Nefacturat – termen depășit","Emite factura. ",IF(S177="De facturat","Factura până la "&amp;RIGHT("0"&amp;DAY(R177),2)&amp;"."&amp;RIGHT("0"&amp;MONTH(R177),2)&amp;"."&amp;YEAR(R177)&amp;". ",""))))</f>
        <v/>
      </c>
    </row>
    <row r="178" spans="2:20" x14ac:dyDescent="0.2">
      <c r="B178" s="10" t="str">
        <f>IF(E178="","",MAX($B$5:B177)+1)</f>
        <v/>
      </c>
      <c r="C178" s="11"/>
      <c r="D178" s="12"/>
      <c r="E178" s="12"/>
      <c r="F178" s="12"/>
      <c r="G178" s="12"/>
      <c r="H178" s="13"/>
      <c r="I178" s="13"/>
      <c r="J178" s="13"/>
      <c r="K178" s="10"/>
      <c r="L178" s="13"/>
      <c r="M178" s="14" t="str">
        <f>IF(B178="","",SUMIF('Linii aviz'!$B$5:$B$1004,B178,'Linii aviz'!$J$5:$J$1004))</f>
        <v/>
      </c>
      <c r="N178" s="14" t="str">
        <f>IF(B178="","",SUMIF('Linii aviz'!$B$5:$B$1004,B178,'Linii aviz'!$K$5:$K$1004))</f>
        <v/>
      </c>
      <c r="O178" s="14" t="str">
        <f t="shared" si="6"/>
        <v/>
      </c>
      <c r="P178" s="13"/>
      <c r="Q178" s="11"/>
      <c r="R178" s="15" t="str">
        <f t="shared" si="7"/>
        <v/>
      </c>
      <c r="S178" s="16" t="str">
        <f t="shared" ca="1" si="8"/>
        <v/>
      </c>
      <c r="T178" s="17" t="str">
        <f>IF(AND(B178="",E178=""),"",TRIM(IF(COUNTIF($B$5:$B$304,B178)&gt;1,"Număr dublat. ","")&amp;IF(OR(C178="",D178="",E178="",G178=""),"Date incomplete. ","")&amp;IF(COUNTIF('Linii aviz'!$B$5:$B$1004,B178)=0,"Nicio linie în Linii aviz. ","")&amp;IF(AND(K178="Da",L178=""),"Lipsește codul UIT. ","")&amp;IF(AND(H178&lt;&gt;"",I178=""),"Lipsește actul delegatului. ","")&amp;IF(S178="Nefacturat – termen depășit","Emite factura. ",IF(S178="De facturat","Factura până la "&amp;RIGHT("0"&amp;DAY(R178),2)&amp;"."&amp;RIGHT("0"&amp;MONTH(R178),2)&amp;"."&amp;YEAR(R178)&amp;". ",""))))</f>
        <v/>
      </c>
    </row>
    <row r="179" spans="2:20" x14ac:dyDescent="0.2">
      <c r="B179" s="10" t="str">
        <f>IF(E179="","",MAX($B$5:B178)+1)</f>
        <v/>
      </c>
      <c r="C179" s="11"/>
      <c r="D179" s="12"/>
      <c r="E179" s="12"/>
      <c r="F179" s="12"/>
      <c r="G179" s="12"/>
      <c r="H179" s="13"/>
      <c r="I179" s="13"/>
      <c r="J179" s="13"/>
      <c r="K179" s="10"/>
      <c r="L179" s="13"/>
      <c r="M179" s="14" t="str">
        <f>IF(B179="","",SUMIF('Linii aviz'!$B$5:$B$1004,B179,'Linii aviz'!$J$5:$J$1004))</f>
        <v/>
      </c>
      <c r="N179" s="14" t="str">
        <f>IF(B179="","",SUMIF('Linii aviz'!$B$5:$B$1004,B179,'Linii aviz'!$K$5:$K$1004))</f>
        <v/>
      </c>
      <c r="O179" s="14" t="str">
        <f t="shared" si="6"/>
        <v/>
      </c>
      <c r="P179" s="13"/>
      <c r="Q179" s="11"/>
      <c r="R179" s="15" t="str">
        <f t="shared" si="7"/>
        <v/>
      </c>
      <c r="S179" s="16" t="str">
        <f t="shared" ca="1" si="8"/>
        <v/>
      </c>
      <c r="T179" s="17" t="str">
        <f>IF(AND(B179="",E179=""),"",TRIM(IF(COUNTIF($B$5:$B$304,B179)&gt;1,"Număr dublat. ","")&amp;IF(OR(C179="",D179="",E179="",G179=""),"Date incomplete. ","")&amp;IF(COUNTIF('Linii aviz'!$B$5:$B$1004,B179)=0,"Nicio linie în Linii aviz. ","")&amp;IF(AND(K179="Da",L179=""),"Lipsește codul UIT. ","")&amp;IF(AND(H179&lt;&gt;"",I179=""),"Lipsește actul delegatului. ","")&amp;IF(S179="Nefacturat – termen depășit","Emite factura. ",IF(S179="De facturat","Factura până la "&amp;RIGHT("0"&amp;DAY(R179),2)&amp;"."&amp;RIGHT("0"&amp;MONTH(R179),2)&amp;"."&amp;YEAR(R179)&amp;". ",""))))</f>
        <v/>
      </c>
    </row>
    <row r="180" spans="2:20" x14ac:dyDescent="0.2">
      <c r="B180" s="10" t="str">
        <f>IF(E180="","",MAX($B$5:B179)+1)</f>
        <v/>
      </c>
      <c r="C180" s="11"/>
      <c r="D180" s="12"/>
      <c r="E180" s="12"/>
      <c r="F180" s="12"/>
      <c r="G180" s="12"/>
      <c r="H180" s="13"/>
      <c r="I180" s="13"/>
      <c r="J180" s="13"/>
      <c r="K180" s="10"/>
      <c r="L180" s="13"/>
      <c r="M180" s="14" t="str">
        <f>IF(B180="","",SUMIF('Linii aviz'!$B$5:$B$1004,B180,'Linii aviz'!$J$5:$J$1004))</f>
        <v/>
      </c>
      <c r="N180" s="14" t="str">
        <f>IF(B180="","",SUMIF('Linii aviz'!$B$5:$B$1004,B180,'Linii aviz'!$K$5:$K$1004))</f>
        <v/>
      </c>
      <c r="O180" s="14" t="str">
        <f t="shared" si="6"/>
        <v/>
      </c>
      <c r="P180" s="13"/>
      <c r="Q180" s="11"/>
      <c r="R180" s="15" t="str">
        <f t="shared" si="7"/>
        <v/>
      </c>
      <c r="S180" s="16" t="str">
        <f t="shared" ca="1" si="8"/>
        <v/>
      </c>
      <c r="T180" s="17" t="str">
        <f>IF(AND(B180="",E180=""),"",TRIM(IF(COUNTIF($B$5:$B$304,B180)&gt;1,"Număr dublat. ","")&amp;IF(OR(C180="",D180="",E180="",G180=""),"Date incomplete. ","")&amp;IF(COUNTIF('Linii aviz'!$B$5:$B$1004,B180)=0,"Nicio linie în Linii aviz. ","")&amp;IF(AND(K180="Da",L180=""),"Lipsește codul UIT. ","")&amp;IF(AND(H180&lt;&gt;"",I180=""),"Lipsește actul delegatului. ","")&amp;IF(S180="Nefacturat – termen depășit","Emite factura. ",IF(S180="De facturat","Factura până la "&amp;RIGHT("0"&amp;DAY(R180),2)&amp;"."&amp;RIGHT("0"&amp;MONTH(R180),2)&amp;"."&amp;YEAR(R180)&amp;". ",""))))</f>
        <v/>
      </c>
    </row>
    <row r="181" spans="2:20" x14ac:dyDescent="0.2">
      <c r="B181" s="10" t="str">
        <f>IF(E181="","",MAX($B$5:B180)+1)</f>
        <v/>
      </c>
      <c r="C181" s="11"/>
      <c r="D181" s="12"/>
      <c r="E181" s="12"/>
      <c r="F181" s="12"/>
      <c r="G181" s="12"/>
      <c r="H181" s="13"/>
      <c r="I181" s="13"/>
      <c r="J181" s="13"/>
      <c r="K181" s="10"/>
      <c r="L181" s="13"/>
      <c r="M181" s="14" t="str">
        <f>IF(B181="","",SUMIF('Linii aviz'!$B$5:$B$1004,B181,'Linii aviz'!$J$5:$J$1004))</f>
        <v/>
      </c>
      <c r="N181" s="14" t="str">
        <f>IF(B181="","",SUMIF('Linii aviz'!$B$5:$B$1004,B181,'Linii aviz'!$K$5:$K$1004))</f>
        <v/>
      </c>
      <c r="O181" s="14" t="str">
        <f t="shared" si="6"/>
        <v/>
      </c>
      <c r="P181" s="13"/>
      <c r="Q181" s="11"/>
      <c r="R181" s="15" t="str">
        <f t="shared" si="7"/>
        <v/>
      </c>
      <c r="S181" s="16" t="str">
        <f t="shared" ca="1" si="8"/>
        <v/>
      </c>
      <c r="T181" s="17" t="str">
        <f>IF(AND(B181="",E181=""),"",TRIM(IF(COUNTIF($B$5:$B$304,B181)&gt;1,"Număr dublat. ","")&amp;IF(OR(C181="",D181="",E181="",G181=""),"Date incomplete. ","")&amp;IF(COUNTIF('Linii aviz'!$B$5:$B$1004,B181)=0,"Nicio linie în Linii aviz. ","")&amp;IF(AND(K181="Da",L181=""),"Lipsește codul UIT. ","")&amp;IF(AND(H181&lt;&gt;"",I181=""),"Lipsește actul delegatului. ","")&amp;IF(S181="Nefacturat – termen depășit","Emite factura. ",IF(S181="De facturat","Factura până la "&amp;RIGHT("0"&amp;DAY(R181),2)&amp;"."&amp;RIGHT("0"&amp;MONTH(R181),2)&amp;"."&amp;YEAR(R181)&amp;". ",""))))</f>
        <v/>
      </c>
    </row>
    <row r="182" spans="2:20" x14ac:dyDescent="0.2">
      <c r="B182" s="10" t="str">
        <f>IF(E182="","",MAX($B$5:B181)+1)</f>
        <v/>
      </c>
      <c r="C182" s="11"/>
      <c r="D182" s="12"/>
      <c r="E182" s="12"/>
      <c r="F182" s="12"/>
      <c r="G182" s="12"/>
      <c r="H182" s="13"/>
      <c r="I182" s="13"/>
      <c r="J182" s="13"/>
      <c r="K182" s="10"/>
      <c r="L182" s="13"/>
      <c r="M182" s="14" t="str">
        <f>IF(B182="","",SUMIF('Linii aviz'!$B$5:$B$1004,B182,'Linii aviz'!$J$5:$J$1004))</f>
        <v/>
      </c>
      <c r="N182" s="14" t="str">
        <f>IF(B182="","",SUMIF('Linii aviz'!$B$5:$B$1004,B182,'Linii aviz'!$K$5:$K$1004))</f>
        <v/>
      </c>
      <c r="O182" s="14" t="str">
        <f t="shared" si="6"/>
        <v/>
      </c>
      <c r="P182" s="13"/>
      <c r="Q182" s="11"/>
      <c r="R182" s="15" t="str">
        <f t="shared" si="7"/>
        <v/>
      </c>
      <c r="S182" s="16" t="str">
        <f t="shared" ca="1" si="8"/>
        <v/>
      </c>
      <c r="T182" s="17" t="str">
        <f>IF(AND(B182="",E182=""),"",TRIM(IF(COUNTIF($B$5:$B$304,B182)&gt;1,"Număr dublat. ","")&amp;IF(OR(C182="",D182="",E182="",G182=""),"Date incomplete. ","")&amp;IF(COUNTIF('Linii aviz'!$B$5:$B$1004,B182)=0,"Nicio linie în Linii aviz. ","")&amp;IF(AND(K182="Da",L182=""),"Lipsește codul UIT. ","")&amp;IF(AND(H182&lt;&gt;"",I182=""),"Lipsește actul delegatului. ","")&amp;IF(S182="Nefacturat – termen depășit","Emite factura. ",IF(S182="De facturat","Factura până la "&amp;RIGHT("0"&amp;DAY(R182),2)&amp;"."&amp;RIGHT("0"&amp;MONTH(R182),2)&amp;"."&amp;YEAR(R182)&amp;". ",""))))</f>
        <v/>
      </c>
    </row>
    <row r="183" spans="2:20" x14ac:dyDescent="0.2">
      <c r="B183" s="10" t="str">
        <f>IF(E183="","",MAX($B$5:B182)+1)</f>
        <v/>
      </c>
      <c r="C183" s="11"/>
      <c r="D183" s="12"/>
      <c r="E183" s="12"/>
      <c r="F183" s="12"/>
      <c r="G183" s="12"/>
      <c r="H183" s="13"/>
      <c r="I183" s="13"/>
      <c r="J183" s="13"/>
      <c r="K183" s="10"/>
      <c r="L183" s="13"/>
      <c r="M183" s="14" t="str">
        <f>IF(B183="","",SUMIF('Linii aviz'!$B$5:$B$1004,B183,'Linii aviz'!$J$5:$J$1004))</f>
        <v/>
      </c>
      <c r="N183" s="14" t="str">
        <f>IF(B183="","",SUMIF('Linii aviz'!$B$5:$B$1004,B183,'Linii aviz'!$K$5:$K$1004))</f>
        <v/>
      </c>
      <c r="O183" s="14" t="str">
        <f t="shared" si="6"/>
        <v/>
      </c>
      <c r="P183" s="13"/>
      <c r="Q183" s="11"/>
      <c r="R183" s="15" t="str">
        <f t="shared" si="7"/>
        <v/>
      </c>
      <c r="S183" s="16" t="str">
        <f t="shared" ca="1" si="8"/>
        <v/>
      </c>
      <c r="T183" s="17" t="str">
        <f>IF(AND(B183="",E183=""),"",TRIM(IF(COUNTIF($B$5:$B$304,B183)&gt;1,"Număr dublat. ","")&amp;IF(OR(C183="",D183="",E183="",G183=""),"Date incomplete. ","")&amp;IF(COUNTIF('Linii aviz'!$B$5:$B$1004,B183)=0,"Nicio linie în Linii aviz. ","")&amp;IF(AND(K183="Da",L183=""),"Lipsește codul UIT. ","")&amp;IF(AND(H183&lt;&gt;"",I183=""),"Lipsește actul delegatului. ","")&amp;IF(S183="Nefacturat – termen depășit","Emite factura. ",IF(S183="De facturat","Factura până la "&amp;RIGHT("0"&amp;DAY(R183),2)&amp;"."&amp;RIGHT("0"&amp;MONTH(R183),2)&amp;"."&amp;YEAR(R183)&amp;". ",""))))</f>
        <v/>
      </c>
    </row>
    <row r="184" spans="2:20" x14ac:dyDescent="0.2">
      <c r="B184" s="10" t="str">
        <f>IF(E184="","",MAX($B$5:B183)+1)</f>
        <v/>
      </c>
      <c r="C184" s="11"/>
      <c r="D184" s="12"/>
      <c r="E184" s="12"/>
      <c r="F184" s="12"/>
      <c r="G184" s="12"/>
      <c r="H184" s="13"/>
      <c r="I184" s="13"/>
      <c r="J184" s="13"/>
      <c r="K184" s="10"/>
      <c r="L184" s="13"/>
      <c r="M184" s="14" t="str">
        <f>IF(B184="","",SUMIF('Linii aviz'!$B$5:$B$1004,B184,'Linii aviz'!$J$5:$J$1004))</f>
        <v/>
      </c>
      <c r="N184" s="14" t="str">
        <f>IF(B184="","",SUMIF('Linii aviz'!$B$5:$B$1004,B184,'Linii aviz'!$K$5:$K$1004))</f>
        <v/>
      </c>
      <c r="O184" s="14" t="str">
        <f t="shared" si="6"/>
        <v/>
      </c>
      <c r="P184" s="13"/>
      <c r="Q184" s="11"/>
      <c r="R184" s="15" t="str">
        <f t="shared" si="7"/>
        <v/>
      </c>
      <c r="S184" s="16" t="str">
        <f t="shared" ca="1" si="8"/>
        <v/>
      </c>
      <c r="T184" s="17" t="str">
        <f>IF(AND(B184="",E184=""),"",TRIM(IF(COUNTIF($B$5:$B$304,B184)&gt;1,"Număr dublat. ","")&amp;IF(OR(C184="",D184="",E184="",G184=""),"Date incomplete. ","")&amp;IF(COUNTIF('Linii aviz'!$B$5:$B$1004,B184)=0,"Nicio linie în Linii aviz. ","")&amp;IF(AND(K184="Da",L184=""),"Lipsește codul UIT. ","")&amp;IF(AND(H184&lt;&gt;"",I184=""),"Lipsește actul delegatului. ","")&amp;IF(S184="Nefacturat – termen depășit","Emite factura. ",IF(S184="De facturat","Factura până la "&amp;RIGHT("0"&amp;DAY(R184),2)&amp;"."&amp;RIGHT("0"&amp;MONTH(R184),2)&amp;"."&amp;YEAR(R184)&amp;". ",""))))</f>
        <v/>
      </c>
    </row>
    <row r="185" spans="2:20" x14ac:dyDescent="0.2">
      <c r="B185" s="10" t="str">
        <f>IF(E185="","",MAX($B$5:B184)+1)</f>
        <v/>
      </c>
      <c r="C185" s="11"/>
      <c r="D185" s="12"/>
      <c r="E185" s="12"/>
      <c r="F185" s="12"/>
      <c r="G185" s="12"/>
      <c r="H185" s="13"/>
      <c r="I185" s="13"/>
      <c r="J185" s="13"/>
      <c r="K185" s="10"/>
      <c r="L185" s="13"/>
      <c r="M185" s="14" t="str">
        <f>IF(B185="","",SUMIF('Linii aviz'!$B$5:$B$1004,B185,'Linii aviz'!$J$5:$J$1004))</f>
        <v/>
      </c>
      <c r="N185" s="14" t="str">
        <f>IF(B185="","",SUMIF('Linii aviz'!$B$5:$B$1004,B185,'Linii aviz'!$K$5:$K$1004))</f>
        <v/>
      </c>
      <c r="O185" s="14" t="str">
        <f t="shared" si="6"/>
        <v/>
      </c>
      <c r="P185" s="13"/>
      <c r="Q185" s="11"/>
      <c r="R185" s="15" t="str">
        <f t="shared" si="7"/>
        <v/>
      </c>
      <c r="S185" s="16" t="str">
        <f t="shared" ca="1" si="8"/>
        <v/>
      </c>
      <c r="T185" s="17" t="str">
        <f>IF(AND(B185="",E185=""),"",TRIM(IF(COUNTIF($B$5:$B$304,B185)&gt;1,"Număr dublat. ","")&amp;IF(OR(C185="",D185="",E185="",G185=""),"Date incomplete. ","")&amp;IF(COUNTIF('Linii aviz'!$B$5:$B$1004,B185)=0,"Nicio linie în Linii aviz. ","")&amp;IF(AND(K185="Da",L185=""),"Lipsește codul UIT. ","")&amp;IF(AND(H185&lt;&gt;"",I185=""),"Lipsește actul delegatului. ","")&amp;IF(S185="Nefacturat – termen depășit","Emite factura. ",IF(S185="De facturat","Factura până la "&amp;RIGHT("0"&amp;DAY(R185),2)&amp;"."&amp;RIGHT("0"&amp;MONTH(R185),2)&amp;"."&amp;YEAR(R185)&amp;". ",""))))</f>
        <v/>
      </c>
    </row>
    <row r="186" spans="2:20" x14ac:dyDescent="0.2">
      <c r="B186" s="10" t="str">
        <f>IF(E186="","",MAX($B$5:B185)+1)</f>
        <v/>
      </c>
      <c r="C186" s="11"/>
      <c r="D186" s="12"/>
      <c r="E186" s="12"/>
      <c r="F186" s="12"/>
      <c r="G186" s="12"/>
      <c r="H186" s="13"/>
      <c r="I186" s="13"/>
      <c r="J186" s="13"/>
      <c r="K186" s="10"/>
      <c r="L186" s="13"/>
      <c r="M186" s="14" t="str">
        <f>IF(B186="","",SUMIF('Linii aviz'!$B$5:$B$1004,B186,'Linii aviz'!$J$5:$J$1004))</f>
        <v/>
      </c>
      <c r="N186" s="14" t="str">
        <f>IF(B186="","",SUMIF('Linii aviz'!$B$5:$B$1004,B186,'Linii aviz'!$K$5:$K$1004))</f>
        <v/>
      </c>
      <c r="O186" s="14" t="str">
        <f t="shared" si="6"/>
        <v/>
      </c>
      <c r="P186" s="13"/>
      <c r="Q186" s="11"/>
      <c r="R186" s="15" t="str">
        <f t="shared" si="7"/>
        <v/>
      </c>
      <c r="S186" s="16" t="str">
        <f t="shared" ca="1" si="8"/>
        <v/>
      </c>
      <c r="T186" s="17" t="str">
        <f>IF(AND(B186="",E186=""),"",TRIM(IF(COUNTIF($B$5:$B$304,B186)&gt;1,"Număr dublat. ","")&amp;IF(OR(C186="",D186="",E186="",G186=""),"Date incomplete. ","")&amp;IF(COUNTIF('Linii aviz'!$B$5:$B$1004,B186)=0,"Nicio linie în Linii aviz. ","")&amp;IF(AND(K186="Da",L186=""),"Lipsește codul UIT. ","")&amp;IF(AND(H186&lt;&gt;"",I186=""),"Lipsește actul delegatului. ","")&amp;IF(S186="Nefacturat – termen depășit","Emite factura. ",IF(S186="De facturat","Factura până la "&amp;RIGHT("0"&amp;DAY(R186),2)&amp;"."&amp;RIGHT("0"&amp;MONTH(R186),2)&amp;"."&amp;YEAR(R186)&amp;". ",""))))</f>
        <v/>
      </c>
    </row>
    <row r="187" spans="2:20" x14ac:dyDescent="0.2">
      <c r="B187" s="10" t="str">
        <f>IF(E187="","",MAX($B$5:B186)+1)</f>
        <v/>
      </c>
      <c r="C187" s="11"/>
      <c r="D187" s="12"/>
      <c r="E187" s="12"/>
      <c r="F187" s="12"/>
      <c r="G187" s="12"/>
      <c r="H187" s="13"/>
      <c r="I187" s="13"/>
      <c r="J187" s="13"/>
      <c r="K187" s="10"/>
      <c r="L187" s="13"/>
      <c r="M187" s="14" t="str">
        <f>IF(B187="","",SUMIF('Linii aviz'!$B$5:$B$1004,B187,'Linii aviz'!$J$5:$J$1004))</f>
        <v/>
      </c>
      <c r="N187" s="14" t="str">
        <f>IF(B187="","",SUMIF('Linii aviz'!$B$5:$B$1004,B187,'Linii aviz'!$K$5:$K$1004))</f>
        <v/>
      </c>
      <c r="O187" s="14" t="str">
        <f t="shared" si="6"/>
        <v/>
      </c>
      <c r="P187" s="13"/>
      <c r="Q187" s="11"/>
      <c r="R187" s="15" t="str">
        <f t="shared" si="7"/>
        <v/>
      </c>
      <c r="S187" s="16" t="str">
        <f t="shared" ca="1" si="8"/>
        <v/>
      </c>
      <c r="T187" s="17" t="str">
        <f>IF(AND(B187="",E187=""),"",TRIM(IF(COUNTIF($B$5:$B$304,B187)&gt;1,"Număr dublat. ","")&amp;IF(OR(C187="",D187="",E187="",G187=""),"Date incomplete. ","")&amp;IF(COUNTIF('Linii aviz'!$B$5:$B$1004,B187)=0,"Nicio linie în Linii aviz. ","")&amp;IF(AND(K187="Da",L187=""),"Lipsește codul UIT. ","")&amp;IF(AND(H187&lt;&gt;"",I187=""),"Lipsește actul delegatului. ","")&amp;IF(S187="Nefacturat – termen depășit","Emite factura. ",IF(S187="De facturat","Factura până la "&amp;RIGHT("0"&amp;DAY(R187),2)&amp;"."&amp;RIGHT("0"&amp;MONTH(R187),2)&amp;"."&amp;YEAR(R187)&amp;". ",""))))</f>
        <v/>
      </c>
    </row>
    <row r="188" spans="2:20" x14ac:dyDescent="0.2">
      <c r="B188" s="10" t="str">
        <f>IF(E188="","",MAX($B$5:B187)+1)</f>
        <v/>
      </c>
      <c r="C188" s="11"/>
      <c r="D188" s="12"/>
      <c r="E188" s="12"/>
      <c r="F188" s="12"/>
      <c r="G188" s="12"/>
      <c r="H188" s="13"/>
      <c r="I188" s="13"/>
      <c r="J188" s="13"/>
      <c r="K188" s="10"/>
      <c r="L188" s="13"/>
      <c r="M188" s="14" t="str">
        <f>IF(B188="","",SUMIF('Linii aviz'!$B$5:$B$1004,B188,'Linii aviz'!$J$5:$J$1004))</f>
        <v/>
      </c>
      <c r="N188" s="14" t="str">
        <f>IF(B188="","",SUMIF('Linii aviz'!$B$5:$B$1004,B188,'Linii aviz'!$K$5:$K$1004))</f>
        <v/>
      </c>
      <c r="O188" s="14" t="str">
        <f t="shared" si="6"/>
        <v/>
      </c>
      <c r="P188" s="13"/>
      <c r="Q188" s="11"/>
      <c r="R188" s="15" t="str">
        <f t="shared" si="7"/>
        <v/>
      </c>
      <c r="S188" s="16" t="str">
        <f t="shared" ca="1" si="8"/>
        <v/>
      </c>
      <c r="T188" s="17" t="str">
        <f>IF(AND(B188="",E188=""),"",TRIM(IF(COUNTIF($B$5:$B$304,B188)&gt;1,"Număr dublat. ","")&amp;IF(OR(C188="",D188="",E188="",G188=""),"Date incomplete. ","")&amp;IF(COUNTIF('Linii aviz'!$B$5:$B$1004,B188)=0,"Nicio linie în Linii aviz. ","")&amp;IF(AND(K188="Da",L188=""),"Lipsește codul UIT. ","")&amp;IF(AND(H188&lt;&gt;"",I188=""),"Lipsește actul delegatului. ","")&amp;IF(S188="Nefacturat – termen depășit","Emite factura. ",IF(S188="De facturat","Factura până la "&amp;RIGHT("0"&amp;DAY(R188),2)&amp;"."&amp;RIGHT("0"&amp;MONTH(R188),2)&amp;"."&amp;YEAR(R188)&amp;". ",""))))</f>
        <v/>
      </c>
    </row>
    <row r="189" spans="2:20" x14ac:dyDescent="0.2">
      <c r="B189" s="10" t="str">
        <f>IF(E189="","",MAX($B$5:B188)+1)</f>
        <v/>
      </c>
      <c r="C189" s="11"/>
      <c r="D189" s="12"/>
      <c r="E189" s="12"/>
      <c r="F189" s="12"/>
      <c r="G189" s="12"/>
      <c r="H189" s="13"/>
      <c r="I189" s="13"/>
      <c r="J189" s="13"/>
      <c r="K189" s="10"/>
      <c r="L189" s="13"/>
      <c r="M189" s="14" t="str">
        <f>IF(B189="","",SUMIF('Linii aviz'!$B$5:$B$1004,B189,'Linii aviz'!$J$5:$J$1004))</f>
        <v/>
      </c>
      <c r="N189" s="14" t="str">
        <f>IF(B189="","",SUMIF('Linii aviz'!$B$5:$B$1004,B189,'Linii aviz'!$K$5:$K$1004))</f>
        <v/>
      </c>
      <c r="O189" s="14" t="str">
        <f t="shared" si="6"/>
        <v/>
      </c>
      <c r="P189" s="13"/>
      <c r="Q189" s="11"/>
      <c r="R189" s="15" t="str">
        <f t="shared" si="7"/>
        <v/>
      </c>
      <c r="S189" s="16" t="str">
        <f t="shared" ca="1" si="8"/>
        <v/>
      </c>
      <c r="T189" s="17" t="str">
        <f>IF(AND(B189="",E189=""),"",TRIM(IF(COUNTIF($B$5:$B$304,B189)&gt;1,"Număr dublat. ","")&amp;IF(OR(C189="",D189="",E189="",G189=""),"Date incomplete. ","")&amp;IF(COUNTIF('Linii aviz'!$B$5:$B$1004,B189)=0,"Nicio linie în Linii aviz. ","")&amp;IF(AND(K189="Da",L189=""),"Lipsește codul UIT. ","")&amp;IF(AND(H189&lt;&gt;"",I189=""),"Lipsește actul delegatului. ","")&amp;IF(S189="Nefacturat – termen depășit","Emite factura. ",IF(S189="De facturat","Factura până la "&amp;RIGHT("0"&amp;DAY(R189),2)&amp;"."&amp;RIGHT("0"&amp;MONTH(R189),2)&amp;"."&amp;YEAR(R189)&amp;". ",""))))</f>
        <v/>
      </c>
    </row>
    <row r="190" spans="2:20" x14ac:dyDescent="0.2">
      <c r="B190" s="10" t="str">
        <f>IF(E190="","",MAX($B$5:B189)+1)</f>
        <v/>
      </c>
      <c r="C190" s="11"/>
      <c r="D190" s="12"/>
      <c r="E190" s="12"/>
      <c r="F190" s="12"/>
      <c r="G190" s="12"/>
      <c r="H190" s="13"/>
      <c r="I190" s="13"/>
      <c r="J190" s="13"/>
      <c r="K190" s="10"/>
      <c r="L190" s="13"/>
      <c r="M190" s="14" t="str">
        <f>IF(B190="","",SUMIF('Linii aviz'!$B$5:$B$1004,B190,'Linii aviz'!$J$5:$J$1004))</f>
        <v/>
      </c>
      <c r="N190" s="14" t="str">
        <f>IF(B190="","",SUMIF('Linii aviz'!$B$5:$B$1004,B190,'Linii aviz'!$K$5:$K$1004))</f>
        <v/>
      </c>
      <c r="O190" s="14" t="str">
        <f t="shared" si="6"/>
        <v/>
      </c>
      <c r="P190" s="13"/>
      <c r="Q190" s="11"/>
      <c r="R190" s="15" t="str">
        <f t="shared" si="7"/>
        <v/>
      </c>
      <c r="S190" s="16" t="str">
        <f t="shared" ca="1" si="8"/>
        <v/>
      </c>
      <c r="T190" s="17" t="str">
        <f>IF(AND(B190="",E190=""),"",TRIM(IF(COUNTIF($B$5:$B$304,B190)&gt;1,"Număr dublat. ","")&amp;IF(OR(C190="",D190="",E190="",G190=""),"Date incomplete. ","")&amp;IF(COUNTIF('Linii aviz'!$B$5:$B$1004,B190)=0,"Nicio linie în Linii aviz. ","")&amp;IF(AND(K190="Da",L190=""),"Lipsește codul UIT. ","")&amp;IF(AND(H190&lt;&gt;"",I190=""),"Lipsește actul delegatului. ","")&amp;IF(S190="Nefacturat – termen depășit","Emite factura. ",IF(S190="De facturat","Factura până la "&amp;RIGHT("0"&amp;DAY(R190),2)&amp;"."&amp;RIGHT("0"&amp;MONTH(R190),2)&amp;"."&amp;YEAR(R190)&amp;". ",""))))</f>
        <v/>
      </c>
    </row>
    <row r="191" spans="2:20" x14ac:dyDescent="0.2">
      <c r="B191" s="10" t="str">
        <f>IF(E191="","",MAX($B$5:B190)+1)</f>
        <v/>
      </c>
      <c r="C191" s="11"/>
      <c r="D191" s="12"/>
      <c r="E191" s="12"/>
      <c r="F191" s="12"/>
      <c r="G191" s="12"/>
      <c r="H191" s="13"/>
      <c r="I191" s="13"/>
      <c r="J191" s="13"/>
      <c r="K191" s="10"/>
      <c r="L191" s="13"/>
      <c r="M191" s="14" t="str">
        <f>IF(B191="","",SUMIF('Linii aviz'!$B$5:$B$1004,B191,'Linii aviz'!$J$5:$J$1004))</f>
        <v/>
      </c>
      <c r="N191" s="14" t="str">
        <f>IF(B191="","",SUMIF('Linii aviz'!$B$5:$B$1004,B191,'Linii aviz'!$K$5:$K$1004))</f>
        <v/>
      </c>
      <c r="O191" s="14" t="str">
        <f t="shared" si="6"/>
        <v/>
      </c>
      <c r="P191" s="13"/>
      <c r="Q191" s="11"/>
      <c r="R191" s="15" t="str">
        <f t="shared" si="7"/>
        <v/>
      </c>
      <c r="S191" s="16" t="str">
        <f t="shared" ca="1" si="8"/>
        <v/>
      </c>
      <c r="T191" s="17" t="str">
        <f>IF(AND(B191="",E191=""),"",TRIM(IF(COUNTIF($B$5:$B$304,B191)&gt;1,"Număr dublat. ","")&amp;IF(OR(C191="",D191="",E191="",G191=""),"Date incomplete. ","")&amp;IF(COUNTIF('Linii aviz'!$B$5:$B$1004,B191)=0,"Nicio linie în Linii aviz. ","")&amp;IF(AND(K191="Da",L191=""),"Lipsește codul UIT. ","")&amp;IF(AND(H191&lt;&gt;"",I191=""),"Lipsește actul delegatului. ","")&amp;IF(S191="Nefacturat – termen depășit","Emite factura. ",IF(S191="De facturat","Factura până la "&amp;RIGHT("0"&amp;DAY(R191),2)&amp;"."&amp;RIGHT("0"&amp;MONTH(R191),2)&amp;"."&amp;YEAR(R191)&amp;". ",""))))</f>
        <v/>
      </c>
    </row>
    <row r="192" spans="2:20" x14ac:dyDescent="0.2">
      <c r="B192" s="10" t="str">
        <f>IF(E192="","",MAX($B$5:B191)+1)</f>
        <v/>
      </c>
      <c r="C192" s="11"/>
      <c r="D192" s="12"/>
      <c r="E192" s="12"/>
      <c r="F192" s="12"/>
      <c r="G192" s="12"/>
      <c r="H192" s="13"/>
      <c r="I192" s="13"/>
      <c r="J192" s="13"/>
      <c r="K192" s="10"/>
      <c r="L192" s="13"/>
      <c r="M192" s="14" t="str">
        <f>IF(B192="","",SUMIF('Linii aviz'!$B$5:$B$1004,B192,'Linii aviz'!$J$5:$J$1004))</f>
        <v/>
      </c>
      <c r="N192" s="14" t="str">
        <f>IF(B192="","",SUMIF('Linii aviz'!$B$5:$B$1004,B192,'Linii aviz'!$K$5:$K$1004))</f>
        <v/>
      </c>
      <c r="O192" s="14" t="str">
        <f t="shared" si="6"/>
        <v/>
      </c>
      <c r="P192" s="13"/>
      <c r="Q192" s="11"/>
      <c r="R192" s="15" t="str">
        <f t="shared" si="7"/>
        <v/>
      </c>
      <c r="S192" s="16" t="str">
        <f t="shared" ca="1" si="8"/>
        <v/>
      </c>
      <c r="T192" s="17" t="str">
        <f>IF(AND(B192="",E192=""),"",TRIM(IF(COUNTIF($B$5:$B$304,B192)&gt;1,"Număr dublat. ","")&amp;IF(OR(C192="",D192="",E192="",G192=""),"Date incomplete. ","")&amp;IF(COUNTIF('Linii aviz'!$B$5:$B$1004,B192)=0,"Nicio linie în Linii aviz. ","")&amp;IF(AND(K192="Da",L192=""),"Lipsește codul UIT. ","")&amp;IF(AND(H192&lt;&gt;"",I192=""),"Lipsește actul delegatului. ","")&amp;IF(S192="Nefacturat – termen depășit","Emite factura. ",IF(S192="De facturat","Factura până la "&amp;RIGHT("0"&amp;DAY(R192),2)&amp;"."&amp;RIGHT("0"&amp;MONTH(R192),2)&amp;"."&amp;YEAR(R192)&amp;". ",""))))</f>
        <v/>
      </c>
    </row>
    <row r="193" spans="2:20" x14ac:dyDescent="0.2">
      <c r="B193" s="10" t="str">
        <f>IF(E193="","",MAX($B$5:B192)+1)</f>
        <v/>
      </c>
      <c r="C193" s="11"/>
      <c r="D193" s="12"/>
      <c r="E193" s="12"/>
      <c r="F193" s="12"/>
      <c r="G193" s="12"/>
      <c r="H193" s="13"/>
      <c r="I193" s="13"/>
      <c r="J193" s="13"/>
      <c r="K193" s="10"/>
      <c r="L193" s="13"/>
      <c r="M193" s="14" t="str">
        <f>IF(B193="","",SUMIF('Linii aviz'!$B$5:$B$1004,B193,'Linii aviz'!$J$5:$J$1004))</f>
        <v/>
      </c>
      <c r="N193" s="14" t="str">
        <f>IF(B193="","",SUMIF('Linii aviz'!$B$5:$B$1004,B193,'Linii aviz'!$K$5:$K$1004))</f>
        <v/>
      </c>
      <c r="O193" s="14" t="str">
        <f t="shared" si="6"/>
        <v/>
      </c>
      <c r="P193" s="13"/>
      <c r="Q193" s="11"/>
      <c r="R193" s="15" t="str">
        <f t="shared" si="7"/>
        <v/>
      </c>
      <c r="S193" s="16" t="str">
        <f t="shared" ca="1" si="8"/>
        <v/>
      </c>
      <c r="T193" s="17" t="str">
        <f>IF(AND(B193="",E193=""),"",TRIM(IF(COUNTIF($B$5:$B$304,B193)&gt;1,"Număr dublat. ","")&amp;IF(OR(C193="",D193="",E193="",G193=""),"Date incomplete. ","")&amp;IF(COUNTIF('Linii aviz'!$B$5:$B$1004,B193)=0,"Nicio linie în Linii aviz. ","")&amp;IF(AND(K193="Da",L193=""),"Lipsește codul UIT. ","")&amp;IF(AND(H193&lt;&gt;"",I193=""),"Lipsește actul delegatului. ","")&amp;IF(S193="Nefacturat – termen depășit","Emite factura. ",IF(S193="De facturat","Factura până la "&amp;RIGHT("0"&amp;DAY(R193),2)&amp;"."&amp;RIGHT("0"&amp;MONTH(R193),2)&amp;"."&amp;YEAR(R193)&amp;". ",""))))</f>
        <v/>
      </c>
    </row>
    <row r="194" spans="2:20" x14ac:dyDescent="0.2">
      <c r="B194" s="10" t="str">
        <f>IF(E194="","",MAX($B$5:B193)+1)</f>
        <v/>
      </c>
      <c r="C194" s="11"/>
      <c r="D194" s="12"/>
      <c r="E194" s="12"/>
      <c r="F194" s="12"/>
      <c r="G194" s="12"/>
      <c r="H194" s="13"/>
      <c r="I194" s="13"/>
      <c r="J194" s="13"/>
      <c r="K194" s="10"/>
      <c r="L194" s="13"/>
      <c r="M194" s="14" t="str">
        <f>IF(B194="","",SUMIF('Linii aviz'!$B$5:$B$1004,B194,'Linii aviz'!$J$5:$J$1004))</f>
        <v/>
      </c>
      <c r="N194" s="14" t="str">
        <f>IF(B194="","",SUMIF('Linii aviz'!$B$5:$B$1004,B194,'Linii aviz'!$K$5:$K$1004))</f>
        <v/>
      </c>
      <c r="O194" s="14" t="str">
        <f t="shared" si="6"/>
        <v/>
      </c>
      <c r="P194" s="13"/>
      <c r="Q194" s="11"/>
      <c r="R194" s="15" t="str">
        <f t="shared" si="7"/>
        <v/>
      </c>
      <c r="S194" s="16" t="str">
        <f t="shared" ca="1" si="8"/>
        <v/>
      </c>
      <c r="T194" s="17" t="str">
        <f>IF(AND(B194="",E194=""),"",TRIM(IF(COUNTIF($B$5:$B$304,B194)&gt;1,"Număr dublat. ","")&amp;IF(OR(C194="",D194="",E194="",G194=""),"Date incomplete. ","")&amp;IF(COUNTIF('Linii aviz'!$B$5:$B$1004,B194)=0,"Nicio linie în Linii aviz. ","")&amp;IF(AND(K194="Da",L194=""),"Lipsește codul UIT. ","")&amp;IF(AND(H194&lt;&gt;"",I194=""),"Lipsește actul delegatului. ","")&amp;IF(S194="Nefacturat – termen depășit","Emite factura. ",IF(S194="De facturat","Factura până la "&amp;RIGHT("0"&amp;DAY(R194),2)&amp;"."&amp;RIGHT("0"&amp;MONTH(R194),2)&amp;"."&amp;YEAR(R194)&amp;". ",""))))</f>
        <v/>
      </c>
    </row>
    <row r="195" spans="2:20" x14ac:dyDescent="0.2">
      <c r="B195" s="10" t="str">
        <f>IF(E195="","",MAX($B$5:B194)+1)</f>
        <v/>
      </c>
      <c r="C195" s="11"/>
      <c r="D195" s="12"/>
      <c r="E195" s="12"/>
      <c r="F195" s="12"/>
      <c r="G195" s="12"/>
      <c r="H195" s="13"/>
      <c r="I195" s="13"/>
      <c r="J195" s="13"/>
      <c r="K195" s="10"/>
      <c r="L195" s="13"/>
      <c r="M195" s="14" t="str">
        <f>IF(B195="","",SUMIF('Linii aviz'!$B$5:$B$1004,B195,'Linii aviz'!$J$5:$J$1004))</f>
        <v/>
      </c>
      <c r="N195" s="14" t="str">
        <f>IF(B195="","",SUMIF('Linii aviz'!$B$5:$B$1004,B195,'Linii aviz'!$K$5:$K$1004))</f>
        <v/>
      </c>
      <c r="O195" s="14" t="str">
        <f t="shared" si="6"/>
        <v/>
      </c>
      <c r="P195" s="13"/>
      <c r="Q195" s="11"/>
      <c r="R195" s="15" t="str">
        <f t="shared" si="7"/>
        <v/>
      </c>
      <c r="S195" s="16" t="str">
        <f t="shared" ca="1" si="8"/>
        <v/>
      </c>
      <c r="T195" s="17" t="str">
        <f>IF(AND(B195="",E195=""),"",TRIM(IF(COUNTIF($B$5:$B$304,B195)&gt;1,"Număr dublat. ","")&amp;IF(OR(C195="",D195="",E195="",G195=""),"Date incomplete. ","")&amp;IF(COUNTIF('Linii aviz'!$B$5:$B$1004,B195)=0,"Nicio linie în Linii aviz. ","")&amp;IF(AND(K195="Da",L195=""),"Lipsește codul UIT. ","")&amp;IF(AND(H195&lt;&gt;"",I195=""),"Lipsește actul delegatului. ","")&amp;IF(S195="Nefacturat – termen depășit","Emite factura. ",IF(S195="De facturat","Factura până la "&amp;RIGHT("0"&amp;DAY(R195),2)&amp;"."&amp;RIGHT("0"&amp;MONTH(R195),2)&amp;"."&amp;YEAR(R195)&amp;". ",""))))</f>
        <v/>
      </c>
    </row>
    <row r="196" spans="2:20" x14ac:dyDescent="0.2">
      <c r="B196" s="10" t="str">
        <f>IF(E196="","",MAX($B$5:B195)+1)</f>
        <v/>
      </c>
      <c r="C196" s="11"/>
      <c r="D196" s="12"/>
      <c r="E196" s="12"/>
      <c r="F196" s="12"/>
      <c r="G196" s="12"/>
      <c r="H196" s="13"/>
      <c r="I196" s="13"/>
      <c r="J196" s="13"/>
      <c r="K196" s="10"/>
      <c r="L196" s="13"/>
      <c r="M196" s="14" t="str">
        <f>IF(B196="","",SUMIF('Linii aviz'!$B$5:$B$1004,B196,'Linii aviz'!$J$5:$J$1004))</f>
        <v/>
      </c>
      <c r="N196" s="14" t="str">
        <f>IF(B196="","",SUMIF('Linii aviz'!$B$5:$B$1004,B196,'Linii aviz'!$K$5:$K$1004))</f>
        <v/>
      </c>
      <c r="O196" s="14" t="str">
        <f t="shared" si="6"/>
        <v/>
      </c>
      <c r="P196" s="13"/>
      <c r="Q196" s="11"/>
      <c r="R196" s="15" t="str">
        <f t="shared" si="7"/>
        <v/>
      </c>
      <c r="S196" s="16" t="str">
        <f t="shared" ca="1" si="8"/>
        <v/>
      </c>
      <c r="T196" s="17" t="str">
        <f>IF(AND(B196="",E196=""),"",TRIM(IF(COUNTIF($B$5:$B$304,B196)&gt;1,"Număr dublat. ","")&amp;IF(OR(C196="",D196="",E196="",G196=""),"Date incomplete. ","")&amp;IF(COUNTIF('Linii aviz'!$B$5:$B$1004,B196)=0,"Nicio linie în Linii aviz. ","")&amp;IF(AND(K196="Da",L196=""),"Lipsește codul UIT. ","")&amp;IF(AND(H196&lt;&gt;"",I196=""),"Lipsește actul delegatului. ","")&amp;IF(S196="Nefacturat – termen depășit","Emite factura. ",IF(S196="De facturat","Factura până la "&amp;RIGHT("0"&amp;DAY(R196),2)&amp;"."&amp;RIGHT("0"&amp;MONTH(R196),2)&amp;"."&amp;YEAR(R196)&amp;". ",""))))</f>
        <v/>
      </c>
    </row>
    <row r="197" spans="2:20" x14ac:dyDescent="0.2">
      <c r="B197" s="10" t="str">
        <f>IF(E197="","",MAX($B$5:B196)+1)</f>
        <v/>
      </c>
      <c r="C197" s="11"/>
      <c r="D197" s="12"/>
      <c r="E197" s="12"/>
      <c r="F197" s="12"/>
      <c r="G197" s="12"/>
      <c r="H197" s="13"/>
      <c r="I197" s="13"/>
      <c r="J197" s="13"/>
      <c r="K197" s="10"/>
      <c r="L197" s="13"/>
      <c r="M197" s="14" t="str">
        <f>IF(B197="","",SUMIF('Linii aviz'!$B$5:$B$1004,B197,'Linii aviz'!$J$5:$J$1004))</f>
        <v/>
      </c>
      <c r="N197" s="14" t="str">
        <f>IF(B197="","",SUMIF('Linii aviz'!$B$5:$B$1004,B197,'Linii aviz'!$K$5:$K$1004))</f>
        <v/>
      </c>
      <c r="O197" s="14" t="str">
        <f t="shared" ref="O197:O260" si="9">IF(B197="","",M197+N197)</f>
        <v/>
      </c>
      <c r="P197" s="13"/>
      <c r="Q197" s="11"/>
      <c r="R197" s="15" t="str">
        <f t="shared" ref="R197:R260" si="10">IF(OR(C197="",D197&lt;&gt;"Livrare către client"),"",DATE(YEAR(C197),MONTH(C197)+1,15))</f>
        <v/>
      </c>
      <c r="S197" s="16" t="str">
        <f t="shared" ref="S197:S260" ca="1" si="11">IF(B197="","",IF(D197&lt;&gt;"Livrare către client","Nu se facturează",IF(P197&lt;&gt;"","Facturat",IF(TODAY()&gt;R197,"Nefacturat – termen depășit","De facturat"))))</f>
        <v/>
      </c>
      <c r="T197" s="17" t="str">
        <f>IF(AND(B197="",E197=""),"",TRIM(IF(COUNTIF($B$5:$B$304,B197)&gt;1,"Număr dublat. ","")&amp;IF(OR(C197="",D197="",E197="",G197=""),"Date incomplete. ","")&amp;IF(COUNTIF('Linii aviz'!$B$5:$B$1004,B197)=0,"Nicio linie în Linii aviz. ","")&amp;IF(AND(K197="Da",L197=""),"Lipsește codul UIT. ","")&amp;IF(AND(H197&lt;&gt;"",I197=""),"Lipsește actul delegatului. ","")&amp;IF(S197="Nefacturat – termen depășit","Emite factura. ",IF(S197="De facturat","Factura până la "&amp;RIGHT("0"&amp;DAY(R197),2)&amp;"."&amp;RIGHT("0"&amp;MONTH(R197),2)&amp;"."&amp;YEAR(R197)&amp;". ",""))))</f>
        <v/>
      </c>
    </row>
    <row r="198" spans="2:20" x14ac:dyDescent="0.2">
      <c r="B198" s="10" t="str">
        <f>IF(E198="","",MAX($B$5:B197)+1)</f>
        <v/>
      </c>
      <c r="C198" s="11"/>
      <c r="D198" s="12"/>
      <c r="E198" s="12"/>
      <c r="F198" s="12"/>
      <c r="G198" s="12"/>
      <c r="H198" s="13"/>
      <c r="I198" s="13"/>
      <c r="J198" s="13"/>
      <c r="K198" s="10"/>
      <c r="L198" s="13"/>
      <c r="M198" s="14" t="str">
        <f>IF(B198="","",SUMIF('Linii aviz'!$B$5:$B$1004,B198,'Linii aviz'!$J$5:$J$1004))</f>
        <v/>
      </c>
      <c r="N198" s="14" t="str">
        <f>IF(B198="","",SUMIF('Linii aviz'!$B$5:$B$1004,B198,'Linii aviz'!$K$5:$K$1004))</f>
        <v/>
      </c>
      <c r="O198" s="14" t="str">
        <f t="shared" si="9"/>
        <v/>
      </c>
      <c r="P198" s="13"/>
      <c r="Q198" s="11"/>
      <c r="R198" s="15" t="str">
        <f t="shared" si="10"/>
        <v/>
      </c>
      <c r="S198" s="16" t="str">
        <f t="shared" ca="1" si="11"/>
        <v/>
      </c>
      <c r="T198" s="17" t="str">
        <f>IF(AND(B198="",E198=""),"",TRIM(IF(COUNTIF($B$5:$B$304,B198)&gt;1,"Număr dublat. ","")&amp;IF(OR(C198="",D198="",E198="",G198=""),"Date incomplete. ","")&amp;IF(COUNTIF('Linii aviz'!$B$5:$B$1004,B198)=0,"Nicio linie în Linii aviz. ","")&amp;IF(AND(K198="Da",L198=""),"Lipsește codul UIT. ","")&amp;IF(AND(H198&lt;&gt;"",I198=""),"Lipsește actul delegatului. ","")&amp;IF(S198="Nefacturat – termen depășit","Emite factura. ",IF(S198="De facturat","Factura până la "&amp;RIGHT("0"&amp;DAY(R198),2)&amp;"."&amp;RIGHT("0"&amp;MONTH(R198),2)&amp;"."&amp;YEAR(R198)&amp;". ",""))))</f>
        <v/>
      </c>
    </row>
    <row r="199" spans="2:20" x14ac:dyDescent="0.2">
      <c r="B199" s="10" t="str">
        <f>IF(E199="","",MAX($B$5:B198)+1)</f>
        <v/>
      </c>
      <c r="C199" s="11"/>
      <c r="D199" s="12"/>
      <c r="E199" s="12"/>
      <c r="F199" s="12"/>
      <c r="G199" s="12"/>
      <c r="H199" s="13"/>
      <c r="I199" s="13"/>
      <c r="J199" s="13"/>
      <c r="K199" s="10"/>
      <c r="L199" s="13"/>
      <c r="M199" s="14" t="str">
        <f>IF(B199="","",SUMIF('Linii aviz'!$B$5:$B$1004,B199,'Linii aviz'!$J$5:$J$1004))</f>
        <v/>
      </c>
      <c r="N199" s="14" t="str">
        <f>IF(B199="","",SUMIF('Linii aviz'!$B$5:$B$1004,B199,'Linii aviz'!$K$5:$K$1004))</f>
        <v/>
      </c>
      <c r="O199" s="14" t="str">
        <f t="shared" si="9"/>
        <v/>
      </c>
      <c r="P199" s="13"/>
      <c r="Q199" s="11"/>
      <c r="R199" s="15" t="str">
        <f t="shared" si="10"/>
        <v/>
      </c>
      <c r="S199" s="16" t="str">
        <f t="shared" ca="1" si="11"/>
        <v/>
      </c>
      <c r="T199" s="17" t="str">
        <f>IF(AND(B199="",E199=""),"",TRIM(IF(COUNTIF($B$5:$B$304,B199)&gt;1,"Număr dublat. ","")&amp;IF(OR(C199="",D199="",E199="",G199=""),"Date incomplete. ","")&amp;IF(COUNTIF('Linii aviz'!$B$5:$B$1004,B199)=0,"Nicio linie în Linii aviz. ","")&amp;IF(AND(K199="Da",L199=""),"Lipsește codul UIT. ","")&amp;IF(AND(H199&lt;&gt;"",I199=""),"Lipsește actul delegatului. ","")&amp;IF(S199="Nefacturat – termen depășit","Emite factura. ",IF(S199="De facturat","Factura până la "&amp;RIGHT("0"&amp;DAY(R199),2)&amp;"."&amp;RIGHT("0"&amp;MONTH(R199),2)&amp;"."&amp;YEAR(R199)&amp;". ",""))))</f>
        <v/>
      </c>
    </row>
    <row r="200" spans="2:20" x14ac:dyDescent="0.2">
      <c r="B200" s="10" t="str">
        <f>IF(E200="","",MAX($B$5:B199)+1)</f>
        <v/>
      </c>
      <c r="C200" s="11"/>
      <c r="D200" s="12"/>
      <c r="E200" s="12"/>
      <c r="F200" s="12"/>
      <c r="G200" s="12"/>
      <c r="H200" s="13"/>
      <c r="I200" s="13"/>
      <c r="J200" s="13"/>
      <c r="K200" s="10"/>
      <c r="L200" s="13"/>
      <c r="M200" s="14" t="str">
        <f>IF(B200="","",SUMIF('Linii aviz'!$B$5:$B$1004,B200,'Linii aviz'!$J$5:$J$1004))</f>
        <v/>
      </c>
      <c r="N200" s="14" t="str">
        <f>IF(B200="","",SUMIF('Linii aviz'!$B$5:$B$1004,B200,'Linii aviz'!$K$5:$K$1004))</f>
        <v/>
      </c>
      <c r="O200" s="14" t="str">
        <f t="shared" si="9"/>
        <v/>
      </c>
      <c r="P200" s="13"/>
      <c r="Q200" s="11"/>
      <c r="R200" s="15" t="str">
        <f t="shared" si="10"/>
        <v/>
      </c>
      <c r="S200" s="16" t="str">
        <f t="shared" ca="1" si="11"/>
        <v/>
      </c>
      <c r="T200" s="17" t="str">
        <f>IF(AND(B200="",E200=""),"",TRIM(IF(COUNTIF($B$5:$B$304,B200)&gt;1,"Număr dublat. ","")&amp;IF(OR(C200="",D200="",E200="",G200=""),"Date incomplete. ","")&amp;IF(COUNTIF('Linii aviz'!$B$5:$B$1004,B200)=0,"Nicio linie în Linii aviz. ","")&amp;IF(AND(K200="Da",L200=""),"Lipsește codul UIT. ","")&amp;IF(AND(H200&lt;&gt;"",I200=""),"Lipsește actul delegatului. ","")&amp;IF(S200="Nefacturat – termen depășit","Emite factura. ",IF(S200="De facturat","Factura până la "&amp;RIGHT("0"&amp;DAY(R200),2)&amp;"."&amp;RIGHT("0"&amp;MONTH(R200),2)&amp;"."&amp;YEAR(R200)&amp;". ",""))))</f>
        <v/>
      </c>
    </row>
    <row r="201" spans="2:20" x14ac:dyDescent="0.2">
      <c r="B201" s="10" t="str">
        <f>IF(E201="","",MAX($B$5:B200)+1)</f>
        <v/>
      </c>
      <c r="C201" s="11"/>
      <c r="D201" s="12"/>
      <c r="E201" s="12"/>
      <c r="F201" s="12"/>
      <c r="G201" s="12"/>
      <c r="H201" s="13"/>
      <c r="I201" s="13"/>
      <c r="J201" s="13"/>
      <c r="K201" s="10"/>
      <c r="L201" s="13"/>
      <c r="M201" s="14" t="str">
        <f>IF(B201="","",SUMIF('Linii aviz'!$B$5:$B$1004,B201,'Linii aviz'!$J$5:$J$1004))</f>
        <v/>
      </c>
      <c r="N201" s="14" t="str">
        <f>IF(B201="","",SUMIF('Linii aviz'!$B$5:$B$1004,B201,'Linii aviz'!$K$5:$K$1004))</f>
        <v/>
      </c>
      <c r="O201" s="14" t="str">
        <f t="shared" si="9"/>
        <v/>
      </c>
      <c r="P201" s="13"/>
      <c r="Q201" s="11"/>
      <c r="R201" s="15" t="str">
        <f t="shared" si="10"/>
        <v/>
      </c>
      <c r="S201" s="16" t="str">
        <f t="shared" ca="1" si="11"/>
        <v/>
      </c>
      <c r="T201" s="17" t="str">
        <f>IF(AND(B201="",E201=""),"",TRIM(IF(COUNTIF($B$5:$B$304,B201)&gt;1,"Număr dublat. ","")&amp;IF(OR(C201="",D201="",E201="",G201=""),"Date incomplete. ","")&amp;IF(COUNTIF('Linii aviz'!$B$5:$B$1004,B201)=0,"Nicio linie în Linii aviz. ","")&amp;IF(AND(K201="Da",L201=""),"Lipsește codul UIT. ","")&amp;IF(AND(H201&lt;&gt;"",I201=""),"Lipsește actul delegatului. ","")&amp;IF(S201="Nefacturat – termen depășit","Emite factura. ",IF(S201="De facturat","Factura până la "&amp;RIGHT("0"&amp;DAY(R201),2)&amp;"."&amp;RIGHT("0"&amp;MONTH(R201),2)&amp;"."&amp;YEAR(R201)&amp;". ",""))))</f>
        <v/>
      </c>
    </row>
    <row r="202" spans="2:20" x14ac:dyDescent="0.2">
      <c r="B202" s="10" t="str">
        <f>IF(E202="","",MAX($B$5:B201)+1)</f>
        <v/>
      </c>
      <c r="C202" s="11"/>
      <c r="D202" s="12"/>
      <c r="E202" s="12"/>
      <c r="F202" s="12"/>
      <c r="G202" s="12"/>
      <c r="H202" s="13"/>
      <c r="I202" s="13"/>
      <c r="J202" s="13"/>
      <c r="K202" s="10"/>
      <c r="L202" s="13"/>
      <c r="M202" s="14" t="str">
        <f>IF(B202="","",SUMIF('Linii aviz'!$B$5:$B$1004,B202,'Linii aviz'!$J$5:$J$1004))</f>
        <v/>
      </c>
      <c r="N202" s="14" t="str">
        <f>IF(B202="","",SUMIF('Linii aviz'!$B$5:$B$1004,B202,'Linii aviz'!$K$5:$K$1004))</f>
        <v/>
      </c>
      <c r="O202" s="14" t="str">
        <f t="shared" si="9"/>
        <v/>
      </c>
      <c r="P202" s="13"/>
      <c r="Q202" s="11"/>
      <c r="R202" s="15" t="str">
        <f t="shared" si="10"/>
        <v/>
      </c>
      <c r="S202" s="16" t="str">
        <f t="shared" ca="1" si="11"/>
        <v/>
      </c>
      <c r="T202" s="17" t="str">
        <f>IF(AND(B202="",E202=""),"",TRIM(IF(COUNTIF($B$5:$B$304,B202)&gt;1,"Număr dublat. ","")&amp;IF(OR(C202="",D202="",E202="",G202=""),"Date incomplete. ","")&amp;IF(COUNTIF('Linii aviz'!$B$5:$B$1004,B202)=0,"Nicio linie în Linii aviz. ","")&amp;IF(AND(K202="Da",L202=""),"Lipsește codul UIT. ","")&amp;IF(AND(H202&lt;&gt;"",I202=""),"Lipsește actul delegatului. ","")&amp;IF(S202="Nefacturat – termen depășit","Emite factura. ",IF(S202="De facturat","Factura până la "&amp;RIGHT("0"&amp;DAY(R202),2)&amp;"."&amp;RIGHT("0"&amp;MONTH(R202),2)&amp;"."&amp;YEAR(R202)&amp;". ",""))))</f>
        <v/>
      </c>
    </row>
    <row r="203" spans="2:20" x14ac:dyDescent="0.2">
      <c r="B203" s="10" t="str">
        <f>IF(E203="","",MAX($B$5:B202)+1)</f>
        <v/>
      </c>
      <c r="C203" s="11"/>
      <c r="D203" s="12"/>
      <c r="E203" s="12"/>
      <c r="F203" s="12"/>
      <c r="G203" s="12"/>
      <c r="H203" s="13"/>
      <c r="I203" s="13"/>
      <c r="J203" s="13"/>
      <c r="K203" s="10"/>
      <c r="L203" s="13"/>
      <c r="M203" s="14" t="str">
        <f>IF(B203="","",SUMIF('Linii aviz'!$B$5:$B$1004,B203,'Linii aviz'!$J$5:$J$1004))</f>
        <v/>
      </c>
      <c r="N203" s="14" t="str">
        <f>IF(B203="","",SUMIF('Linii aviz'!$B$5:$B$1004,B203,'Linii aviz'!$K$5:$K$1004))</f>
        <v/>
      </c>
      <c r="O203" s="14" t="str">
        <f t="shared" si="9"/>
        <v/>
      </c>
      <c r="P203" s="13"/>
      <c r="Q203" s="11"/>
      <c r="R203" s="15" t="str">
        <f t="shared" si="10"/>
        <v/>
      </c>
      <c r="S203" s="16" t="str">
        <f t="shared" ca="1" si="11"/>
        <v/>
      </c>
      <c r="T203" s="17" t="str">
        <f>IF(AND(B203="",E203=""),"",TRIM(IF(COUNTIF($B$5:$B$304,B203)&gt;1,"Număr dublat. ","")&amp;IF(OR(C203="",D203="",E203="",G203=""),"Date incomplete. ","")&amp;IF(COUNTIF('Linii aviz'!$B$5:$B$1004,B203)=0,"Nicio linie în Linii aviz. ","")&amp;IF(AND(K203="Da",L203=""),"Lipsește codul UIT. ","")&amp;IF(AND(H203&lt;&gt;"",I203=""),"Lipsește actul delegatului. ","")&amp;IF(S203="Nefacturat – termen depășit","Emite factura. ",IF(S203="De facturat","Factura până la "&amp;RIGHT("0"&amp;DAY(R203),2)&amp;"."&amp;RIGHT("0"&amp;MONTH(R203),2)&amp;"."&amp;YEAR(R203)&amp;". ",""))))</f>
        <v/>
      </c>
    </row>
    <row r="204" spans="2:20" x14ac:dyDescent="0.2">
      <c r="B204" s="10" t="str">
        <f>IF(E204="","",MAX($B$5:B203)+1)</f>
        <v/>
      </c>
      <c r="C204" s="11"/>
      <c r="D204" s="12"/>
      <c r="E204" s="12"/>
      <c r="F204" s="12"/>
      <c r="G204" s="12"/>
      <c r="H204" s="13"/>
      <c r="I204" s="13"/>
      <c r="J204" s="13"/>
      <c r="K204" s="10"/>
      <c r="L204" s="13"/>
      <c r="M204" s="14" t="str">
        <f>IF(B204="","",SUMIF('Linii aviz'!$B$5:$B$1004,B204,'Linii aviz'!$J$5:$J$1004))</f>
        <v/>
      </c>
      <c r="N204" s="14" t="str">
        <f>IF(B204="","",SUMIF('Linii aviz'!$B$5:$B$1004,B204,'Linii aviz'!$K$5:$K$1004))</f>
        <v/>
      </c>
      <c r="O204" s="14" t="str">
        <f t="shared" si="9"/>
        <v/>
      </c>
      <c r="P204" s="13"/>
      <c r="Q204" s="11"/>
      <c r="R204" s="15" t="str">
        <f t="shared" si="10"/>
        <v/>
      </c>
      <c r="S204" s="16" t="str">
        <f t="shared" ca="1" si="11"/>
        <v/>
      </c>
      <c r="T204" s="17" t="str">
        <f>IF(AND(B204="",E204=""),"",TRIM(IF(COUNTIF($B$5:$B$304,B204)&gt;1,"Număr dublat. ","")&amp;IF(OR(C204="",D204="",E204="",G204=""),"Date incomplete. ","")&amp;IF(COUNTIF('Linii aviz'!$B$5:$B$1004,B204)=0,"Nicio linie în Linii aviz. ","")&amp;IF(AND(K204="Da",L204=""),"Lipsește codul UIT. ","")&amp;IF(AND(H204&lt;&gt;"",I204=""),"Lipsește actul delegatului. ","")&amp;IF(S204="Nefacturat – termen depășit","Emite factura. ",IF(S204="De facturat","Factura până la "&amp;RIGHT("0"&amp;DAY(R204),2)&amp;"."&amp;RIGHT("0"&amp;MONTH(R204),2)&amp;"."&amp;YEAR(R204)&amp;". ",""))))</f>
        <v/>
      </c>
    </row>
    <row r="205" spans="2:20" x14ac:dyDescent="0.2">
      <c r="B205" s="10" t="str">
        <f>IF(E205="","",MAX($B$5:B204)+1)</f>
        <v/>
      </c>
      <c r="C205" s="11"/>
      <c r="D205" s="12"/>
      <c r="E205" s="12"/>
      <c r="F205" s="12"/>
      <c r="G205" s="12"/>
      <c r="H205" s="13"/>
      <c r="I205" s="13"/>
      <c r="J205" s="13"/>
      <c r="K205" s="10"/>
      <c r="L205" s="13"/>
      <c r="M205" s="14" t="str">
        <f>IF(B205="","",SUMIF('Linii aviz'!$B$5:$B$1004,B205,'Linii aviz'!$J$5:$J$1004))</f>
        <v/>
      </c>
      <c r="N205" s="14" t="str">
        <f>IF(B205="","",SUMIF('Linii aviz'!$B$5:$B$1004,B205,'Linii aviz'!$K$5:$K$1004))</f>
        <v/>
      </c>
      <c r="O205" s="14" t="str">
        <f t="shared" si="9"/>
        <v/>
      </c>
      <c r="P205" s="13"/>
      <c r="Q205" s="11"/>
      <c r="R205" s="15" t="str">
        <f t="shared" si="10"/>
        <v/>
      </c>
      <c r="S205" s="16" t="str">
        <f t="shared" ca="1" si="11"/>
        <v/>
      </c>
      <c r="T205" s="17" t="str">
        <f>IF(AND(B205="",E205=""),"",TRIM(IF(COUNTIF($B$5:$B$304,B205)&gt;1,"Număr dublat. ","")&amp;IF(OR(C205="",D205="",E205="",G205=""),"Date incomplete. ","")&amp;IF(COUNTIF('Linii aviz'!$B$5:$B$1004,B205)=0,"Nicio linie în Linii aviz. ","")&amp;IF(AND(K205="Da",L205=""),"Lipsește codul UIT. ","")&amp;IF(AND(H205&lt;&gt;"",I205=""),"Lipsește actul delegatului. ","")&amp;IF(S205="Nefacturat – termen depășit","Emite factura. ",IF(S205="De facturat","Factura până la "&amp;RIGHT("0"&amp;DAY(R205),2)&amp;"."&amp;RIGHT("0"&amp;MONTH(R205),2)&amp;"."&amp;YEAR(R205)&amp;". ",""))))</f>
        <v/>
      </c>
    </row>
    <row r="206" spans="2:20" x14ac:dyDescent="0.2">
      <c r="B206" s="10" t="str">
        <f>IF(E206="","",MAX($B$5:B205)+1)</f>
        <v/>
      </c>
      <c r="C206" s="11"/>
      <c r="D206" s="12"/>
      <c r="E206" s="12"/>
      <c r="F206" s="12"/>
      <c r="G206" s="12"/>
      <c r="H206" s="13"/>
      <c r="I206" s="13"/>
      <c r="J206" s="13"/>
      <c r="K206" s="10"/>
      <c r="L206" s="13"/>
      <c r="M206" s="14" t="str">
        <f>IF(B206="","",SUMIF('Linii aviz'!$B$5:$B$1004,B206,'Linii aviz'!$J$5:$J$1004))</f>
        <v/>
      </c>
      <c r="N206" s="14" t="str">
        <f>IF(B206="","",SUMIF('Linii aviz'!$B$5:$B$1004,B206,'Linii aviz'!$K$5:$K$1004))</f>
        <v/>
      </c>
      <c r="O206" s="14" t="str">
        <f t="shared" si="9"/>
        <v/>
      </c>
      <c r="P206" s="13"/>
      <c r="Q206" s="11"/>
      <c r="R206" s="15" t="str">
        <f t="shared" si="10"/>
        <v/>
      </c>
      <c r="S206" s="16" t="str">
        <f t="shared" ca="1" si="11"/>
        <v/>
      </c>
      <c r="T206" s="17" t="str">
        <f>IF(AND(B206="",E206=""),"",TRIM(IF(COUNTIF($B$5:$B$304,B206)&gt;1,"Număr dublat. ","")&amp;IF(OR(C206="",D206="",E206="",G206=""),"Date incomplete. ","")&amp;IF(COUNTIF('Linii aviz'!$B$5:$B$1004,B206)=0,"Nicio linie în Linii aviz. ","")&amp;IF(AND(K206="Da",L206=""),"Lipsește codul UIT. ","")&amp;IF(AND(H206&lt;&gt;"",I206=""),"Lipsește actul delegatului. ","")&amp;IF(S206="Nefacturat – termen depășit","Emite factura. ",IF(S206="De facturat","Factura până la "&amp;RIGHT("0"&amp;DAY(R206),2)&amp;"."&amp;RIGHT("0"&amp;MONTH(R206),2)&amp;"."&amp;YEAR(R206)&amp;". ",""))))</f>
        <v/>
      </c>
    </row>
    <row r="207" spans="2:20" x14ac:dyDescent="0.2">
      <c r="B207" s="10" t="str">
        <f>IF(E207="","",MAX($B$5:B206)+1)</f>
        <v/>
      </c>
      <c r="C207" s="11"/>
      <c r="D207" s="12"/>
      <c r="E207" s="12"/>
      <c r="F207" s="12"/>
      <c r="G207" s="12"/>
      <c r="H207" s="13"/>
      <c r="I207" s="13"/>
      <c r="J207" s="13"/>
      <c r="K207" s="10"/>
      <c r="L207" s="13"/>
      <c r="M207" s="14" t="str">
        <f>IF(B207="","",SUMIF('Linii aviz'!$B$5:$B$1004,B207,'Linii aviz'!$J$5:$J$1004))</f>
        <v/>
      </c>
      <c r="N207" s="14" t="str">
        <f>IF(B207="","",SUMIF('Linii aviz'!$B$5:$B$1004,B207,'Linii aviz'!$K$5:$K$1004))</f>
        <v/>
      </c>
      <c r="O207" s="14" t="str">
        <f t="shared" si="9"/>
        <v/>
      </c>
      <c r="P207" s="13"/>
      <c r="Q207" s="11"/>
      <c r="R207" s="15" t="str">
        <f t="shared" si="10"/>
        <v/>
      </c>
      <c r="S207" s="16" t="str">
        <f t="shared" ca="1" si="11"/>
        <v/>
      </c>
      <c r="T207" s="17" t="str">
        <f>IF(AND(B207="",E207=""),"",TRIM(IF(COUNTIF($B$5:$B$304,B207)&gt;1,"Număr dublat. ","")&amp;IF(OR(C207="",D207="",E207="",G207=""),"Date incomplete. ","")&amp;IF(COUNTIF('Linii aviz'!$B$5:$B$1004,B207)=0,"Nicio linie în Linii aviz. ","")&amp;IF(AND(K207="Da",L207=""),"Lipsește codul UIT. ","")&amp;IF(AND(H207&lt;&gt;"",I207=""),"Lipsește actul delegatului. ","")&amp;IF(S207="Nefacturat – termen depășit","Emite factura. ",IF(S207="De facturat","Factura până la "&amp;RIGHT("0"&amp;DAY(R207),2)&amp;"."&amp;RIGHT("0"&amp;MONTH(R207),2)&amp;"."&amp;YEAR(R207)&amp;". ",""))))</f>
        <v/>
      </c>
    </row>
    <row r="208" spans="2:20" x14ac:dyDescent="0.2">
      <c r="B208" s="10" t="str">
        <f>IF(E208="","",MAX($B$5:B207)+1)</f>
        <v/>
      </c>
      <c r="C208" s="11"/>
      <c r="D208" s="12"/>
      <c r="E208" s="12"/>
      <c r="F208" s="12"/>
      <c r="G208" s="12"/>
      <c r="H208" s="13"/>
      <c r="I208" s="13"/>
      <c r="J208" s="13"/>
      <c r="K208" s="10"/>
      <c r="L208" s="13"/>
      <c r="M208" s="14" t="str">
        <f>IF(B208="","",SUMIF('Linii aviz'!$B$5:$B$1004,B208,'Linii aviz'!$J$5:$J$1004))</f>
        <v/>
      </c>
      <c r="N208" s="14" t="str">
        <f>IF(B208="","",SUMIF('Linii aviz'!$B$5:$B$1004,B208,'Linii aviz'!$K$5:$K$1004))</f>
        <v/>
      </c>
      <c r="O208" s="14" t="str">
        <f t="shared" si="9"/>
        <v/>
      </c>
      <c r="P208" s="13"/>
      <c r="Q208" s="11"/>
      <c r="R208" s="15" t="str">
        <f t="shared" si="10"/>
        <v/>
      </c>
      <c r="S208" s="16" t="str">
        <f t="shared" ca="1" si="11"/>
        <v/>
      </c>
      <c r="T208" s="17" t="str">
        <f>IF(AND(B208="",E208=""),"",TRIM(IF(COUNTIF($B$5:$B$304,B208)&gt;1,"Număr dublat. ","")&amp;IF(OR(C208="",D208="",E208="",G208=""),"Date incomplete. ","")&amp;IF(COUNTIF('Linii aviz'!$B$5:$B$1004,B208)=0,"Nicio linie în Linii aviz. ","")&amp;IF(AND(K208="Da",L208=""),"Lipsește codul UIT. ","")&amp;IF(AND(H208&lt;&gt;"",I208=""),"Lipsește actul delegatului. ","")&amp;IF(S208="Nefacturat – termen depășit","Emite factura. ",IF(S208="De facturat","Factura până la "&amp;RIGHT("0"&amp;DAY(R208),2)&amp;"."&amp;RIGHT("0"&amp;MONTH(R208),2)&amp;"."&amp;YEAR(R208)&amp;". ",""))))</f>
        <v/>
      </c>
    </row>
    <row r="209" spans="2:20" x14ac:dyDescent="0.2">
      <c r="B209" s="10" t="str">
        <f>IF(E209="","",MAX($B$5:B208)+1)</f>
        <v/>
      </c>
      <c r="C209" s="11"/>
      <c r="D209" s="12"/>
      <c r="E209" s="12"/>
      <c r="F209" s="12"/>
      <c r="G209" s="12"/>
      <c r="H209" s="13"/>
      <c r="I209" s="13"/>
      <c r="J209" s="13"/>
      <c r="K209" s="10"/>
      <c r="L209" s="13"/>
      <c r="M209" s="14" t="str">
        <f>IF(B209="","",SUMIF('Linii aviz'!$B$5:$B$1004,B209,'Linii aviz'!$J$5:$J$1004))</f>
        <v/>
      </c>
      <c r="N209" s="14" t="str">
        <f>IF(B209="","",SUMIF('Linii aviz'!$B$5:$B$1004,B209,'Linii aviz'!$K$5:$K$1004))</f>
        <v/>
      </c>
      <c r="O209" s="14" t="str">
        <f t="shared" si="9"/>
        <v/>
      </c>
      <c r="P209" s="13"/>
      <c r="Q209" s="11"/>
      <c r="R209" s="15" t="str">
        <f t="shared" si="10"/>
        <v/>
      </c>
      <c r="S209" s="16" t="str">
        <f t="shared" ca="1" si="11"/>
        <v/>
      </c>
      <c r="T209" s="17" t="str">
        <f>IF(AND(B209="",E209=""),"",TRIM(IF(COUNTIF($B$5:$B$304,B209)&gt;1,"Număr dublat. ","")&amp;IF(OR(C209="",D209="",E209="",G209=""),"Date incomplete. ","")&amp;IF(COUNTIF('Linii aviz'!$B$5:$B$1004,B209)=0,"Nicio linie în Linii aviz. ","")&amp;IF(AND(K209="Da",L209=""),"Lipsește codul UIT. ","")&amp;IF(AND(H209&lt;&gt;"",I209=""),"Lipsește actul delegatului. ","")&amp;IF(S209="Nefacturat – termen depășit","Emite factura. ",IF(S209="De facturat","Factura până la "&amp;RIGHT("0"&amp;DAY(R209),2)&amp;"."&amp;RIGHT("0"&amp;MONTH(R209),2)&amp;"."&amp;YEAR(R209)&amp;". ",""))))</f>
        <v/>
      </c>
    </row>
    <row r="210" spans="2:20" x14ac:dyDescent="0.2">
      <c r="B210" s="10" t="str">
        <f>IF(E210="","",MAX($B$5:B209)+1)</f>
        <v/>
      </c>
      <c r="C210" s="11"/>
      <c r="D210" s="12"/>
      <c r="E210" s="12"/>
      <c r="F210" s="12"/>
      <c r="G210" s="12"/>
      <c r="H210" s="13"/>
      <c r="I210" s="13"/>
      <c r="J210" s="13"/>
      <c r="K210" s="10"/>
      <c r="L210" s="13"/>
      <c r="M210" s="14" t="str">
        <f>IF(B210="","",SUMIF('Linii aviz'!$B$5:$B$1004,B210,'Linii aviz'!$J$5:$J$1004))</f>
        <v/>
      </c>
      <c r="N210" s="14" t="str">
        <f>IF(B210="","",SUMIF('Linii aviz'!$B$5:$B$1004,B210,'Linii aviz'!$K$5:$K$1004))</f>
        <v/>
      </c>
      <c r="O210" s="14" t="str">
        <f t="shared" si="9"/>
        <v/>
      </c>
      <c r="P210" s="13"/>
      <c r="Q210" s="11"/>
      <c r="R210" s="15" t="str">
        <f t="shared" si="10"/>
        <v/>
      </c>
      <c r="S210" s="16" t="str">
        <f t="shared" ca="1" si="11"/>
        <v/>
      </c>
      <c r="T210" s="17" t="str">
        <f>IF(AND(B210="",E210=""),"",TRIM(IF(COUNTIF($B$5:$B$304,B210)&gt;1,"Număr dublat. ","")&amp;IF(OR(C210="",D210="",E210="",G210=""),"Date incomplete. ","")&amp;IF(COUNTIF('Linii aviz'!$B$5:$B$1004,B210)=0,"Nicio linie în Linii aviz. ","")&amp;IF(AND(K210="Da",L210=""),"Lipsește codul UIT. ","")&amp;IF(AND(H210&lt;&gt;"",I210=""),"Lipsește actul delegatului. ","")&amp;IF(S210="Nefacturat – termen depășit","Emite factura. ",IF(S210="De facturat","Factura până la "&amp;RIGHT("0"&amp;DAY(R210),2)&amp;"."&amp;RIGHT("0"&amp;MONTH(R210),2)&amp;"."&amp;YEAR(R210)&amp;". ",""))))</f>
        <v/>
      </c>
    </row>
    <row r="211" spans="2:20" x14ac:dyDescent="0.2">
      <c r="B211" s="10" t="str">
        <f>IF(E211="","",MAX($B$5:B210)+1)</f>
        <v/>
      </c>
      <c r="C211" s="11"/>
      <c r="D211" s="12"/>
      <c r="E211" s="12"/>
      <c r="F211" s="12"/>
      <c r="G211" s="12"/>
      <c r="H211" s="13"/>
      <c r="I211" s="13"/>
      <c r="J211" s="13"/>
      <c r="K211" s="10"/>
      <c r="L211" s="13"/>
      <c r="M211" s="14" t="str">
        <f>IF(B211="","",SUMIF('Linii aviz'!$B$5:$B$1004,B211,'Linii aviz'!$J$5:$J$1004))</f>
        <v/>
      </c>
      <c r="N211" s="14" t="str">
        <f>IF(B211="","",SUMIF('Linii aviz'!$B$5:$B$1004,B211,'Linii aviz'!$K$5:$K$1004))</f>
        <v/>
      </c>
      <c r="O211" s="14" t="str">
        <f t="shared" si="9"/>
        <v/>
      </c>
      <c r="P211" s="13"/>
      <c r="Q211" s="11"/>
      <c r="R211" s="15" t="str">
        <f t="shared" si="10"/>
        <v/>
      </c>
      <c r="S211" s="16" t="str">
        <f t="shared" ca="1" si="11"/>
        <v/>
      </c>
      <c r="T211" s="17" t="str">
        <f>IF(AND(B211="",E211=""),"",TRIM(IF(COUNTIF($B$5:$B$304,B211)&gt;1,"Număr dublat. ","")&amp;IF(OR(C211="",D211="",E211="",G211=""),"Date incomplete. ","")&amp;IF(COUNTIF('Linii aviz'!$B$5:$B$1004,B211)=0,"Nicio linie în Linii aviz. ","")&amp;IF(AND(K211="Da",L211=""),"Lipsește codul UIT. ","")&amp;IF(AND(H211&lt;&gt;"",I211=""),"Lipsește actul delegatului. ","")&amp;IF(S211="Nefacturat – termen depășit","Emite factura. ",IF(S211="De facturat","Factura până la "&amp;RIGHT("0"&amp;DAY(R211),2)&amp;"."&amp;RIGHT("0"&amp;MONTH(R211),2)&amp;"."&amp;YEAR(R211)&amp;". ",""))))</f>
        <v/>
      </c>
    </row>
    <row r="212" spans="2:20" x14ac:dyDescent="0.2">
      <c r="B212" s="10" t="str">
        <f>IF(E212="","",MAX($B$5:B211)+1)</f>
        <v/>
      </c>
      <c r="C212" s="11"/>
      <c r="D212" s="12"/>
      <c r="E212" s="12"/>
      <c r="F212" s="12"/>
      <c r="G212" s="12"/>
      <c r="H212" s="13"/>
      <c r="I212" s="13"/>
      <c r="J212" s="13"/>
      <c r="K212" s="10"/>
      <c r="L212" s="13"/>
      <c r="M212" s="14" t="str">
        <f>IF(B212="","",SUMIF('Linii aviz'!$B$5:$B$1004,B212,'Linii aviz'!$J$5:$J$1004))</f>
        <v/>
      </c>
      <c r="N212" s="14" t="str">
        <f>IF(B212="","",SUMIF('Linii aviz'!$B$5:$B$1004,B212,'Linii aviz'!$K$5:$K$1004))</f>
        <v/>
      </c>
      <c r="O212" s="14" t="str">
        <f t="shared" si="9"/>
        <v/>
      </c>
      <c r="P212" s="13"/>
      <c r="Q212" s="11"/>
      <c r="R212" s="15" t="str">
        <f t="shared" si="10"/>
        <v/>
      </c>
      <c r="S212" s="16" t="str">
        <f t="shared" ca="1" si="11"/>
        <v/>
      </c>
      <c r="T212" s="17" t="str">
        <f>IF(AND(B212="",E212=""),"",TRIM(IF(COUNTIF($B$5:$B$304,B212)&gt;1,"Număr dublat. ","")&amp;IF(OR(C212="",D212="",E212="",G212=""),"Date incomplete. ","")&amp;IF(COUNTIF('Linii aviz'!$B$5:$B$1004,B212)=0,"Nicio linie în Linii aviz. ","")&amp;IF(AND(K212="Da",L212=""),"Lipsește codul UIT. ","")&amp;IF(AND(H212&lt;&gt;"",I212=""),"Lipsește actul delegatului. ","")&amp;IF(S212="Nefacturat – termen depășit","Emite factura. ",IF(S212="De facturat","Factura până la "&amp;RIGHT("0"&amp;DAY(R212),2)&amp;"."&amp;RIGHT("0"&amp;MONTH(R212),2)&amp;"."&amp;YEAR(R212)&amp;". ",""))))</f>
        <v/>
      </c>
    </row>
    <row r="213" spans="2:20" x14ac:dyDescent="0.2">
      <c r="B213" s="10" t="str">
        <f>IF(E213="","",MAX($B$5:B212)+1)</f>
        <v/>
      </c>
      <c r="C213" s="11"/>
      <c r="D213" s="12"/>
      <c r="E213" s="12"/>
      <c r="F213" s="12"/>
      <c r="G213" s="12"/>
      <c r="H213" s="13"/>
      <c r="I213" s="13"/>
      <c r="J213" s="13"/>
      <c r="K213" s="10"/>
      <c r="L213" s="13"/>
      <c r="M213" s="14" t="str">
        <f>IF(B213="","",SUMIF('Linii aviz'!$B$5:$B$1004,B213,'Linii aviz'!$J$5:$J$1004))</f>
        <v/>
      </c>
      <c r="N213" s="14" t="str">
        <f>IF(B213="","",SUMIF('Linii aviz'!$B$5:$B$1004,B213,'Linii aviz'!$K$5:$K$1004))</f>
        <v/>
      </c>
      <c r="O213" s="14" t="str">
        <f t="shared" si="9"/>
        <v/>
      </c>
      <c r="P213" s="13"/>
      <c r="Q213" s="11"/>
      <c r="R213" s="15" t="str">
        <f t="shared" si="10"/>
        <v/>
      </c>
      <c r="S213" s="16" t="str">
        <f t="shared" ca="1" si="11"/>
        <v/>
      </c>
      <c r="T213" s="17" t="str">
        <f>IF(AND(B213="",E213=""),"",TRIM(IF(COUNTIF($B$5:$B$304,B213)&gt;1,"Număr dublat. ","")&amp;IF(OR(C213="",D213="",E213="",G213=""),"Date incomplete. ","")&amp;IF(COUNTIF('Linii aviz'!$B$5:$B$1004,B213)=0,"Nicio linie în Linii aviz. ","")&amp;IF(AND(K213="Da",L213=""),"Lipsește codul UIT. ","")&amp;IF(AND(H213&lt;&gt;"",I213=""),"Lipsește actul delegatului. ","")&amp;IF(S213="Nefacturat – termen depășit","Emite factura. ",IF(S213="De facturat","Factura până la "&amp;RIGHT("0"&amp;DAY(R213),2)&amp;"."&amp;RIGHT("0"&amp;MONTH(R213),2)&amp;"."&amp;YEAR(R213)&amp;". ",""))))</f>
        <v/>
      </c>
    </row>
    <row r="214" spans="2:20" x14ac:dyDescent="0.2">
      <c r="B214" s="10" t="str">
        <f>IF(E214="","",MAX($B$5:B213)+1)</f>
        <v/>
      </c>
      <c r="C214" s="11"/>
      <c r="D214" s="12"/>
      <c r="E214" s="12"/>
      <c r="F214" s="12"/>
      <c r="G214" s="12"/>
      <c r="H214" s="13"/>
      <c r="I214" s="13"/>
      <c r="J214" s="13"/>
      <c r="K214" s="10"/>
      <c r="L214" s="13"/>
      <c r="M214" s="14" t="str">
        <f>IF(B214="","",SUMIF('Linii aviz'!$B$5:$B$1004,B214,'Linii aviz'!$J$5:$J$1004))</f>
        <v/>
      </c>
      <c r="N214" s="14" t="str">
        <f>IF(B214="","",SUMIF('Linii aviz'!$B$5:$B$1004,B214,'Linii aviz'!$K$5:$K$1004))</f>
        <v/>
      </c>
      <c r="O214" s="14" t="str">
        <f t="shared" si="9"/>
        <v/>
      </c>
      <c r="P214" s="13"/>
      <c r="Q214" s="11"/>
      <c r="R214" s="15" t="str">
        <f t="shared" si="10"/>
        <v/>
      </c>
      <c r="S214" s="16" t="str">
        <f t="shared" ca="1" si="11"/>
        <v/>
      </c>
      <c r="T214" s="17" t="str">
        <f>IF(AND(B214="",E214=""),"",TRIM(IF(COUNTIF($B$5:$B$304,B214)&gt;1,"Număr dublat. ","")&amp;IF(OR(C214="",D214="",E214="",G214=""),"Date incomplete. ","")&amp;IF(COUNTIF('Linii aviz'!$B$5:$B$1004,B214)=0,"Nicio linie în Linii aviz. ","")&amp;IF(AND(K214="Da",L214=""),"Lipsește codul UIT. ","")&amp;IF(AND(H214&lt;&gt;"",I214=""),"Lipsește actul delegatului. ","")&amp;IF(S214="Nefacturat – termen depășit","Emite factura. ",IF(S214="De facturat","Factura până la "&amp;RIGHT("0"&amp;DAY(R214),2)&amp;"."&amp;RIGHT("0"&amp;MONTH(R214),2)&amp;"."&amp;YEAR(R214)&amp;". ",""))))</f>
        <v/>
      </c>
    </row>
    <row r="215" spans="2:20" x14ac:dyDescent="0.2">
      <c r="B215" s="10" t="str">
        <f>IF(E215="","",MAX($B$5:B214)+1)</f>
        <v/>
      </c>
      <c r="C215" s="11"/>
      <c r="D215" s="12"/>
      <c r="E215" s="12"/>
      <c r="F215" s="12"/>
      <c r="G215" s="12"/>
      <c r="H215" s="13"/>
      <c r="I215" s="13"/>
      <c r="J215" s="13"/>
      <c r="K215" s="10"/>
      <c r="L215" s="13"/>
      <c r="M215" s="14" t="str">
        <f>IF(B215="","",SUMIF('Linii aviz'!$B$5:$B$1004,B215,'Linii aviz'!$J$5:$J$1004))</f>
        <v/>
      </c>
      <c r="N215" s="14" t="str">
        <f>IF(B215="","",SUMIF('Linii aviz'!$B$5:$B$1004,B215,'Linii aviz'!$K$5:$K$1004))</f>
        <v/>
      </c>
      <c r="O215" s="14" t="str">
        <f t="shared" si="9"/>
        <v/>
      </c>
      <c r="P215" s="13"/>
      <c r="Q215" s="11"/>
      <c r="R215" s="15" t="str">
        <f t="shared" si="10"/>
        <v/>
      </c>
      <c r="S215" s="16" t="str">
        <f t="shared" ca="1" si="11"/>
        <v/>
      </c>
      <c r="T215" s="17" t="str">
        <f>IF(AND(B215="",E215=""),"",TRIM(IF(COUNTIF($B$5:$B$304,B215)&gt;1,"Număr dublat. ","")&amp;IF(OR(C215="",D215="",E215="",G215=""),"Date incomplete. ","")&amp;IF(COUNTIF('Linii aviz'!$B$5:$B$1004,B215)=0,"Nicio linie în Linii aviz. ","")&amp;IF(AND(K215="Da",L215=""),"Lipsește codul UIT. ","")&amp;IF(AND(H215&lt;&gt;"",I215=""),"Lipsește actul delegatului. ","")&amp;IF(S215="Nefacturat – termen depășit","Emite factura. ",IF(S215="De facturat","Factura până la "&amp;RIGHT("0"&amp;DAY(R215),2)&amp;"."&amp;RIGHT("0"&amp;MONTH(R215),2)&amp;"."&amp;YEAR(R215)&amp;". ",""))))</f>
        <v/>
      </c>
    </row>
    <row r="216" spans="2:20" x14ac:dyDescent="0.2">
      <c r="B216" s="10" t="str">
        <f>IF(E216="","",MAX($B$5:B215)+1)</f>
        <v/>
      </c>
      <c r="C216" s="11"/>
      <c r="D216" s="12"/>
      <c r="E216" s="12"/>
      <c r="F216" s="12"/>
      <c r="G216" s="12"/>
      <c r="H216" s="13"/>
      <c r="I216" s="13"/>
      <c r="J216" s="13"/>
      <c r="K216" s="10"/>
      <c r="L216" s="13"/>
      <c r="M216" s="14" t="str">
        <f>IF(B216="","",SUMIF('Linii aviz'!$B$5:$B$1004,B216,'Linii aviz'!$J$5:$J$1004))</f>
        <v/>
      </c>
      <c r="N216" s="14" t="str">
        <f>IF(B216="","",SUMIF('Linii aviz'!$B$5:$B$1004,B216,'Linii aviz'!$K$5:$K$1004))</f>
        <v/>
      </c>
      <c r="O216" s="14" t="str">
        <f t="shared" si="9"/>
        <v/>
      </c>
      <c r="P216" s="13"/>
      <c r="Q216" s="11"/>
      <c r="R216" s="15" t="str">
        <f t="shared" si="10"/>
        <v/>
      </c>
      <c r="S216" s="16" t="str">
        <f t="shared" ca="1" si="11"/>
        <v/>
      </c>
      <c r="T216" s="17" t="str">
        <f>IF(AND(B216="",E216=""),"",TRIM(IF(COUNTIF($B$5:$B$304,B216)&gt;1,"Număr dublat. ","")&amp;IF(OR(C216="",D216="",E216="",G216=""),"Date incomplete. ","")&amp;IF(COUNTIF('Linii aviz'!$B$5:$B$1004,B216)=0,"Nicio linie în Linii aviz. ","")&amp;IF(AND(K216="Da",L216=""),"Lipsește codul UIT. ","")&amp;IF(AND(H216&lt;&gt;"",I216=""),"Lipsește actul delegatului. ","")&amp;IF(S216="Nefacturat – termen depășit","Emite factura. ",IF(S216="De facturat","Factura până la "&amp;RIGHT("0"&amp;DAY(R216),2)&amp;"."&amp;RIGHT("0"&amp;MONTH(R216),2)&amp;"."&amp;YEAR(R216)&amp;". ",""))))</f>
        <v/>
      </c>
    </row>
    <row r="217" spans="2:20" x14ac:dyDescent="0.2">
      <c r="B217" s="10" t="str">
        <f>IF(E217="","",MAX($B$5:B216)+1)</f>
        <v/>
      </c>
      <c r="C217" s="11"/>
      <c r="D217" s="12"/>
      <c r="E217" s="12"/>
      <c r="F217" s="12"/>
      <c r="G217" s="12"/>
      <c r="H217" s="13"/>
      <c r="I217" s="13"/>
      <c r="J217" s="13"/>
      <c r="K217" s="10"/>
      <c r="L217" s="13"/>
      <c r="M217" s="14" t="str">
        <f>IF(B217="","",SUMIF('Linii aviz'!$B$5:$B$1004,B217,'Linii aviz'!$J$5:$J$1004))</f>
        <v/>
      </c>
      <c r="N217" s="14" t="str">
        <f>IF(B217="","",SUMIF('Linii aviz'!$B$5:$B$1004,B217,'Linii aviz'!$K$5:$K$1004))</f>
        <v/>
      </c>
      <c r="O217" s="14" t="str">
        <f t="shared" si="9"/>
        <v/>
      </c>
      <c r="P217" s="13"/>
      <c r="Q217" s="11"/>
      <c r="R217" s="15" t="str">
        <f t="shared" si="10"/>
        <v/>
      </c>
      <c r="S217" s="16" t="str">
        <f t="shared" ca="1" si="11"/>
        <v/>
      </c>
      <c r="T217" s="17" t="str">
        <f>IF(AND(B217="",E217=""),"",TRIM(IF(COUNTIF($B$5:$B$304,B217)&gt;1,"Număr dublat. ","")&amp;IF(OR(C217="",D217="",E217="",G217=""),"Date incomplete. ","")&amp;IF(COUNTIF('Linii aviz'!$B$5:$B$1004,B217)=0,"Nicio linie în Linii aviz. ","")&amp;IF(AND(K217="Da",L217=""),"Lipsește codul UIT. ","")&amp;IF(AND(H217&lt;&gt;"",I217=""),"Lipsește actul delegatului. ","")&amp;IF(S217="Nefacturat – termen depășit","Emite factura. ",IF(S217="De facturat","Factura până la "&amp;RIGHT("0"&amp;DAY(R217),2)&amp;"."&amp;RIGHT("0"&amp;MONTH(R217),2)&amp;"."&amp;YEAR(R217)&amp;". ",""))))</f>
        <v/>
      </c>
    </row>
    <row r="218" spans="2:20" x14ac:dyDescent="0.2">
      <c r="B218" s="10" t="str">
        <f>IF(E218="","",MAX($B$5:B217)+1)</f>
        <v/>
      </c>
      <c r="C218" s="11"/>
      <c r="D218" s="12"/>
      <c r="E218" s="12"/>
      <c r="F218" s="12"/>
      <c r="G218" s="12"/>
      <c r="H218" s="13"/>
      <c r="I218" s="13"/>
      <c r="J218" s="13"/>
      <c r="K218" s="10"/>
      <c r="L218" s="13"/>
      <c r="M218" s="14" t="str">
        <f>IF(B218="","",SUMIF('Linii aviz'!$B$5:$B$1004,B218,'Linii aviz'!$J$5:$J$1004))</f>
        <v/>
      </c>
      <c r="N218" s="14" t="str">
        <f>IF(B218="","",SUMIF('Linii aviz'!$B$5:$B$1004,B218,'Linii aviz'!$K$5:$K$1004))</f>
        <v/>
      </c>
      <c r="O218" s="14" t="str">
        <f t="shared" si="9"/>
        <v/>
      </c>
      <c r="P218" s="13"/>
      <c r="Q218" s="11"/>
      <c r="R218" s="15" t="str">
        <f t="shared" si="10"/>
        <v/>
      </c>
      <c r="S218" s="16" t="str">
        <f t="shared" ca="1" si="11"/>
        <v/>
      </c>
      <c r="T218" s="17" t="str">
        <f>IF(AND(B218="",E218=""),"",TRIM(IF(COUNTIF($B$5:$B$304,B218)&gt;1,"Număr dublat. ","")&amp;IF(OR(C218="",D218="",E218="",G218=""),"Date incomplete. ","")&amp;IF(COUNTIF('Linii aviz'!$B$5:$B$1004,B218)=0,"Nicio linie în Linii aviz. ","")&amp;IF(AND(K218="Da",L218=""),"Lipsește codul UIT. ","")&amp;IF(AND(H218&lt;&gt;"",I218=""),"Lipsește actul delegatului. ","")&amp;IF(S218="Nefacturat – termen depășit","Emite factura. ",IF(S218="De facturat","Factura până la "&amp;RIGHT("0"&amp;DAY(R218),2)&amp;"."&amp;RIGHT("0"&amp;MONTH(R218),2)&amp;"."&amp;YEAR(R218)&amp;". ",""))))</f>
        <v/>
      </c>
    </row>
    <row r="219" spans="2:20" x14ac:dyDescent="0.2">
      <c r="B219" s="10" t="str">
        <f>IF(E219="","",MAX($B$5:B218)+1)</f>
        <v/>
      </c>
      <c r="C219" s="11"/>
      <c r="D219" s="12"/>
      <c r="E219" s="12"/>
      <c r="F219" s="12"/>
      <c r="G219" s="12"/>
      <c r="H219" s="13"/>
      <c r="I219" s="13"/>
      <c r="J219" s="13"/>
      <c r="K219" s="10"/>
      <c r="L219" s="13"/>
      <c r="M219" s="14" t="str">
        <f>IF(B219="","",SUMIF('Linii aviz'!$B$5:$B$1004,B219,'Linii aviz'!$J$5:$J$1004))</f>
        <v/>
      </c>
      <c r="N219" s="14" t="str">
        <f>IF(B219="","",SUMIF('Linii aviz'!$B$5:$B$1004,B219,'Linii aviz'!$K$5:$K$1004))</f>
        <v/>
      </c>
      <c r="O219" s="14" t="str">
        <f t="shared" si="9"/>
        <v/>
      </c>
      <c r="P219" s="13"/>
      <c r="Q219" s="11"/>
      <c r="R219" s="15" t="str">
        <f t="shared" si="10"/>
        <v/>
      </c>
      <c r="S219" s="16" t="str">
        <f t="shared" ca="1" si="11"/>
        <v/>
      </c>
      <c r="T219" s="17" t="str">
        <f>IF(AND(B219="",E219=""),"",TRIM(IF(COUNTIF($B$5:$B$304,B219)&gt;1,"Număr dublat. ","")&amp;IF(OR(C219="",D219="",E219="",G219=""),"Date incomplete. ","")&amp;IF(COUNTIF('Linii aviz'!$B$5:$B$1004,B219)=0,"Nicio linie în Linii aviz. ","")&amp;IF(AND(K219="Da",L219=""),"Lipsește codul UIT. ","")&amp;IF(AND(H219&lt;&gt;"",I219=""),"Lipsește actul delegatului. ","")&amp;IF(S219="Nefacturat – termen depășit","Emite factura. ",IF(S219="De facturat","Factura până la "&amp;RIGHT("0"&amp;DAY(R219),2)&amp;"."&amp;RIGHT("0"&amp;MONTH(R219),2)&amp;"."&amp;YEAR(R219)&amp;". ",""))))</f>
        <v/>
      </c>
    </row>
    <row r="220" spans="2:20" x14ac:dyDescent="0.2">
      <c r="B220" s="10" t="str">
        <f>IF(E220="","",MAX($B$5:B219)+1)</f>
        <v/>
      </c>
      <c r="C220" s="11"/>
      <c r="D220" s="12"/>
      <c r="E220" s="12"/>
      <c r="F220" s="12"/>
      <c r="G220" s="12"/>
      <c r="H220" s="13"/>
      <c r="I220" s="13"/>
      <c r="J220" s="13"/>
      <c r="K220" s="10"/>
      <c r="L220" s="13"/>
      <c r="M220" s="14" t="str">
        <f>IF(B220="","",SUMIF('Linii aviz'!$B$5:$B$1004,B220,'Linii aviz'!$J$5:$J$1004))</f>
        <v/>
      </c>
      <c r="N220" s="14" t="str">
        <f>IF(B220="","",SUMIF('Linii aviz'!$B$5:$B$1004,B220,'Linii aviz'!$K$5:$K$1004))</f>
        <v/>
      </c>
      <c r="O220" s="14" t="str">
        <f t="shared" si="9"/>
        <v/>
      </c>
      <c r="P220" s="13"/>
      <c r="Q220" s="11"/>
      <c r="R220" s="15" t="str">
        <f t="shared" si="10"/>
        <v/>
      </c>
      <c r="S220" s="16" t="str">
        <f t="shared" ca="1" si="11"/>
        <v/>
      </c>
      <c r="T220" s="17" t="str">
        <f>IF(AND(B220="",E220=""),"",TRIM(IF(COUNTIF($B$5:$B$304,B220)&gt;1,"Număr dublat. ","")&amp;IF(OR(C220="",D220="",E220="",G220=""),"Date incomplete. ","")&amp;IF(COUNTIF('Linii aviz'!$B$5:$B$1004,B220)=0,"Nicio linie în Linii aviz. ","")&amp;IF(AND(K220="Da",L220=""),"Lipsește codul UIT. ","")&amp;IF(AND(H220&lt;&gt;"",I220=""),"Lipsește actul delegatului. ","")&amp;IF(S220="Nefacturat – termen depășit","Emite factura. ",IF(S220="De facturat","Factura până la "&amp;RIGHT("0"&amp;DAY(R220),2)&amp;"."&amp;RIGHT("0"&amp;MONTH(R220),2)&amp;"."&amp;YEAR(R220)&amp;". ",""))))</f>
        <v/>
      </c>
    </row>
    <row r="221" spans="2:20" x14ac:dyDescent="0.2">
      <c r="B221" s="10" t="str">
        <f>IF(E221="","",MAX($B$5:B220)+1)</f>
        <v/>
      </c>
      <c r="C221" s="11"/>
      <c r="D221" s="12"/>
      <c r="E221" s="12"/>
      <c r="F221" s="12"/>
      <c r="G221" s="12"/>
      <c r="H221" s="13"/>
      <c r="I221" s="13"/>
      <c r="J221" s="13"/>
      <c r="K221" s="10"/>
      <c r="L221" s="13"/>
      <c r="M221" s="14" t="str">
        <f>IF(B221="","",SUMIF('Linii aviz'!$B$5:$B$1004,B221,'Linii aviz'!$J$5:$J$1004))</f>
        <v/>
      </c>
      <c r="N221" s="14" t="str">
        <f>IF(B221="","",SUMIF('Linii aviz'!$B$5:$B$1004,B221,'Linii aviz'!$K$5:$K$1004))</f>
        <v/>
      </c>
      <c r="O221" s="14" t="str">
        <f t="shared" si="9"/>
        <v/>
      </c>
      <c r="P221" s="13"/>
      <c r="Q221" s="11"/>
      <c r="R221" s="15" t="str">
        <f t="shared" si="10"/>
        <v/>
      </c>
      <c r="S221" s="16" t="str">
        <f t="shared" ca="1" si="11"/>
        <v/>
      </c>
      <c r="T221" s="17" t="str">
        <f>IF(AND(B221="",E221=""),"",TRIM(IF(COUNTIF($B$5:$B$304,B221)&gt;1,"Număr dublat. ","")&amp;IF(OR(C221="",D221="",E221="",G221=""),"Date incomplete. ","")&amp;IF(COUNTIF('Linii aviz'!$B$5:$B$1004,B221)=0,"Nicio linie în Linii aviz. ","")&amp;IF(AND(K221="Da",L221=""),"Lipsește codul UIT. ","")&amp;IF(AND(H221&lt;&gt;"",I221=""),"Lipsește actul delegatului. ","")&amp;IF(S221="Nefacturat – termen depășit","Emite factura. ",IF(S221="De facturat","Factura până la "&amp;RIGHT("0"&amp;DAY(R221),2)&amp;"."&amp;RIGHT("0"&amp;MONTH(R221),2)&amp;"."&amp;YEAR(R221)&amp;". ",""))))</f>
        <v/>
      </c>
    </row>
    <row r="222" spans="2:20" x14ac:dyDescent="0.2">
      <c r="B222" s="10" t="str">
        <f>IF(E222="","",MAX($B$5:B221)+1)</f>
        <v/>
      </c>
      <c r="C222" s="11"/>
      <c r="D222" s="12"/>
      <c r="E222" s="12"/>
      <c r="F222" s="12"/>
      <c r="G222" s="12"/>
      <c r="H222" s="13"/>
      <c r="I222" s="13"/>
      <c r="J222" s="13"/>
      <c r="K222" s="10"/>
      <c r="L222" s="13"/>
      <c r="M222" s="14" t="str">
        <f>IF(B222="","",SUMIF('Linii aviz'!$B$5:$B$1004,B222,'Linii aviz'!$J$5:$J$1004))</f>
        <v/>
      </c>
      <c r="N222" s="14" t="str">
        <f>IF(B222="","",SUMIF('Linii aviz'!$B$5:$B$1004,B222,'Linii aviz'!$K$5:$K$1004))</f>
        <v/>
      </c>
      <c r="O222" s="14" t="str">
        <f t="shared" si="9"/>
        <v/>
      </c>
      <c r="P222" s="13"/>
      <c r="Q222" s="11"/>
      <c r="R222" s="15" t="str">
        <f t="shared" si="10"/>
        <v/>
      </c>
      <c r="S222" s="16" t="str">
        <f t="shared" ca="1" si="11"/>
        <v/>
      </c>
      <c r="T222" s="17" t="str">
        <f>IF(AND(B222="",E222=""),"",TRIM(IF(COUNTIF($B$5:$B$304,B222)&gt;1,"Număr dublat. ","")&amp;IF(OR(C222="",D222="",E222="",G222=""),"Date incomplete. ","")&amp;IF(COUNTIF('Linii aviz'!$B$5:$B$1004,B222)=0,"Nicio linie în Linii aviz. ","")&amp;IF(AND(K222="Da",L222=""),"Lipsește codul UIT. ","")&amp;IF(AND(H222&lt;&gt;"",I222=""),"Lipsește actul delegatului. ","")&amp;IF(S222="Nefacturat – termen depășit","Emite factura. ",IF(S222="De facturat","Factura până la "&amp;RIGHT("0"&amp;DAY(R222),2)&amp;"."&amp;RIGHT("0"&amp;MONTH(R222),2)&amp;"."&amp;YEAR(R222)&amp;". ",""))))</f>
        <v/>
      </c>
    </row>
    <row r="223" spans="2:20" x14ac:dyDescent="0.2">
      <c r="B223" s="10" t="str">
        <f>IF(E223="","",MAX($B$5:B222)+1)</f>
        <v/>
      </c>
      <c r="C223" s="11"/>
      <c r="D223" s="12"/>
      <c r="E223" s="12"/>
      <c r="F223" s="12"/>
      <c r="G223" s="12"/>
      <c r="H223" s="13"/>
      <c r="I223" s="13"/>
      <c r="J223" s="13"/>
      <c r="K223" s="10"/>
      <c r="L223" s="13"/>
      <c r="M223" s="14" t="str">
        <f>IF(B223="","",SUMIF('Linii aviz'!$B$5:$B$1004,B223,'Linii aviz'!$J$5:$J$1004))</f>
        <v/>
      </c>
      <c r="N223" s="14" t="str">
        <f>IF(B223="","",SUMIF('Linii aviz'!$B$5:$B$1004,B223,'Linii aviz'!$K$5:$K$1004))</f>
        <v/>
      </c>
      <c r="O223" s="14" t="str">
        <f t="shared" si="9"/>
        <v/>
      </c>
      <c r="P223" s="13"/>
      <c r="Q223" s="11"/>
      <c r="R223" s="15" t="str">
        <f t="shared" si="10"/>
        <v/>
      </c>
      <c r="S223" s="16" t="str">
        <f t="shared" ca="1" si="11"/>
        <v/>
      </c>
      <c r="T223" s="17" t="str">
        <f>IF(AND(B223="",E223=""),"",TRIM(IF(COUNTIF($B$5:$B$304,B223)&gt;1,"Număr dublat. ","")&amp;IF(OR(C223="",D223="",E223="",G223=""),"Date incomplete. ","")&amp;IF(COUNTIF('Linii aviz'!$B$5:$B$1004,B223)=0,"Nicio linie în Linii aviz. ","")&amp;IF(AND(K223="Da",L223=""),"Lipsește codul UIT. ","")&amp;IF(AND(H223&lt;&gt;"",I223=""),"Lipsește actul delegatului. ","")&amp;IF(S223="Nefacturat – termen depășit","Emite factura. ",IF(S223="De facturat","Factura până la "&amp;RIGHT("0"&amp;DAY(R223),2)&amp;"."&amp;RIGHT("0"&amp;MONTH(R223),2)&amp;"."&amp;YEAR(R223)&amp;". ",""))))</f>
        <v/>
      </c>
    </row>
    <row r="224" spans="2:20" x14ac:dyDescent="0.2">
      <c r="B224" s="10" t="str">
        <f>IF(E224="","",MAX($B$5:B223)+1)</f>
        <v/>
      </c>
      <c r="C224" s="11"/>
      <c r="D224" s="12"/>
      <c r="E224" s="12"/>
      <c r="F224" s="12"/>
      <c r="G224" s="12"/>
      <c r="H224" s="13"/>
      <c r="I224" s="13"/>
      <c r="J224" s="13"/>
      <c r="K224" s="10"/>
      <c r="L224" s="13"/>
      <c r="M224" s="14" t="str">
        <f>IF(B224="","",SUMIF('Linii aviz'!$B$5:$B$1004,B224,'Linii aviz'!$J$5:$J$1004))</f>
        <v/>
      </c>
      <c r="N224" s="14" t="str">
        <f>IF(B224="","",SUMIF('Linii aviz'!$B$5:$B$1004,B224,'Linii aviz'!$K$5:$K$1004))</f>
        <v/>
      </c>
      <c r="O224" s="14" t="str">
        <f t="shared" si="9"/>
        <v/>
      </c>
      <c r="P224" s="13"/>
      <c r="Q224" s="11"/>
      <c r="R224" s="15" t="str">
        <f t="shared" si="10"/>
        <v/>
      </c>
      <c r="S224" s="16" t="str">
        <f t="shared" ca="1" si="11"/>
        <v/>
      </c>
      <c r="T224" s="17" t="str">
        <f>IF(AND(B224="",E224=""),"",TRIM(IF(COUNTIF($B$5:$B$304,B224)&gt;1,"Număr dublat. ","")&amp;IF(OR(C224="",D224="",E224="",G224=""),"Date incomplete. ","")&amp;IF(COUNTIF('Linii aviz'!$B$5:$B$1004,B224)=0,"Nicio linie în Linii aviz. ","")&amp;IF(AND(K224="Da",L224=""),"Lipsește codul UIT. ","")&amp;IF(AND(H224&lt;&gt;"",I224=""),"Lipsește actul delegatului. ","")&amp;IF(S224="Nefacturat – termen depășit","Emite factura. ",IF(S224="De facturat","Factura până la "&amp;RIGHT("0"&amp;DAY(R224),2)&amp;"."&amp;RIGHT("0"&amp;MONTH(R224),2)&amp;"."&amp;YEAR(R224)&amp;". ",""))))</f>
        <v/>
      </c>
    </row>
    <row r="225" spans="2:20" x14ac:dyDescent="0.2">
      <c r="B225" s="10" t="str">
        <f>IF(E225="","",MAX($B$5:B224)+1)</f>
        <v/>
      </c>
      <c r="C225" s="11"/>
      <c r="D225" s="12"/>
      <c r="E225" s="12"/>
      <c r="F225" s="12"/>
      <c r="G225" s="12"/>
      <c r="H225" s="13"/>
      <c r="I225" s="13"/>
      <c r="J225" s="13"/>
      <c r="K225" s="10"/>
      <c r="L225" s="13"/>
      <c r="M225" s="14" t="str">
        <f>IF(B225="","",SUMIF('Linii aviz'!$B$5:$B$1004,B225,'Linii aviz'!$J$5:$J$1004))</f>
        <v/>
      </c>
      <c r="N225" s="14" t="str">
        <f>IF(B225="","",SUMIF('Linii aviz'!$B$5:$B$1004,B225,'Linii aviz'!$K$5:$K$1004))</f>
        <v/>
      </c>
      <c r="O225" s="14" t="str">
        <f t="shared" si="9"/>
        <v/>
      </c>
      <c r="P225" s="13"/>
      <c r="Q225" s="11"/>
      <c r="R225" s="15" t="str">
        <f t="shared" si="10"/>
        <v/>
      </c>
      <c r="S225" s="16" t="str">
        <f t="shared" ca="1" si="11"/>
        <v/>
      </c>
      <c r="T225" s="17" t="str">
        <f>IF(AND(B225="",E225=""),"",TRIM(IF(COUNTIF($B$5:$B$304,B225)&gt;1,"Număr dublat. ","")&amp;IF(OR(C225="",D225="",E225="",G225=""),"Date incomplete. ","")&amp;IF(COUNTIF('Linii aviz'!$B$5:$B$1004,B225)=0,"Nicio linie în Linii aviz. ","")&amp;IF(AND(K225="Da",L225=""),"Lipsește codul UIT. ","")&amp;IF(AND(H225&lt;&gt;"",I225=""),"Lipsește actul delegatului. ","")&amp;IF(S225="Nefacturat – termen depășit","Emite factura. ",IF(S225="De facturat","Factura până la "&amp;RIGHT("0"&amp;DAY(R225),2)&amp;"."&amp;RIGHT("0"&amp;MONTH(R225),2)&amp;"."&amp;YEAR(R225)&amp;". ",""))))</f>
        <v/>
      </c>
    </row>
    <row r="226" spans="2:20" x14ac:dyDescent="0.2">
      <c r="B226" s="10" t="str">
        <f>IF(E226="","",MAX($B$5:B225)+1)</f>
        <v/>
      </c>
      <c r="C226" s="11"/>
      <c r="D226" s="12"/>
      <c r="E226" s="12"/>
      <c r="F226" s="12"/>
      <c r="G226" s="12"/>
      <c r="H226" s="13"/>
      <c r="I226" s="13"/>
      <c r="J226" s="13"/>
      <c r="K226" s="10"/>
      <c r="L226" s="13"/>
      <c r="M226" s="14" t="str">
        <f>IF(B226="","",SUMIF('Linii aviz'!$B$5:$B$1004,B226,'Linii aviz'!$J$5:$J$1004))</f>
        <v/>
      </c>
      <c r="N226" s="14" t="str">
        <f>IF(B226="","",SUMIF('Linii aviz'!$B$5:$B$1004,B226,'Linii aviz'!$K$5:$K$1004))</f>
        <v/>
      </c>
      <c r="O226" s="14" t="str">
        <f t="shared" si="9"/>
        <v/>
      </c>
      <c r="P226" s="13"/>
      <c r="Q226" s="11"/>
      <c r="R226" s="15" t="str">
        <f t="shared" si="10"/>
        <v/>
      </c>
      <c r="S226" s="16" t="str">
        <f t="shared" ca="1" si="11"/>
        <v/>
      </c>
      <c r="T226" s="17" t="str">
        <f>IF(AND(B226="",E226=""),"",TRIM(IF(COUNTIF($B$5:$B$304,B226)&gt;1,"Număr dublat. ","")&amp;IF(OR(C226="",D226="",E226="",G226=""),"Date incomplete. ","")&amp;IF(COUNTIF('Linii aviz'!$B$5:$B$1004,B226)=0,"Nicio linie în Linii aviz. ","")&amp;IF(AND(K226="Da",L226=""),"Lipsește codul UIT. ","")&amp;IF(AND(H226&lt;&gt;"",I226=""),"Lipsește actul delegatului. ","")&amp;IF(S226="Nefacturat – termen depășit","Emite factura. ",IF(S226="De facturat","Factura până la "&amp;RIGHT("0"&amp;DAY(R226),2)&amp;"."&amp;RIGHT("0"&amp;MONTH(R226),2)&amp;"."&amp;YEAR(R226)&amp;". ",""))))</f>
        <v/>
      </c>
    </row>
    <row r="227" spans="2:20" x14ac:dyDescent="0.2">
      <c r="B227" s="10" t="str">
        <f>IF(E227="","",MAX($B$5:B226)+1)</f>
        <v/>
      </c>
      <c r="C227" s="11"/>
      <c r="D227" s="12"/>
      <c r="E227" s="12"/>
      <c r="F227" s="12"/>
      <c r="G227" s="12"/>
      <c r="H227" s="13"/>
      <c r="I227" s="13"/>
      <c r="J227" s="13"/>
      <c r="K227" s="10"/>
      <c r="L227" s="13"/>
      <c r="M227" s="14" t="str">
        <f>IF(B227="","",SUMIF('Linii aviz'!$B$5:$B$1004,B227,'Linii aviz'!$J$5:$J$1004))</f>
        <v/>
      </c>
      <c r="N227" s="14" t="str">
        <f>IF(B227="","",SUMIF('Linii aviz'!$B$5:$B$1004,B227,'Linii aviz'!$K$5:$K$1004))</f>
        <v/>
      </c>
      <c r="O227" s="14" t="str">
        <f t="shared" si="9"/>
        <v/>
      </c>
      <c r="P227" s="13"/>
      <c r="Q227" s="11"/>
      <c r="R227" s="15" t="str">
        <f t="shared" si="10"/>
        <v/>
      </c>
      <c r="S227" s="16" t="str">
        <f t="shared" ca="1" si="11"/>
        <v/>
      </c>
      <c r="T227" s="17" t="str">
        <f>IF(AND(B227="",E227=""),"",TRIM(IF(COUNTIF($B$5:$B$304,B227)&gt;1,"Număr dublat. ","")&amp;IF(OR(C227="",D227="",E227="",G227=""),"Date incomplete. ","")&amp;IF(COUNTIF('Linii aviz'!$B$5:$B$1004,B227)=0,"Nicio linie în Linii aviz. ","")&amp;IF(AND(K227="Da",L227=""),"Lipsește codul UIT. ","")&amp;IF(AND(H227&lt;&gt;"",I227=""),"Lipsește actul delegatului. ","")&amp;IF(S227="Nefacturat – termen depășit","Emite factura. ",IF(S227="De facturat","Factura până la "&amp;RIGHT("0"&amp;DAY(R227),2)&amp;"."&amp;RIGHT("0"&amp;MONTH(R227),2)&amp;"."&amp;YEAR(R227)&amp;". ",""))))</f>
        <v/>
      </c>
    </row>
    <row r="228" spans="2:20" x14ac:dyDescent="0.2">
      <c r="B228" s="10" t="str">
        <f>IF(E228="","",MAX($B$5:B227)+1)</f>
        <v/>
      </c>
      <c r="C228" s="11"/>
      <c r="D228" s="12"/>
      <c r="E228" s="12"/>
      <c r="F228" s="12"/>
      <c r="G228" s="12"/>
      <c r="H228" s="13"/>
      <c r="I228" s="13"/>
      <c r="J228" s="13"/>
      <c r="K228" s="10"/>
      <c r="L228" s="13"/>
      <c r="M228" s="14" t="str">
        <f>IF(B228="","",SUMIF('Linii aviz'!$B$5:$B$1004,B228,'Linii aviz'!$J$5:$J$1004))</f>
        <v/>
      </c>
      <c r="N228" s="14" t="str">
        <f>IF(B228="","",SUMIF('Linii aviz'!$B$5:$B$1004,B228,'Linii aviz'!$K$5:$K$1004))</f>
        <v/>
      </c>
      <c r="O228" s="14" t="str">
        <f t="shared" si="9"/>
        <v/>
      </c>
      <c r="P228" s="13"/>
      <c r="Q228" s="11"/>
      <c r="R228" s="15" t="str">
        <f t="shared" si="10"/>
        <v/>
      </c>
      <c r="S228" s="16" t="str">
        <f t="shared" ca="1" si="11"/>
        <v/>
      </c>
      <c r="T228" s="17" t="str">
        <f>IF(AND(B228="",E228=""),"",TRIM(IF(COUNTIF($B$5:$B$304,B228)&gt;1,"Număr dublat. ","")&amp;IF(OR(C228="",D228="",E228="",G228=""),"Date incomplete. ","")&amp;IF(COUNTIF('Linii aviz'!$B$5:$B$1004,B228)=0,"Nicio linie în Linii aviz. ","")&amp;IF(AND(K228="Da",L228=""),"Lipsește codul UIT. ","")&amp;IF(AND(H228&lt;&gt;"",I228=""),"Lipsește actul delegatului. ","")&amp;IF(S228="Nefacturat – termen depășit","Emite factura. ",IF(S228="De facturat","Factura până la "&amp;RIGHT("0"&amp;DAY(R228),2)&amp;"."&amp;RIGHT("0"&amp;MONTH(R228),2)&amp;"."&amp;YEAR(R228)&amp;". ",""))))</f>
        <v/>
      </c>
    </row>
    <row r="229" spans="2:20" x14ac:dyDescent="0.2">
      <c r="B229" s="10" t="str">
        <f>IF(E229="","",MAX($B$5:B228)+1)</f>
        <v/>
      </c>
      <c r="C229" s="11"/>
      <c r="D229" s="12"/>
      <c r="E229" s="12"/>
      <c r="F229" s="12"/>
      <c r="G229" s="12"/>
      <c r="H229" s="13"/>
      <c r="I229" s="13"/>
      <c r="J229" s="13"/>
      <c r="K229" s="10"/>
      <c r="L229" s="13"/>
      <c r="M229" s="14" t="str">
        <f>IF(B229="","",SUMIF('Linii aviz'!$B$5:$B$1004,B229,'Linii aviz'!$J$5:$J$1004))</f>
        <v/>
      </c>
      <c r="N229" s="14" t="str">
        <f>IF(B229="","",SUMIF('Linii aviz'!$B$5:$B$1004,B229,'Linii aviz'!$K$5:$K$1004))</f>
        <v/>
      </c>
      <c r="O229" s="14" t="str">
        <f t="shared" si="9"/>
        <v/>
      </c>
      <c r="P229" s="13"/>
      <c r="Q229" s="11"/>
      <c r="R229" s="15" t="str">
        <f t="shared" si="10"/>
        <v/>
      </c>
      <c r="S229" s="16" t="str">
        <f t="shared" ca="1" si="11"/>
        <v/>
      </c>
      <c r="T229" s="17" t="str">
        <f>IF(AND(B229="",E229=""),"",TRIM(IF(COUNTIF($B$5:$B$304,B229)&gt;1,"Număr dublat. ","")&amp;IF(OR(C229="",D229="",E229="",G229=""),"Date incomplete. ","")&amp;IF(COUNTIF('Linii aviz'!$B$5:$B$1004,B229)=0,"Nicio linie în Linii aviz. ","")&amp;IF(AND(K229="Da",L229=""),"Lipsește codul UIT. ","")&amp;IF(AND(H229&lt;&gt;"",I229=""),"Lipsește actul delegatului. ","")&amp;IF(S229="Nefacturat – termen depășit","Emite factura. ",IF(S229="De facturat","Factura până la "&amp;RIGHT("0"&amp;DAY(R229),2)&amp;"."&amp;RIGHT("0"&amp;MONTH(R229),2)&amp;"."&amp;YEAR(R229)&amp;". ",""))))</f>
        <v/>
      </c>
    </row>
    <row r="230" spans="2:20" x14ac:dyDescent="0.2">
      <c r="B230" s="10" t="str">
        <f>IF(E230="","",MAX($B$5:B229)+1)</f>
        <v/>
      </c>
      <c r="C230" s="11"/>
      <c r="D230" s="12"/>
      <c r="E230" s="12"/>
      <c r="F230" s="12"/>
      <c r="G230" s="12"/>
      <c r="H230" s="13"/>
      <c r="I230" s="13"/>
      <c r="J230" s="13"/>
      <c r="K230" s="10"/>
      <c r="L230" s="13"/>
      <c r="M230" s="14" t="str">
        <f>IF(B230="","",SUMIF('Linii aviz'!$B$5:$B$1004,B230,'Linii aviz'!$J$5:$J$1004))</f>
        <v/>
      </c>
      <c r="N230" s="14" t="str">
        <f>IF(B230="","",SUMIF('Linii aviz'!$B$5:$B$1004,B230,'Linii aviz'!$K$5:$K$1004))</f>
        <v/>
      </c>
      <c r="O230" s="14" t="str">
        <f t="shared" si="9"/>
        <v/>
      </c>
      <c r="P230" s="13"/>
      <c r="Q230" s="11"/>
      <c r="R230" s="15" t="str">
        <f t="shared" si="10"/>
        <v/>
      </c>
      <c r="S230" s="16" t="str">
        <f t="shared" ca="1" si="11"/>
        <v/>
      </c>
      <c r="T230" s="17" t="str">
        <f>IF(AND(B230="",E230=""),"",TRIM(IF(COUNTIF($B$5:$B$304,B230)&gt;1,"Număr dublat. ","")&amp;IF(OR(C230="",D230="",E230="",G230=""),"Date incomplete. ","")&amp;IF(COUNTIF('Linii aviz'!$B$5:$B$1004,B230)=0,"Nicio linie în Linii aviz. ","")&amp;IF(AND(K230="Da",L230=""),"Lipsește codul UIT. ","")&amp;IF(AND(H230&lt;&gt;"",I230=""),"Lipsește actul delegatului. ","")&amp;IF(S230="Nefacturat – termen depășit","Emite factura. ",IF(S230="De facturat","Factura până la "&amp;RIGHT("0"&amp;DAY(R230),2)&amp;"."&amp;RIGHT("0"&amp;MONTH(R230),2)&amp;"."&amp;YEAR(R230)&amp;". ",""))))</f>
        <v/>
      </c>
    </row>
    <row r="231" spans="2:20" x14ac:dyDescent="0.2">
      <c r="B231" s="10" t="str">
        <f>IF(E231="","",MAX($B$5:B230)+1)</f>
        <v/>
      </c>
      <c r="C231" s="11"/>
      <c r="D231" s="12"/>
      <c r="E231" s="12"/>
      <c r="F231" s="12"/>
      <c r="G231" s="12"/>
      <c r="H231" s="13"/>
      <c r="I231" s="13"/>
      <c r="J231" s="13"/>
      <c r="K231" s="10"/>
      <c r="L231" s="13"/>
      <c r="M231" s="14" t="str">
        <f>IF(B231="","",SUMIF('Linii aviz'!$B$5:$B$1004,B231,'Linii aviz'!$J$5:$J$1004))</f>
        <v/>
      </c>
      <c r="N231" s="14" t="str">
        <f>IF(B231="","",SUMIF('Linii aviz'!$B$5:$B$1004,B231,'Linii aviz'!$K$5:$K$1004))</f>
        <v/>
      </c>
      <c r="O231" s="14" t="str">
        <f t="shared" si="9"/>
        <v/>
      </c>
      <c r="P231" s="13"/>
      <c r="Q231" s="11"/>
      <c r="R231" s="15" t="str">
        <f t="shared" si="10"/>
        <v/>
      </c>
      <c r="S231" s="16" t="str">
        <f t="shared" ca="1" si="11"/>
        <v/>
      </c>
      <c r="T231" s="17" t="str">
        <f>IF(AND(B231="",E231=""),"",TRIM(IF(COUNTIF($B$5:$B$304,B231)&gt;1,"Număr dublat. ","")&amp;IF(OR(C231="",D231="",E231="",G231=""),"Date incomplete. ","")&amp;IF(COUNTIF('Linii aviz'!$B$5:$B$1004,B231)=0,"Nicio linie în Linii aviz. ","")&amp;IF(AND(K231="Da",L231=""),"Lipsește codul UIT. ","")&amp;IF(AND(H231&lt;&gt;"",I231=""),"Lipsește actul delegatului. ","")&amp;IF(S231="Nefacturat – termen depășit","Emite factura. ",IF(S231="De facturat","Factura până la "&amp;RIGHT("0"&amp;DAY(R231),2)&amp;"."&amp;RIGHT("0"&amp;MONTH(R231),2)&amp;"."&amp;YEAR(R231)&amp;". ",""))))</f>
        <v/>
      </c>
    </row>
    <row r="232" spans="2:20" x14ac:dyDescent="0.2">
      <c r="B232" s="10" t="str">
        <f>IF(E232="","",MAX($B$5:B231)+1)</f>
        <v/>
      </c>
      <c r="C232" s="11"/>
      <c r="D232" s="12"/>
      <c r="E232" s="12"/>
      <c r="F232" s="12"/>
      <c r="G232" s="12"/>
      <c r="H232" s="13"/>
      <c r="I232" s="13"/>
      <c r="J232" s="13"/>
      <c r="K232" s="10"/>
      <c r="L232" s="13"/>
      <c r="M232" s="14" t="str">
        <f>IF(B232="","",SUMIF('Linii aviz'!$B$5:$B$1004,B232,'Linii aviz'!$J$5:$J$1004))</f>
        <v/>
      </c>
      <c r="N232" s="14" t="str">
        <f>IF(B232="","",SUMIF('Linii aviz'!$B$5:$B$1004,B232,'Linii aviz'!$K$5:$K$1004))</f>
        <v/>
      </c>
      <c r="O232" s="14" t="str">
        <f t="shared" si="9"/>
        <v/>
      </c>
      <c r="P232" s="13"/>
      <c r="Q232" s="11"/>
      <c r="R232" s="15" t="str">
        <f t="shared" si="10"/>
        <v/>
      </c>
      <c r="S232" s="16" t="str">
        <f t="shared" ca="1" si="11"/>
        <v/>
      </c>
      <c r="T232" s="17" t="str">
        <f>IF(AND(B232="",E232=""),"",TRIM(IF(COUNTIF($B$5:$B$304,B232)&gt;1,"Număr dublat. ","")&amp;IF(OR(C232="",D232="",E232="",G232=""),"Date incomplete. ","")&amp;IF(COUNTIF('Linii aviz'!$B$5:$B$1004,B232)=0,"Nicio linie în Linii aviz. ","")&amp;IF(AND(K232="Da",L232=""),"Lipsește codul UIT. ","")&amp;IF(AND(H232&lt;&gt;"",I232=""),"Lipsește actul delegatului. ","")&amp;IF(S232="Nefacturat – termen depășit","Emite factura. ",IF(S232="De facturat","Factura până la "&amp;RIGHT("0"&amp;DAY(R232),2)&amp;"."&amp;RIGHT("0"&amp;MONTH(R232),2)&amp;"."&amp;YEAR(R232)&amp;". ",""))))</f>
        <v/>
      </c>
    </row>
    <row r="233" spans="2:20" x14ac:dyDescent="0.2">
      <c r="B233" s="10" t="str">
        <f>IF(E233="","",MAX($B$5:B232)+1)</f>
        <v/>
      </c>
      <c r="C233" s="11"/>
      <c r="D233" s="12"/>
      <c r="E233" s="12"/>
      <c r="F233" s="12"/>
      <c r="G233" s="12"/>
      <c r="H233" s="13"/>
      <c r="I233" s="13"/>
      <c r="J233" s="13"/>
      <c r="K233" s="10"/>
      <c r="L233" s="13"/>
      <c r="M233" s="14" t="str">
        <f>IF(B233="","",SUMIF('Linii aviz'!$B$5:$B$1004,B233,'Linii aviz'!$J$5:$J$1004))</f>
        <v/>
      </c>
      <c r="N233" s="14" t="str">
        <f>IF(B233="","",SUMIF('Linii aviz'!$B$5:$B$1004,B233,'Linii aviz'!$K$5:$K$1004))</f>
        <v/>
      </c>
      <c r="O233" s="14" t="str">
        <f t="shared" si="9"/>
        <v/>
      </c>
      <c r="P233" s="13"/>
      <c r="Q233" s="11"/>
      <c r="R233" s="15" t="str">
        <f t="shared" si="10"/>
        <v/>
      </c>
      <c r="S233" s="16" t="str">
        <f t="shared" ca="1" si="11"/>
        <v/>
      </c>
      <c r="T233" s="17" t="str">
        <f>IF(AND(B233="",E233=""),"",TRIM(IF(COUNTIF($B$5:$B$304,B233)&gt;1,"Număr dublat. ","")&amp;IF(OR(C233="",D233="",E233="",G233=""),"Date incomplete. ","")&amp;IF(COUNTIF('Linii aviz'!$B$5:$B$1004,B233)=0,"Nicio linie în Linii aviz. ","")&amp;IF(AND(K233="Da",L233=""),"Lipsește codul UIT. ","")&amp;IF(AND(H233&lt;&gt;"",I233=""),"Lipsește actul delegatului. ","")&amp;IF(S233="Nefacturat – termen depășit","Emite factura. ",IF(S233="De facturat","Factura până la "&amp;RIGHT("0"&amp;DAY(R233),2)&amp;"."&amp;RIGHT("0"&amp;MONTH(R233),2)&amp;"."&amp;YEAR(R233)&amp;". ",""))))</f>
        <v/>
      </c>
    </row>
    <row r="234" spans="2:20" x14ac:dyDescent="0.2">
      <c r="B234" s="10" t="str">
        <f>IF(E234="","",MAX($B$5:B233)+1)</f>
        <v/>
      </c>
      <c r="C234" s="11"/>
      <c r="D234" s="12"/>
      <c r="E234" s="12"/>
      <c r="F234" s="12"/>
      <c r="G234" s="12"/>
      <c r="H234" s="13"/>
      <c r="I234" s="13"/>
      <c r="J234" s="13"/>
      <c r="K234" s="10"/>
      <c r="L234" s="13"/>
      <c r="M234" s="14" t="str">
        <f>IF(B234="","",SUMIF('Linii aviz'!$B$5:$B$1004,B234,'Linii aviz'!$J$5:$J$1004))</f>
        <v/>
      </c>
      <c r="N234" s="14" t="str">
        <f>IF(B234="","",SUMIF('Linii aviz'!$B$5:$B$1004,B234,'Linii aviz'!$K$5:$K$1004))</f>
        <v/>
      </c>
      <c r="O234" s="14" t="str">
        <f t="shared" si="9"/>
        <v/>
      </c>
      <c r="P234" s="13"/>
      <c r="Q234" s="11"/>
      <c r="R234" s="15" t="str">
        <f t="shared" si="10"/>
        <v/>
      </c>
      <c r="S234" s="16" t="str">
        <f t="shared" ca="1" si="11"/>
        <v/>
      </c>
      <c r="T234" s="17" t="str">
        <f>IF(AND(B234="",E234=""),"",TRIM(IF(COUNTIF($B$5:$B$304,B234)&gt;1,"Număr dublat. ","")&amp;IF(OR(C234="",D234="",E234="",G234=""),"Date incomplete. ","")&amp;IF(COUNTIF('Linii aviz'!$B$5:$B$1004,B234)=0,"Nicio linie în Linii aviz. ","")&amp;IF(AND(K234="Da",L234=""),"Lipsește codul UIT. ","")&amp;IF(AND(H234&lt;&gt;"",I234=""),"Lipsește actul delegatului. ","")&amp;IF(S234="Nefacturat – termen depășit","Emite factura. ",IF(S234="De facturat","Factura până la "&amp;RIGHT("0"&amp;DAY(R234),2)&amp;"."&amp;RIGHT("0"&amp;MONTH(R234),2)&amp;"."&amp;YEAR(R234)&amp;". ",""))))</f>
        <v/>
      </c>
    </row>
    <row r="235" spans="2:20" x14ac:dyDescent="0.2">
      <c r="B235" s="10" t="str">
        <f>IF(E235="","",MAX($B$5:B234)+1)</f>
        <v/>
      </c>
      <c r="C235" s="11"/>
      <c r="D235" s="12"/>
      <c r="E235" s="12"/>
      <c r="F235" s="12"/>
      <c r="G235" s="12"/>
      <c r="H235" s="13"/>
      <c r="I235" s="13"/>
      <c r="J235" s="13"/>
      <c r="K235" s="10"/>
      <c r="L235" s="13"/>
      <c r="M235" s="14" t="str">
        <f>IF(B235="","",SUMIF('Linii aviz'!$B$5:$B$1004,B235,'Linii aviz'!$J$5:$J$1004))</f>
        <v/>
      </c>
      <c r="N235" s="14" t="str">
        <f>IF(B235="","",SUMIF('Linii aviz'!$B$5:$B$1004,B235,'Linii aviz'!$K$5:$K$1004))</f>
        <v/>
      </c>
      <c r="O235" s="14" t="str">
        <f t="shared" si="9"/>
        <v/>
      </c>
      <c r="P235" s="13"/>
      <c r="Q235" s="11"/>
      <c r="R235" s="15" t="str">
        <f t="shared" si="10"/>
        <v/>
      </c>
      <c r="S235" s="16" t="str">
        <f t="shared" ca="1" si="11"/>
        <v/>
      </c>
      <c r="T235" s="17" t="str">
        <f>IF(AND(B235="",E235=""),"",TRIM(IF(COUNTIF($B$5:$B$304,B235)&gt;1,"Număr dublat. ","")&amp;IF(OR(C235="",D235="",E235="",G235=""),"Date incomplete. ","")&amp;IF(COUNTIF('Linii aviz'!$B$5:$B$1004,B235)=0,"Nicio linie în Linii aviz. ","")&amp;IF(AND(K235="Da",L235=""),"Lipsește codul UIT. ","")&amp;IF(AND(H235&lt;&gt;"",I235=""),"Lipsește actul delegatului. ","")&amp;IF(S235="Nefacturat – termen depășit","Emite factura. ",IF(S235="De facturat","Factura până la "&amp;RIGHT("0"&amp;DAY(R235),2)&amp;"."&amp;RIGHT("0"&amp;MONTH(R235),2)&amp;"."&amp;YEAR(R235)&amp;". ",""))))</f>
        <v/>
      </c>
    </row>
    <row r="236" spans="2:20" x14ac:dyDescent="0.2">
      <c r="B236" s="10" t="str">
        <f>IF(E236="","",MAX($B$5:B235)+1)</f>
        <v/>
      </c>
      <c r="C236" s="11"/>
      <c r="D236" s="12"/>
      <c r="E236" s="12"/>
      <c r="F236" s="12"/>
      <c r="G236" s="12"/>
      <c r="H236" s="13"/>
      <c r="I236" s="13"/>
      <c r="J236" s="13"/>
      <c r="K236" s="10"/>
      <c r="L236" s="13"/>
      <c r="M236" s="14" t="str">
        <f>IF(B236="","",SUMIF('Linii aviz'!$B$5:$B$1004,B236,'Linii aviz'!$J$5:$J$1004))</f>
        <v/>
      </c>
      <c r="N236" s="14" t="str">
        <f>IF(B236="","",SUMIF('Linii aviz'!$B$5:$B$1004,B236,'Linii aviz'!$K$5:$K$1004))</f>
        <v/>
      </c>
      <c r="O236" s="14" t="str">
        <f t="shared" si="9"/>
        <v/>
      </c>
      <c r="P236" s="13"/>
      <c r="Q236" s="11"/>
      <c r="R236" s="15" t="str">
        <f t="shared" si="10"/>
        <v/>
      </c>
      <c r="S236" s="16" t="str">
        <f t="shared" ca="1" si="11"/>
        <v/>
      </c>
      <c r="T236" s="17" t="str">
        <f>IF(AND(B236="",E236=""),"",TRIM(IF(COUNTIF($B$5:$B$304,B236)&gt;1,"Număr dublat. ","")&amp;IF(OR(C236="",D236="",E236="",G236=""),"Date incomplete. ","")&amp;IF(COUNTIF('Linii aviz'!$B$5:$B$1004,B236)=0,"Nicio linie în Linii aviz. ","")&amp;IF(AND(K236="Da",L236=""),"Lipsește codul UIT. ","")&amp;IF(AND(H236&lt;&gt;"",I236=""),"Lipsește actul delegatului. ","")&amp;IF(S236="Nefacturat – termen depășit","Emite factura. ",IF(S236="De facturat","Factura până la "&amp;RIGHT("0"&amp;DAY(R236),2)&amp;"."&amp;RIGHT("0"&amp;MONTH(R236),2)&amp;"."&amp;YEAR(R236)&amp;". ",""))))</f>
        <v/>
      </c>
    </row>
    <row r="237" spans="2:20" x14ac:dyDescent="0.2">
      <c r="B237" s="10" t="str">
        <f>IF(E237="","",MAX($B$5:B236)+1)</f>
        <v/>
      </c>
      <c r="C237" s="11"/>
      <c r="D237" s="12"/>
      <c r="E237" s="12"/>
      <c r="F237" s="12"/>
      <c r="G237" s="12"/>
      <c r="H237" s="13"/>
      <c r="I237" s="13"/>
      <c r="J237" s="13"/>
      <c r="K237" s="10"/>
      <c r="L237" s="13"/>
      <c r="M237" s="14" t="str">
        <f>IF(B237="","",SUMIF('Linii aviz'!$B$5:$B$1004,B237,'Linii aviz'!$J$5:$J$1004))</f>
        <v/>
      </c>
      <c r="N237" s="14" t="str">
        <f>IF(B237="","",SUMIF('Linii aviz'!$B$5:$B$1004,B237,'Linii aviz'!$K$5:$K$1004))</f>
        <v/>
      </c>
      <c r="O237" s="14" t="str">
        <f t="shared" si="9"/>
        <v/>
      </c>
      <c r="P237" s="13"/>
      <c r="Q237" s="11"/>
      <c r="R237" s="15" t="str">
        <f t="shared" si="10"/>
        <v/>
      </c>
      <c r="S237" s="16" t="str">
        <f t="shared" ca="1" si="11"/>
        <v/>
      </c>
      <c r="T237" s="17" t="str">
        <f>IF(AND(B237="",E237=""),"",TRIM(IF(COUNTIF($B$5:$B$304,B237)&gt;1,"Număr dublat. ","")&amp;IF(OR(C237="",D237="",E237="",G237=""),"Date incomplete. ","")&amp;IF(COUNTIF('Linii aviz'!$B$5:$B$1004,B237)=0,"Nicio linie în Linii aviz. ","")&amp;IF(AND(K237="Da",L237=""),"Lipsește codul UIT. ","")&amp;IF(AND(H237&lt;&gt;"",I237=""),"Lipsește actul delegatului. ","")&amp;IF(S237="Nefacturat – termen depășit","Emite factura. ",IF(S237="De facturat","Factura până la "&amp;RIGHT("0"&amp;DAY(R237),2)&amp;"."&amp;RIGHT("0"&amp;MONTH(R237),2)&amp;"."&amp;YEAR(R237)&amp;". ",""))))</f>
        <v/>
      </c>
    </row>
    <row r="238" spans="2:20" x14ac:dyDescent="0.2">
      <c r="B238" s="10" t="str">
        <f>IF(E238="","",MAX($B$5:B237)+1)</f>
        <v/>
      </c>
      <c r="C238" s="11"/>
      <c r="D238" s="12"/>
      <c r="E238" s="12"/>
      <c r="F238" s="12"/>
      <c r="G238" s="12"/>
      <c r="H238" s="13"/>
      <c r="I238" s="13"/>
      <c r="J238" s="13"/>
      <c r="K238" s="10"/>
      <c r="L238" s="13"/>
      <c r="M238" s="14" t="str">
        <f>IF(B238="","",SUMIF('Linii aviz'!$B$5:$B$1004,B238,'Linii aviz'!$J$5:$J$1004))</f>
        <v/>
      </c>
      <c r="N238" s="14" t="str">
        <f>IF(B238="","",SUMIF('Linii aviz'!$B$5:$B$1004,B238,'Linii aviz'!$K$5:$K$1004))</f>
        <v/>
      </c>
      <c r="O238" s="14" t="str">
        <f t="shared" si="9"/>
        <v/>
      </c>
      <c r="P238" s="13"/>
      <c r="Q238" s="11"/>
      <c r="R238" s="15" t="str">
        <f t="shared" si="10"/>
        <v/>
      </c>
      <c r="S238" s="16" t="str">
        <f t="shared" ca="1" si="11"/>
        <v/>
      </c>
      <c r="T238" s="17" t="str">
        <f>IF(AND(B238="",E238=""),"",TRIM(IF(COUNTIF($B$5:$B$304,B238)&gt;1,"Număr dublat. ","")&amp;IF(OR(C238="",D238="",E238="",G238=""),"Date incomplete. ","")&amp;IF(COUNTIF('Linii aviz'!$B$5:$B$1004,B238)=0,"Nicio linie în Linii aviz. ","")&amp;IF(AND(K238="Da",L238=""),"Lipsește codul UIT. ","")&amp;IF(AND(H238&lt;&gt;"",I238=""),"Lipsește actul delegatului. ","")&amp;IF(S238="Nefacturat – termen depășit","Emite factura. ",IF(S238="De facturat","Factura până la "&amp;RIGHT("0"&amp;DAY(R238),2)&amp;"."&amp;RIGHT("0"&amp;MONTH(R238),2)&amp;"."&amp;YEAR(R238)&amp;". ",""))))</f>
        <v/>
      </c>
    </row>
    <row r="239" spans="2:20" x14ac:dyDescent="0.2">
      <c r="B239" s="10" t="str">
        <f>IF(E239="","",MAX($B$5:B238)+1)</f>
        <v/>
      </c>
      <c r="C239" s="11"/>
      <c r="D239" s="12"/>
      <c r="E239" s="12"/>
      <c r="F239" s="12"/>
      <c r="G239" s="12"/>
      <c r="H239" s="13"/>
      <c r="I239" s="13"/>
      <c r="J239" s="13"/>
      <c r="K239" s="10"/>
      <c r="L239" s="13"/>
      <c r="M239" s="14" t="str">
        <f>IF(B239="","",SUMIF('Linii aviz'!$B$5:$B$1004,B239,'Linii aviz'!$J$5:$J$1004))</f>
        <v/>
      </c>
      <c r="N239" s="14" t="str">
        <f>IF(B239="","",SUMIF('Linii aviz'!$B$5:$B$1004,B239,'Linii aviz'!$K$5:$K$1004))</f>
        <v/>
      </c>
      <c r="O239" s="14" t="str">
        <f t="shared" si="9"/>
        <v/>
      </c>
      <c r="P239" s="13"/>
      <c r="Q239" s="11"/>
      <c r="R239" s="15" t="str">
        <f t="shared" si="10"/>
        <v/>
      </c>
      <c r="S239" s="16" t="str">
        <f t="shared" ca="1" si="11"/>
        <v/>
      </c>
      <c r="T239" s="17" t="str">
        <f>IF(AND(B239="",E239=""),"",TRIM(IF(COUNTIF($B$5:$B$304,B239)&gt;1,"Număr dublat. ","")&amp;IF(OR(C239="",D239="",E239="",G239=""),"Date incomplete. ","")&amp;IF(COUNTIF('Linii aviz'!$B$5:$B$1004,B239)=0,"Nicio linie în Linii aviz. ","")&amp;IF(AND(K239="Da",L239=""),"Lipsește codul UIT. ","")&amp;IF(AND(H239&lt;&gt;"",I239=""),"Lipsește actul delegatului. ","")&amp;IF(S239="Nefacturat – termen depășit","Emite factura. ",IF(S239="De facturat","Factura până la "&amp;RIGHT("0"&amp;DAY(R239),2)&amp;"."&amp;RIGHT("0"&amp;MONTH(R239),2)&amp;"."&amp;YEAR(R239)&amp;". ",""))))</f>
        <v/>
      </c>
    </row>
    <row r="240" spans="2:20" x14ac:dyDescent="0.2">
      <c r="B240" s="10" t="str">
        <f>IF(E240="","",MAX($B$5:B239)+1)</f>
        <v/>
      </c>
      <c r="C240" s="11"/>
      <c r="D240" s="12"/>
      <c r="E240" s="12"/>
      <c r="F240" s="12"/>
      <c r="G240" s="12"/>
      <c r="H240" s="13"/>
      <c r="I240" s="13"/>
      <c r="J240" s="13"/>
      <c r="K240" s="10"/>
      <c r="L240" s="13"/>
      <c r="M240" s="14" t="str">
        <f>IF(B240="","",SUMIF('Linii aviz'!$B$5:$B$1004,B240,'Linii aviz'!$J$5:$J$1004))</f>
        <v/>
      </c>
      <c r="N240" s="14" t="str">
        <f>IF(B240="","",SUMIF('Linii aviz'!$B$5:$B$1004,B240,'Linii aviz'!$K$5:$K$1004))</f>
        <v/>
      </c>
      <c r="O240" s="14" t="str">
        <f t="shared" si="9"/>
        <v/>
      </c>
      <c r="P240" s="13"/>
      <c r="Q240" s="11"/>
      <c r="R240" s="15" t="str">
        <f t="shared" si="10"/>
        <v/>
      </c>
      <c r="S240" s="16" t="str">
        <f t="shared" ca="1" si="11"/>
        <v/>
      </c>
      <c r="T240" s="17" t="str">
        <f>IF(AND(B240="",E240=""),"",TRIM(IF(COUNTIF($B$5:$B$304,B240)&gt;1,"Număr dublat. ","")&amp;IF(OR(C240="",D240="",E240="",G240=""),"Date incomplete. ","")&amp;IF(COUNTIF('Linii aviz'!$B$5:$B$1004,B240)=0,"Nicio linie în Linii aviz. ","")&amp;IF(AND(K240="Da",L240=""),"Lipsește codul UIT. ","")&amp;IF(AND(H240&lt;&gt;"",I240=""),"Lipsește actul delegatului. ","")&amp;IF(S240="Nefacturat – termen depășit","Emite factura. ",IF(S240="De facturat","Factura până la "&amp;RIGHT("0"&amp;DAY(R240),2)&amp;"."&amp;RIGHT("0"&amp;MONTH(R240),2)&amp;"."&amp;YEAR(R240)&amp;". ",""))))</f>
        <v/>
      </c>
    </row>
    <row r="241" spans="2:20" x14ac:dyDescent="0.2">
      <c r="B241" s="10" t="str">
        <f>IF(E241="","",MAX($B$5:B240)+1)</f>
        <v/>
      </c>
      <c r="C241" s="11"/>
      <c r="D241" s="12"/>
      <c r="E241" s="12"/>
      <c r="F241" s="12"/>
      <c r="G241" s="12"/>
      <c r="H241" s="13"/>
      <c r="I241" s="13"/>
      <c r="J241" s="13"/>
      <c r="K241" s="10"/>
      <c r="L241" s="13"/>
      <c r="M241" s="14" t="str">
        <f>IF(B241="","",SUMIF('Linii aviz'!$B$5:$B$1004,B241,'Linii aviz'!$J$5:$J$1004))</f>
        <v/>
      </c>
      <c r="N241" s="14" t="str">
        <f>IF(B241="","",SUMIF('Linii aviz'!$B$5:$B$1004,B241,'Linii aviz'!$K$5:$K$1004))</f>
        <v/>
      </c>
      <c r="O241" s="14" t="str">
        <f t="shared" si="9"/>
        <v/>
      </c>
      <c r="P241" s="13"/>
      <c r="Q241" s="11"/>
      <c r="R241" s="15" t="str">
        <f t="shared" si="10"/>
        <v/>
      </c>
      <c r="S241" s="16" t="str">
        <f t="shared" ca="1" si="11"/>
        <v/>
      </c>
      <c r="T241" s="17" t="str">
        <f>IF(AND(B241="",E241=""),"",TRIM(IF(COUNTIF($B$5:$B$304,B241)&gt;1,"Număr dublat. ","")&amp;IF(OR(C241="",D241="",E241="",G241=""),"Date incomplete. ","")&amp;IF(COUNTIF('Linii aviz'!$B$5:$B$1004,B241)=0,"Nicio linie în Linii aviz. ","")&amp;IF(AND(K241="Da",L241=""),"Lipsește codul UIT. ","")&amp;IF(AND(H241&lt;&gt;"",I241=""),"Lipsește actul delegatului. ","")&amp;IF(S241="Nefacturat – termen depășit","Emite factura. ",IF(S241="De facturat","Factura până la "&amp;RIGHT("0"&amp;DAY(R241),2)&amp;"."&amp;RIGHT("0"&amp;MONTH(R241),2)&amp;"."&amp;YEAR(R241)&amp;". ",""))))</f>
        <v/>
      </c>
    </row>
    <row r="242" spans="2:20" x14ac:dyDescent="0.2">
      <c r="B242" s="10" t="str">
        <f>IF(E242="","",MAX($B$5:B241)+1)</f>
        <v/>
      </c>
      <c r="C242" s="11"/>
      <c r="D242" s="12"/>
      <c r="E242" s="12"/>
      <c r="F242" s="12"/>
      <c r="G242" s="12"/>
      <c r="H242" s="13"/>
      <c r="I242" s="13"/>
      <c r="J242" s="13"/>
      <c r="K242" s="10"/>
      <c r="L242" s="13"/>
      <c r="M242" s="14" t="str">
        <f>IF(B242="","",SUMIF('Linii aviz'!$B$5:$B$1004,B242,'Linii aviz'!$J$5:$J$1004))</f>
        <v/>
      </c>
      <c r="N242" s="14" t="str">
        <f>IF(B242="","",SUMIF('Linii aviz'!$B$5:$B$1004,B242,'Linii aviz'!$K$5:$K$1004))</f>
        <v/>
      </c>
      <c r="O242" s="14" t="str">
        <f t="shared" si="9"/>
        <v/>
      </c>
      <c r="P242" s="13"/>
      <c r="Q242" s="11"/>
      <c r="R242" s="15" t="str">
        <f t="shared" si="10"/>
        <v/>
      </c>
      <c r="S242" s="16" t="str">
        <f t="shared" ca="1" si="11"/>
        <v/>
      </c>
      <c r="T242" s="17" t="str">
        <f>IF(AND(B242="",E242=""),"",TRIM(IF(COUNTIF($B$5:$B$304,B242)&gt;1,"Număr dublat. ","")&amp;IF(OR(C242="",D242="",E242="",G242=""),"Date incomplete. ","")&amp;IF(COUNTIF('Linii aviz'!$B$5:$B$1004,B242)=0,"Nicio linie în Linii aviz. ","")&amp;IF(AND(K242="Da",L242=""),"Lipsește codul UIT. ","")&amp;IF(AND(H242&lt;&gt;"",I242=""),"Lipsește actul delegatului. ","")&amp;IF(S242="Nefacturat – termen depășit","Emite factura. ",IF(S242="De facturat","Factura până la "&amp;RIGHT("0"&amp;DAY(R242),2)&amp;"."&amp;RIGHT("0"&amp;MONTH(R242),2)&amp;"."&amp;YEAR(R242)&amp;". ",""))))</f>
        <v/>
      </c>
    </row>
    <row r="243" spans="2:20" x14ac:dyDescent="0.2">
      <c r="B243" s="10" t="str">
        <f>IF(E243="","",MAX($B$5:B242)+1)</f>
        <v/>
      </c>
      <c r="C243" s="11"/>
      <c r="D243" s="12"/>
      <c r="E243" s="12"/>
      <c r="F243" s="12"/>
      <c r="G243" s="12"/>
      <c r="H243" s="13"/>
      <c r="I243" s="13"/>
      <c r="J243" s="13"/>
      <c r="K243" s="10"/>
      <c r="L243" s="13"/>
      <c r="M243" s="14" t="str">
        <f>IF(B243="","",SUMIF('Linii aviz'!$B$5:$B$1004,B243,'Linii aviz'!$J$5:$J$1004))</f>
        <v/>
      </c>
      <c r="N243" s="14" t="str">
        <f>IF(B243="","",SUMIF('Linii aviz'!$B$5:$B$1004,B243,'Linii aviz'!$K$5:$K$1004))</f>
        <v/>
      </c>
      <c r="O243" s="14" t="str">
        <f t="shared" si="9"/>
        <v/>
      </c>
      <c r="P243" s="13"/>
      <c r="Q243" s="11"/>
      <c r="R243" s="15" t="str">
        <f t="shared" si="10"/>
        <v/>
      </c>
      <c r="S243" s="16" t="str">
        <f t="shared" ca="1" si="11"/>
        <v/>
      </c>
      <c r="T243" s="17" t="str">
        <f>IF(AND(B243="",E243=""),"",TRIM(IF(COUNTIF($B$5:$B$304,B243)&gt;1,"Număr dublat. ","")&amp;IF(OR(C243="",D243="",E243="",G243=""),"Date incomplete. ","")&amp;IF(COUNTIF('Linii aviz'!$B$5:$B$1004,B243)=0,"Nicio linie în Linii aviz. ","")&amp;IF(AND(K243="Da",L243=""),"Lipsește codul UIT. ","")&amp;IF(AND(H243&lt;&gt;"",I243=""),"Lipsește actul delegatului. ","")&amp;IF(S243="Nefacturat – termen depășit","Emite factura. ",IF(S243="De facturat","Factura până la "&amp;RIGHT("0"&amp;DAY(R243),2)&amp;"."&amp;RIGHT("0"&amp;MONTH(R243),2)&amp;"."&amp;YEAR(R243)&amp;". ",""))))</f>
        <v/>
      </c>
    </row>
    <row r="244" spans="2:20" x14ac:dyDescent="0.2">
      <c r="B244" s="10" t="str">
        <f>IF(E244="","",MAX($B$5:B243)+1)</f>
        <v/>
      </c>
      <c r="C244" s="11"/>
      <c r="D244" s="12"/>
      <c r="E244" s="12"/>
      <c r="F244" s="12"/>
      <c r="G244" s="12"/>
      <c r="H244" s="13"/>
      <c r="I244" s="13"/>
      <c r="J244" s="13"/>
      <c r="K244" s="10"/>
      <c r="L244" s="13"/>
      <c r="M244" s="14" t="str">
        <f>IF(B244="","",SUMIF('Linii aviz'!$B$5:$B$1004,B244,'Linii aviz'!$J$5:$J$1004))</f>
        <v/>
      </c>
      <c r="N244" s="14" t="str">
        <f>IF(B244="","",SUMIF('Linii aviz'!$B$5:$B$1004,B244,'Linii aviz'!$K$5:$K$1004))</f>
        <v/>
      </c>
      <c r="O244" s="14" t="str">
        <f t="shared" si="9"/>
        <v/>
      </c>
      <c r="P244" s="13"/>
      <c r="Q244" s="11"/>
      <c r="R244" s="15" t="str">
        <f t="shared" si="10"/>
        <v/>
      </c>
      <c r="S244" s="16" t="str">
        <f t="shared" ca="1" si="11"/>
        <v/>
      </c>
      <c r="T244" s="17" t="str">
        <f>IF(AND(B244="",E244=""),"",TRIM(IF(COUNTIF($B$5:$B$304,B244)&gt;1,"Număr dublat. ","")&amp;IF(OR(C244="",D244="",E244="",G244=""),"Date incomplete. ","")&amp;IF(COUNTIF('Linii aviz'!$B$5:$B$1004,B244)=0,"Nicio linie în Linii aviz. ","")&amp;IF(AND(K244="Da",L244=""),"Lipsește codul UIT. ","")&amp;IF(AND(H244&lt;&gt;"",I244=""),"Lipsește actul delegatului. ","")&amp;IF(S244="Nefacturat – termen depășit","Emite factura. ",IF(S244="De facturat","Factura până la "&amp;RIGHT("0"&amp;DAY(R244),2)&amp;"."&amp;RIGHT("0"&amp;MONTH(R244),2)&amp;"."&amp;YEAR(R244)&amp;". ",""))))</f>
        <v/>
      </c>
    </row>
    <row r="245" spans="2:20" x14ac:dyDescent="0.2">
      <c r="B245" s="10" t="str">
        <f>IF(E245="","",MAX($B$5:B244)+1)</f>
        <v/>
      </c>
      <c r="C245" s="11"/>
      <c r="D245" s="12"/>
      <c r="E245" s="12"/>
      <c r="F245" s="12"/>
      <c r="G245" s="12"/>
      <c r="H245" s="13"/>
      <c r="I245" s="13"/>
      <c r="J245" s="13"/>
      <c r="K245" s="10"/>
      <c r="L245" s="13"/>
      <c r="M245" s="14" t="str">
        <f>IF(B245="","",SUMIF('Linii aviz'!$B$5:$B$1004,B245,'Linii aviz'!$J$5:$J$1004))</f>
        <v/>
      </c>
      <c r="N245" s="14" t="str">
        <f>IF(B245="","",SUMIF('Linii aviz'!$B$5:$B$1004,B245,'Linii aviz'!$K$5:$K$1004))</f>
        <v/>
      </c>
      <c r="O245" s="14" t="str">
        <f t="shared" si="9"/>
        <v/>
      </c>
      <c r="P245" s="13"/>
      <c r="Q245" s="11"/>
      <c r="R245" s="15" t="str">
        <f t="shared" si="10"/>
        <v/>
      </c>
      <c r="S245" s="16" t="str">
        <f t="shared" ca="1" si="11"/>
        <v/>
      </c>
      <c r="T245" s="17" t="str">
        <f>IF(AND(B245="",E245=""),"",TRIM(IF(COUNTIF($B$5:$B$304,B245)&gt;1,"Număr dublat. ","")&amp;IF(OR(C245="",D245="",E245="",G245=""),"Date incomplete. ","")&amp;IF(COUNTIF('Linii aviz'!$B$5:$B$1004,B245)=0,"Nicio linie în Linii aviz. ","")&amp;IF(AND(K245="Da",L245=""),"Lipsește codul UIT. ","")&amp;IF(AND(H245&lt;&gt;"",I245=""),"Lipsește actul delegatului. ","")&amp;IF(S245="Nefacturat – termen depășit","Emite factura. ",IF(S245="De facturat","Factura până la "&amp;RIGHT("0"&amp;DAY(R245),2)&amp;"."&amp;RIGHT("0"&amp;MONTH(R245),2)&amp;"."&amp;YEAR(R245)&amp;". ",""))))</f>
        <v/>
      </c>
    </row>
    <row r="246" spans="2:20" x14ac:dyDescent="0.2">
      <c r="B246" s="10" t="str">
        <f>IF(E246="","",MAX($B$5:B245)+1)</f>
        <v/>
      </c>
      <c r="C246" s="11"/>
      <c r="D246" s="12"/>
      <c r="E246" s="12"/>
      <c r="F246" s="12"/>
      <c r="G246" s="12"/>
      <c r="H246" s="13"/>
      <c r="I246" s="13"/>
      <c r="J246" s="13"/>
      <c r="K246" s="10"/>
      <c r="L246" s="13"/>
      <c r="M246" s="14" t="str">
        <f>IF(B246="","",SUMIF('Linii aviz'!$B$5:$B$1004,B246,'Linii aviz'!$J$5:$J$1004))</f>
        <v/>
      </c>
      <c r="N246" s="14" t="str">
        <f>IF(B246="","",SUMIF('Linii aviz'!$B$5:$B$1004,B246,'Linii aviz'!$K$5:$K$1004))</f>
        <v/>
      </c>
      <c r="O246" s="14" t="str">
        <f t="shared" si="9"/>
        <v/>
      </c>
      <c r="P246" s="13"/>
      <c r="Q246" s="11"/>
      <c r="R246" s="15" t="str">
        <f t="shared" si="10"/>
        <v/>
      </c>
      <c r="S246" s="16" t="str">
        <f t="shared" ca="1" si="11"/>
        <v/>
      </c>
      <c r="T246" s="17" t="str">
        <f>IF(AND(B246="",E246=""),"",TRIM(IF(COUNTIF($B$5:$B$304,B246)&gt;1,"Număr dublat. ","")&amp;IF(OR(C246="",D246="",E246="",G246=""),"Date incomplete. ","")&amp;IF(COUNTIF('Linii aviz'!$B$5:$B$1004,B246)=0,"Nicio linie în Linii aviz. ","")&amp;IF(AND(K246="Da",L246=""),"Lipsește codul UIT. ","")&amp;IF(AND(H246&lt;&gt;"",I246=""),"Lipsește actul delegatului. ","")&amp;IF(S246="Nefacturat – termen depășit","Emite factura. ",IF(S246="De facturat","Factura până la "&amp;RIGHT("0"&amp;DAY(R246),2)&amp;"."&amp;RIGHT("0"&amp;MONTH(R246),2)&amp;"."&amp;YEAR(R246)&amp;". ",""))))</f>
        <v/>
      </c>
    </row>
    <row r="247" spans="2:20" x14ac:dyDescent="0.2">
      <c r="B247" s="10" t="str">
        <f>IF(E247="","",MAX($B$5:B246)+1)</f>
        <v/>
      </c>
      <c r="C247" s="11"/>
      <c r="D247" s="12"/>
      <c r="E247" s="12"/>
      <c r="F247" s="12"/>
      <c r="G247" s="12"/>
      <c r="H247" s="13"/>
      <c r="I247" s="13"/>
      <c r="J247" s="13"/>
      <c r="K247" s="10"/>
      <c r="L247" s="13"/>
      <c r="M247" s="14" t="str">
        <f>IF(B247="","",SUMIF('Linii aviz'!$B$5:$B$1004,B247,'Linii aviz'!$J$5:$J$1004))</f>
        <v/>
      </c>
      <c r="N247" s="14" t="str">
        <f>IF(B247="","",SUMIF('Linii aviz'!$B$5:$B$1004,B247,'Linii aviz'!$K$5:$K$1004))</f>
        <v/>
      </c>
      <c r="O247" s="14" t="str">
        <f t="shared" si="9"/>
        <v/>
      </c>
      <c r="P247" s="13"/>
      <c r="Q247" s="11"/>
      <c r="R247" s="15" t="str">
        <f t="shared" si="10"/>
        <v/>
      </c>
      <c r="S247" s="16" t="str">
        <f t="shared" ca="1" si="11"/>
        <v/>
      </c>
      <c r="T247" s="17" t="str">
        <f>IF(AND(B247="",E247=""),"",TRIM(IF(COUNTIF($B$5:$B$304,B247)&gt;1,"Număr dublat. ","")&amp;IF(OR(C247="",D247="",E247="",G247=""),"Date incomplete. ","")&amp;IF(COUNTIF('Linii aviz'!$B$5:$B$1004,B247)=0,"Nicio linie în Linii aviz. ","")&amp;IF(AND(K247="Da",L247=""),"Lipsește codul UIT. ","")&amp;IF(AND(H247&lt;&gt;"",I247=""),"Lipsește actul delegatului. ","")&amp;IF(S247="Nefacturat – termen depășit","Emite factura. ",IF(S247="De facturat","Factura până la "&amp;RIGHT("0"&amp;DAY(R247),2)&amp;"."&amp;RIGHT("0"&amp;MONTH(R247),2)&amp;"."&amp;YEAR(R247)&amp;". ",""))))</f>
        <v/>
      </c>
    </row>
    <row r="248" spans="2:20" x14ac:dyDescent="0.2">
      <c r="B248" s="10" t="str">
        <f>IF(E248="","",MAX($B$5:B247)+1)</f>
        <v/>
      </c>
      <c r="C248" s="11"/>
      <c r="D248" s="12"/>
      <c r="E248" s="12"/>
      <c r="F248" s="12"/>
      <c r="G248" s="12"/>
      <c r="H248" s="13"/>
      <c r="I248" s="13"/>
      <c r="J248" s="13"/>
      <c r="K248" s="10"/>
      <c r="L248" s="13"/>
      <c r="M248" s="14" t="str">
        <f>IF(B248="","",SUMIF('Linii aviz'!$B$5:$B$1004,B248,'Linii aviz'!$J$5:$J$1004))</f>
        <v/>
      </c>
      <c r="N248" s="14" t="str">
        <f>IF(B248="","",SUMIF('Linii aviz'!$B$5:$B$1004,B248,'Linii aviz'!$K$5:$K$1004))</f>
        <v/>
      </c>
      <c r="O248" s="14" t="str">
        <f t="shared" si="9"/>
        <v/>
      </c>
      <c r="P248" s="13"/>
      <c r="Q248" s="11"/>
      <c r="R248" s="15" t="str">
        <f t="shared" si="10"/>
        <v/>
      </c>
      <c r="S248" s="16" t="str">
        <f t="shared" ca="1" si="11"/>
        <v/>
      </c>
      <c r="T248" s="17" t="str">
        <f>IF(AND(B248="",E248=""),"",TRIM(IF(COUNTIF($B$5:$B$304,B248)&gt;1,"Număr dublat. ","")&amp;IF(OR(C248="",D248="",E248="",G248=""),"Date incomplete. ","")&amp;IF(COUNTIF('Linii aviz'!$B$5:$B$1004,B248)=0,"Nicio linie în Linii aviz. ","")&amp;IF(AND(K248="Da",L248=""),"Lipsește codul UIT. ","")&amp;IF(AND(H248&lt;&gt;"",I248=""),"Lipsește actul delegatului. ","")&amp;IF(S248="Nefacturat – termen depășit","Emite factura. ",IF(S248="De facturat","Factura până la "&amp;RIGHT("0"&amp;DAY(R248),2)&amp;"."&amp;RIGHT("0"&amp;MONTH(R248),2)&amp;"."&amp;YEAR(R248)&amp;". ",""))))</f>
        <v/>
      </c>
    </row>
    <row r="249" spans="2:20" x14ac:dyDescent="0.2">
      <c r="B249" s="10" t="str">
        <f>IF(E249="","",MAX($B$5:B248)+1)</f>
        <v/>
      </c>
      <c r="C249" s="11"/>
      <c r="D249" s="12"/>
      <c r="E249" s="12"/>
      <c r="F249" s="12"/>
      <c r="G249" s="12"/>
      <c r="H249" s="13"/>
      <c r="I249" s="13"/>
      <c r="J249" s="13"/>
      <c r="K249" s="10"/>
      <c r="L249" s="13"/>
      <c r="M249" s="14" t="str">
        <f>IF(B249="","",SUMIF('Linii aviz'!$B$5:$B$1004,B249,'Linii aviz'!$J$5:$J$1004))</f>
        <v/>
      </c>
      <c r="N249" s="14" t="str">
        <f>IF(B249="","",SUMIF('Linii aviz'!$B$5:$B$1004,B249,'Linii aviz'!$K$5:$K$1004))</f>
        <v/>
      </c>
      <c r="O249" s="14" t="str">
        <f t="shared" si="9"/>
        <v/>
      </c>
      <c r="P249" s="13"/>
      <c r="Q249" s="11"/>
      <c r="R249" s="15" t="str">
        <f t="shared" si="10"/>
        <v/>
      </c>
      <c r="S249" s="16" t="str">
        <f t="shared" ca="1" si="11"/>
        <v/>
      </c>
      <c r="T249" s="17" t="str">
        <f>IF(AND(B249="",E249=""),"",TRIM(IF(COUNTIF($B$5:$B$304,B249)&gt;1,"Număr dublat. ","")&amp;IF(OR(C249="",D249="",E249="",G249=""),"Date incomplete. ","")&amp;IF(COUNTIF('Linii aviz'!$B$5:$B$1004,B249)=0,"Nicio linie în Linii aviz. ","")&amp;IF(AND(K249="Da",L249=""),"Lipsește codul UIT. ","")&amp;IF(AND(H249&lt;&gt;"",I249=""),"Lipsește actul delegatului. ","")&amp;IF(S249="Nefacturat – termen depășit","Emite factura. ",IF(S249="De facturat","Factura până la "&amp;RIGHT("0"&amp;DAY(R249),2)&amp;"."&amp;RIGHT("0"&amp;MONTH(R249),2)&amp;"."&amp;YEAR(R249)&amp;". ",""))))</f>
        <v/>
      </c>
    </row>
    <row r="250" spans="2:20" x14ac:dyDescent="0.2">
      <c r="B250" s="10" t="str">
        <f>IF(E250="","",MAX($B$5:B249)+1)</f>
        <v/>
      </c>
      <c r="C250" s="11"/>
      <c r="D250" s="12"/>
      <c r="E250" s="12"/>
      <c r="F250" s="12"/>
      <c r="G250" s="12"/>
      <c r="H250" s="13"/>
      <c r="I250" s="13"/>
      <c r="J250" s="13"/>
      <c r="K250" s="10"/>
      <c r="L250" s="13"/>
      <c r="M250" s="14" t="str">
        <f>IF(B250="","",SUMIF('Linii aviz'!$B$5:$B$1004,B250,'Linii aviz'!$J$5:$J$1004))</f>
        <v/>
      </c>
      <c r="N250" s="14" t="str">
        <f>IF(B250="","",SUMIF('Linii aviz'!$B$5:$B$1004,B250,'Linii aviz'!$K$5:$K$1004))</f>
        <v/>
      </c>
      <c r="O250" s="14" t="str">
        <f t="shared" si="9"/>
        <v/>
      </c>
      <c r="P250" s="13"/>
      <c r="Q250" s="11"/>
      <c r="R250" s="15" t="str">
        <f t="shared" si="10"/>
        <v/>
      </c>
      <c r="S250" s="16" t="str">
        <f t="shared" ca="1" si="11"/>
        <v/>
      </c>
      <c r="T250" s="17" t="str">
        <f>IF(AND(B250="",E250=""),"",TRIM(IF(COUNTIF($B$5:$B$304,B250)&gt;1,"Număr dublat. ","")&amp;IF(OR(C250="",D250="",E250="",G250=""),"Date incomplete. ","")&amp;IF(COUNTIF('Linii aviz'!$B$5:$B$1004,B250)=0,"Nicio linie în Linii aviz. ","")&amp;IF(AND(K250="Da",L250=""),"Lipsește codul UIT. ","")&amp;IF(AND(H250&lt;&gt;"",I250=""),"Lipsește actul delegatului. ","")&amp;IF(S250="Nefacturat – termen depășit","Emite factura. ",IF(S250="De facturat","Factura până la "&amp;RIGHT("0"&amp;DAY(R250),2)&amp;"."&amp;RIGHT("0"&amp;MONTH(R250),2)&amp;"."&amp;YEAR(R250)&amp;". ",""))))</f>
        <v/>
      </c>
    </row>
    <row r="251" spans="2:20" x14ac:dyDescent="0.2">
      <c r="B251" s="10" t="str">
        <f>IF(E251="","",MAX($B$5:B250)+1)</f>
        <v/>
      </c>
      <c r="C251" s="11"/>
      <c r="D251" s="12"/>
      <c r="E251" s="12"/>
      <c r="F251" s="12"/>
      <c r="G251" s="12"/>
      <c r="H251" s="13"/>
      <c r="I251" s="13"/>
      <c r="J251" s="13"/>
      <c r="K251" s="10"/>
      <c r="L251" s="13"/>
      <c r="M251" s="14" t="str">
        <f>IF(B251="","",SUMIF('Linii aviz'!$B$5:$B$1004,B251,'Linii aviz'!$J$5:$J$1004))</f>
        <v/>
      </c>
      <c r="N251" s="14" t="str">
        <f>IF(B251="","",SUMIF('Linii aviz'!$B$5:$B$1004,B251,'Linii aviz'!$K$5:$K$1004))</f>
        <v/>
      </c>
      <c r="O251" s="14" t="str">
        <f t="shared" si="9"/>
        <v/>
      </c>
      <c r="P251" s="13"/>
      <c r="Q251" s="11"/>
      <c r="R251" s="15" t="str">
        <f t="shared" si="10"/>
        <v/>
      </c>
      <c r="S251" s="16" t="str">
        <f t="shared" ca="1" si="11"/>
        <v/>
      </c>
      <c r="T251" s="17" t="str">
        <f>IF(AND(B251="",E251=""),"",TRIM(IF(COUNTIF($B$5:$B$304,B251)&gt;1,"Număr dublat. ","")&amp;IF(OR(C251="",D251="",E251="",G251=""),"Date incomplete. ","")&amp;IF(COUNTIF('Linii aviz'!$B$5:$B$1004,B251)=0,"Nicio linie în Linii aviz. ","")&amp;IF(AND(K251="Da",L251=""),"Lipsește codul UIT. ","")&amp;IF(AND(H251&lt;&gt;"",I251=""),"Lipsește actul delegatului. ","")&amp;IF(S251="Nefacturat – termen depășit","Emite factura. ",IF(S251="De facturat","Factura până la "&amp;RIGHT("0"&amp;DAY(R251),2)&amp;"."&amp;RIGHT("0"&amp;MONTH(R251),2)&amp;"."&amp;YEAR(R251)&amp;". ",""))))</f>
        <v/>
      </c>
    </row>
    <row r="252" spans="2:20" x14ac:dyDescent="0.2">
      <c r="B252" s="10" t="str">
        <f>IF(E252="","",MAX($B$5:B251)+1)</f>
        <v/>
      </c>
      <c r="C252" s="11"/>
      <c r="D252" s="12"/>
      <c r="E252" s="12"/>
      <c r="F252" s="12"/>
      <c r="G252" s="12"/>
      <c r="H252" s="13"/>
      <c r="I252" s="13"/>
      <c r="J252" s="13"/>
      <c r="K252" s="10"/>
      <c r="L252" s="13"/>
      <c r="M252" s="14" t="str">
        <f>IF(B252="","",SUMIF('Linii aviz'!$B$5:$B$1004,B252,'Linii aviz'!$J$5:$J$1004))</f>
        <v/>
      </c>
      <c r="N252" s="14" t="str">
        <f>IF(B252="","",SUMIF('Linii aviz'!$B$5:$B$1004,B252,'Linii aviz'!$K$5:$K$1004))</f>
        <v/>
      </c>
      <c r="O252" s="14" t="str">
        <f t="shared" si="9"/>
        <v/>
      </c>
      <c r="P252" s="13"/>
      <c r="Q252" s="11"/>
      <c r="R252" s="15" t="str">
        <f t="shared" si="10"/>
        <v/>
      </c>
      <c r="S252" s="16" t="str">
        <f t="shared" ca="1" si="11"/>
        <v/>
      </c>
      <c r="T252" s="17" t="str">
        <f>IF(AND(B252="",E252=""),"",TRIM(IF(COUNTIF($B$5:$B$304,B252)&gt;1,"Număr dublat. ","")&amp;IF(OR(C252="",D252="",E252="",G252=""),"Date incomplete. ","")&amp;IF(COUNTIF('Linii aviz'!$B$5:$B$1004,B252)=0,"Nicio linie în Linii aviz. ","")&amp;IF(AND(K252="Da",L252=""),"Lipsește codul UIT. ","")&amp;IF(AND(H252&lt;&gt;"",I252=""),"Lipsește actul delegatului. ","")&amp;IF(S252="Nefacturat – termen depășit","Emite factura. ",IF(S252="De facturat","Factura până la "&amp;RIGHT("0"&amp;DAY(R252),2)&amp;"."&amp;RIGHT("0"&amp;MONTH(R252),2)&amp;"."&amp;YEAR(R252)&amp;". ",""))))</f>
        <v/>
      </c>
    </row>
    <row r="253" spans="2:20" x14ac:dyDescent="0.2">
      <c r="B253" s="10" t="str">
        <f>IF(E253="","",MAX($B$5:B252)+1)</f>
        <v/>
      </c>
      <c r="C253" s="11"/>
      <c r="D253" s="12"/>
      <c r="E253" s="12"/>
      <c r="F253" s="12"/>
      <c r="G253" s="12"/>
      <c r="H253" s="13"/>
      <c r="I253" s="13"/>
      <c r="J253" s="13"/>
      <c r="K253" s="10"/>
      <c r="L253" s="13"/>
      <c r="M253" s="14" t="str">
        <f>IF(B253="","",SUMIF('Linii aviz'!$B$5:$B$1004,B253,'Linii aviz'!$J$5:$J$1004))</f>
        <v/>
      </c>
      <c r="N253" s="14" t="str">
        <f>IF(B253="","",SUMIF('Linii aviz'!$B$5:$B$1004,B253,'Linii aviz'!$K$5:$K$1004))</f>
        <v/>
      </c>
      <c r="O253" s="14" t="str">
        <f t="shared" si="9"/>
        <v/>
      </c>
      <c r="P253" s="13"/>
      <c r="Q253" s="11"/>
      <c r="R253" s="15" t="str">
        <f t="shared" si="10"/>
        <v/>
      </c>
      <c r="S253" s="16" t="str">
        <f t="shared" ca="1" si="11"/>
        <v/>
      </c>
      <c r="T253" s="17" t="str">
        <f>IF(AND(B253="",E253=""),"",TRIM(IF(COUNTIF($B$5:$B$304,B253)&gt;1,"Număr dublat. ","")&amp;IF(OR(C253="",D253="",E253="",G253=""),"Date incomplete. ","")&amp;IF(COUNTIF('Linii aviz'!$B$5:$B$1004,B253)=0,"Nicio linie în Linii aviz. ","")&amp;IF(AND(K253="Da",L253=""),"Lipsește codul UIT. ","")&amp;IF(AND(H253&lt;&gt;"",I253=""),"Lipsește actul delegatului. ","")&amp;IF(S253="Nefacturat – termen depășit","Emite factura. ",IF(S253="De facturat","Factura până la "&amp;RIGHT("0"&amp;DAY(R253),2)&amp;"."&amp;RIGHT("0"&amp;MONTH(R253),2)&amp;"."&amp;YEAR(R253)&amp;". ",""))))</f>
        <v/>
      </c>
    </row>
    <row r="254" spans="2:20" x14ac:dyDescent="0.2">
      <c r="B254" s="10" t="str">
        <f>IF(E254="","",MAX($B$5:B253)+1)</f>
        <v/>
      </c>
      <c r="C254" s="11"/>
      <c r="D254" s="12"/>
      <c r="E254" s="12"/>
      <c r="F254" s="12"/>
      <c r="G254" s="12"/>
      <c r="H254" s="13"/>
      <c r="I254" s="13"/>
      <c r="J254" s="13"/>
      <c r="K254" s="10"/>
      <c r="L254" s="13"/>
      <c r="M254" s="14" t="str">
        <f>IF(B254="","",SUMIF('Linii aviz'!$B$5:$B$1004,B254,'Linii aviz'!$J$5:$J$1004))</f>
        <v/>
      </c>
      <c r="N254" s="14" t="str">
        <f>IF(B254="","",SUMIF('Linii aviz'!$B$5:$B$1004,B254,'Linii aviz'!$K$5:$K$1004))</f>
        <v/>
      </c>
      <c r="O254" s="14" t="str">
        <f t="shared" si="9"/>
        <v/>
      </c>
      <c r="P254" s="13"/>
      <c r="Q254" s="11"/>
      <c r="R254" s="15" t="str">
        <f t="shared" si="10"/>
        <v/>
      </c>
      <c r="S254" s="16" t="str">
        <f t="shared" ca="1" si="11"/>
        <v/>
      </c>
      <c r="T254" s="17" t="str">
        <f>IF(AND(B254="",E254=""),"",TRIM(IF(COUNTIF($B$5:$B$304,B254)&gt;1,"Număr dublat. ","")&amp;IF(OR(C254="",D254="",E254="",G254=""),"Date incomplete. ","")&amp;IF(COUNTIF('Linii aviz'!$B$5:$B$1004,B254)=0,"Nicio linie în Linii aviz. ","")&amp;IF(AND(K254="Da",L254=""),"Lipsește codul UIT. ","")&amp;IF(AND(H254&lt;&gt;"",I254=""),"Lipsește actul delegatului. ","")&amp;IF(S254="Nefacturat – termen depășit","Emite factura. ",IF(S254="De facturat","Factura până la "&amp;RIGHT("0"&amp;DAY(R254),2)&amp;"."&amp;RIGHT("0"&amp;MONTH(R254),2)&amp;"."&amp;YEAR(R254)&amp;". ",""))))</f>
        <v/>
      </c>
    </row>
    <row r="255" spans="2:20" x14ac:dyDescent="0.2">
      <c r="B255" s="10" t="str">
        <f>IF(E255="","",MAX($B$5:B254)+1)</f>
        <v/>
      </c>
      <c r="C255" s="11"/>
      <c r="D255" s="12"/>
      <c r="E255" s="12"/>
      <c r="F255" s="12"/>
      <c r="G255" s="12"/>
      <c r="H255" s="13"/>
      <c r="I255" s="13"/>
      <c r="J255" s="13"/>
      <c r="K255" s="10"/>
      <c r="L255" s="13"/>
      <c r="M255" s="14" t="str">
        <f>IF(B255="","",SUMIF('Linii aviz'!$B$5:$B$1004,B255,'Linii aviz'!$J$5:$J$1004))</f>
        <v/>
      </c>
      <c r="N255" s="14" t="str">
        <f>IF(B255="","",SUMIF('Linii aviz'!$B$5:$B$1004,B255,'Linii aviz'!$K$5:$K$1004))</f>
        <v/>
      </c>
      <c r="O255" s="14" t="str">
        <f t="shared" si="9"/>
        <v/>
      </c>
      <c r="P255" s="13"/>
      <c r="Q255" s="11"/>
      <c r="R255" s="15" t="str">
        <f t="shared" si="10"/>
        <v/>
      </c>
      <c r="S255" s="16" t="str">
        <f t="shared" ca="1" si="11"/>
        <v/>
      </c>
      <c r="T255" s="17" t="str">
        <f>IF(AND(B255="",E255=""),"",TRIM(IF(COUNTIF($B$5:$B$304,B255)&gt;1,"Număr dublat. ","")&amp;IF(OR(C255="",D255="",E255="",G255=""),"Date incomplete. ","")&amp;IF(COUNTIF('Linii aviz'!$B$5:$B$1004,B255)=0,"Nicio linie în Linii aviz. ","")&amp;IF(AND(K255="Da",L255=""),"Lipsește codul UIT. ","")&amp;IF(AND(H255&lt;&gt;"",I255=""),"Lipsește actul delegatului. ","")&amp;IF(S255="Nefacturat – termen depășit","Emite factura. ",IF(S255="De facturat","Factura până la "&amp;RIGHT("0"&amp;DAY(R255),2)&amp;"."&amp;RIGHT("0"&amp;MONTH(R255),2)&amp;"."&amp;YEAR(R255)&amp;". ",""))))</f>
        <v/>
      </c>
    </row>
    <row r="256" spans="2:20" x14ac:dyDescent="0.2">
      <c r="B256" s="10" t="str">
        <f>IF(E256="","",MAX($B$5:B255)+1)</f>
        <v/>
      </c>
      <c r="C256" s="11"/>
      <c r="D256" s="12"/>
      <c r="E256" s="12"/>
      <c r="F256" s="12"/>
      <c r="G256" s="12"/>
      <c r="H256" s="13"/>
      <c r="I256" s="13"/>
      <c r="J256" s="13"/>
      <c r="K256" s="10"/>
      <c r="L256" s="13"/>
      <c r="M256" s="14" t="str">
        <f>IF(B256="","",SUMIF('Linii aviz'!$B$5:$B$1004,B256,'Linii aviz'!$J$5:$J$1004))</f>
        <v/>
      </c>
      <c r="N256" s="14" t="str">
        <f>IF(B256="","",SUMIF('Linii aviz'!$B$5:$B$1004,B256,'Linii aviz'!$K$5:$K$1004))</f>
        <v/>
      </c>
      <c r="O256" s="14" t="str">
        <f t="shared" si="9"/>
        <v/>
      </c>
      <c r="P256" s="13"/>
      <c r="Q256" s="11"/>
      <c r="R256" s="15" t="str">
        <f t="shared" si="10"/>
        <v/>
      </c>
      <c r="S256" s="16" t="str">
        <f t="shared" ca="1" si="11"/>
        <v/>
      </c>
      <c r="T256" s="17" t="str">
        <f>IF(AND(B256="",E256=""),"",TRIM(IF(COUNTIF($B$5:$B$304,B256)&gt;1,"Număr dublat. ","")&amp;IF(OR(C256="",D256="",E256="",G256=""),"Date incomplete. ","")&amp;IF(COUNTIF('Linii aviz'!$B$5:$B$1004,B256)=0,"Nicio linie în Linii aviz. ","")&amp;IF(AND(K256="Da",L256=""),"Lipsește codul UIT. ","")&amp;IF(AND(H256&lt;&gt;"",I256=""),"Lipsește actul delegatului. ","")&amp;IF(S256="Nefacturat – termen depășit","Emite factura. ",IF(S256="De facturat","Factura până la "&amp;RIGHT("0"&amp;DAY(R256),2)&amp;"."&amp;RIGHT("0"&amp;MONTH(R256),2)&amp;"."&amp;YEAR(R256)&amp;". ",""))))</f>
        <v/>
      </c>
    </row>
    <row r="257" spans="2:20" x14ac:dyDescent="0.2">
      <c r="B257" s="10" t="str">
        <f>IF(E257="","",MAX($B$5:B256)+1)</f>
        <v/>
      </c>
      <c r="C257" s="11"/>
      <c r="D257" s="12"/>
      <c r="E257" s="12"/>
      <c r="F257" s="12"/>
      <c r="G257" s="12"/>
      <c r="H257" s="13"/>
      <c r="I257" s="13"/>
      <c r="J257" s="13"/>
      <c r="K257" s="10"/>
      <c r="L257" s="13"/>
      <c r="M257" s="14" t="str">
        <f>IF(B257="","",SUMIF('Linii aviz'!$B$5:$B$1004,B257,'Linii aviz'!$J$5:$J$1004))</f>
        <v/>
      </c>
      <c r="N257" s="14" t="str">
        <f>IF(B257="","",SUMIF('Linii aviz'!$B$5:$B$1004,B257,'Linii aviz'!$K$5:$K$1004))</f>
        <v/>
      </c>
      <c r="O257" s="14" t="str">
        <f t="shared" si="9"/>
        <v/>
      </c>
      <c r="P257" s="13"/>
      <c r="Q257" s="11"/>
      <c r="R257" s="15" t="str">
        <f t="shared" si="10"/>
        <v/>
      </c>
      <c r="S257" s="16" t="str">
        <f t="shared" ca="1" si="11"/>
        <v/>
      </c>
      <c r="T257" s="17" t="str">
        <f>IF(AND(B257="",E257=""),"",TRIM(IF(COUNTIF($B$5:$B$304,B257)&gt;1,"Număr dublat. ","")&amp;IF(OR(C257="",D257="",E257="",G257=""),"Date incomplete. ","")&amp;IF(COUNTIF('Linii aviz'!$B$5:$B$1004,B257)=0,"Nicio linie în Linii aviz. ","")&amp;IF(AND(K257="Da",L257=""),"Lipsește codul UIT. ","")&amp;IF(AND(H257&lt;&gt;"",I257=""),"Lipsește actul delegatului. ","")&amp;IF(S257="Nefacturat – termen depășit","Emite factura. ",IF(S257="De facturat","Factura până la "&amp;RIGHT("0"&amp;DAY(R257),2)&amp;"."&amp;RIGHT("0"&amp;MONTH(R257),2)&amp;"."&amp;YEAR(R257)&amp;". ",""))))</f>
        <v/>
      </c>
    </row>
    <row r="258" spans="2:20" x14ac:dyDescent="0.2">
      <c r="B258" s="10" t="str">
        <f>IF(E258="","",MAX($B$5:B257)+1)</f>
        <v/>
      </c>
      <c r="C258" s="11"/>
      <c r="D258" s="12"/>
      <c r="E258" s="12"/>
      <c r="F258" s="12"/>
      <c r="G258" s="12"/>
      <c r="H258" s="13"/>
      <c r="I258" s="13"/>
      <c r="J258" s="13"/>
      <c r="K258" s="10"/>
      <c r="L258" s="13"/>
      <c r="M258" s="14" t="str">
        <f>IF(B258="","",SUMIF('Linii aviz'!$B$5:$B$1004,B258,'Linii aviz'!$J$5:$J$1004))</f>
        <v/>
      </c>
      <c r="N258" s="14" t="str">
        <f>IF(B258="","",SUMIF('Linii aviz'!$B$5:$B$1004,B258,'Linii aviz'!$K$5:$K$1004))</f>
        <v/>
      </c>
      <c r="O258" s="14" t="str">
        <f t="shared" si="9"/>
        <v/>
      </c>
      <c r="P258" s="13"/>
      <c r="Q258" s="11"/>
      <c r="R258" s="15" t="str">
        <f t="shared" si="10"/>
        <v/>
      </c>
      <c r="S258" s="16" t="str">
        <f t="shared" ca="1" si="11"/>
        <v/>
      </c>
      <c r="T258" s="17" t="str">
        <f>IF(AND(B258="",E258=""),"",TRIM(IF(COUNTIF($B$5:$B$304,B258)&gt;1,"Număr dublat. ","")&amp;IF(OR(C258="",D258="",E258="",G258=""),"Date incomplete. ","")&amp;IF(COUNTIF('Linii aviz'!$B$5:$B$1004,B258)=0,"Nicio linie în Linii aviz. ","")&amp;IF(AND(K258="Da",L258=""),"Lipsește codul UIT. ","")&amp;IF(AND(H258&lt;&gt;"",I258=""),"Lipsește actul delegatului. ","")&amp;IF(S258="Nefacturat – termen depășit","Emite factura. ",IF(S258="De facturat","Factura până la "&amp;RIGHT("0"&amp;DAY(R258),2)&amp;"."&amp;RIGHT("0"&amp;MONTH(R258),2)&amp;"."&amp;YEAR(R258)&amp;". ",""))))</f>
        <v/>
      </c>
    </row>
    <row r="259" spans="2:20" x14ac:dyDescent="0.2">
      <c r="B259" s="10" t="str">
        <f>IF(E259="","",MAX($B$5:B258)+1)</f>
        <v/>
      </c>
      <c r="C259" s="11"/>
      <c r="D259" s="12"/>
      <c r="E259" s="12"/>
      <c r="F259" s="12"/>
      <c r="G259" s="12"/>
      <c r="H259" s="13"/>
      <c r="I259" s="13"/>
      <c r="J259" s="13"/>
      <c r="K259" s="10"/>
      <c r="L259" s="13"/>
      <c r="M259" s="14" t="str">
        <f>IF(B259="","",SUMIF('Linii aviz'!$B$5:$B$1004,B259,'Linii aviz'!$J$5:$J$1004))</f>
        <v/>
      </c>
      <c r="N259" s="14" t="str">
        <f>IF(B259="","",SUMIF('Linii aviz'!$B$5:$B$1004,B259,'Linii aviz'!$K$5:$K$1004))</f>
        <v/>
      </c>
      <c r="O259" s="14" t="str">
        <f t="shared" si="9"/>
        <v/>
      </c>
      <c r="P259" s="13"/>
      <c r="Q259" s="11"/>
      <c r="R259" s="15" t="str">
        <f t="shared" si="10"/>
        <v/>
      </c>
      <c r="S259" s="16" t="str">
        <f t="shared" ca="1" si="11"/>
        <v/>
      </c>
      <c r="T259" s="17" t="str">
        <f>IF(AND(B259="",E259=""),"",TRIM(IF(COUNTIF($B$5:$B$304,B259)&gt;1,"Număr dublat. ","")&amp;IF(OR(C259="",D259="",E259="",G259=""),"Date incomplete. ","")&amp;IF(COUNTIF('Linii aviz'!$B$5:$B$1004,B259)=0,"Nicio linie în Linii aviz. ","")&amp;IF(AND(K259="Da",L259=""),"Lipsește codul UIT. ","")&amp;IF(AND(H259&lt;&gt;"",I259=""),"Lipsește actul delegatului. ","")&amp;IF(S259="Nefacturat – termen depășit","Emite factura. ",IF(S259="De facturat","Factura până la "&amp;RIGHT("0"&amp;DAY(R259),2)&amp;"."&amp;RIGHT("0"&amp;MONTH(R259),2)&amp;"."&amp;YEAR(R259)&amp;". ",""))))</f>
        <v/>
      </c>
    </row>
    <row r="260" spans="2:20" x14ac:dyDescent="0.2">
      <c r="B260" s="10" t="str">
        <f>IF(E260="","",MAX($B$5:B259)+1)</f>
        <v/>
      </c>
      <c r="C260" s="11"/>
      <c r="D260" s="12"/>
      <c r="E260" s="12"/>
      <c r="F260" s="12"/>
      <c r="G260" s="12"/>
      <c r="H260" s="13"/>
      <c r="I260" s="13"/>
      <c r="J260" s="13"/>
      <c r="K260" s="10"/>
      <c r="L260" s="13"/>
      <c r="M260" s="14" t="str">
        <f>IF(B260="","",SUMIF('Linii aviz'!$B$5:$B$1004,B260,'Linii aviz'!$J$5:$J$1004))</f>
        <v/>
      </c>
      <c r="N260" s="14" t="str">
        <f>IF(B260="","",SUMIF('Linii aviz'!$B$5:$B$1004,B260,'Linii aviz'!$K$5:$K$1004))</f>
        <v/>
      </c>
      <c r="O260" s="14" t="str">
        <f t="shared" si="9"/>
        <v/>
      </c>
      <c r="P260" s="13"/>
      <c r="Q260" s="11"/>
      <c r="R260" s="15" t="str">
        <f t="shared" si="10"/>
        <v/>
      </c>
      <c r="S260" s="16" t="str">
        <f t="shared" ca="1" si="11"/>
        <v/>
      </c>
      <c r="T260" s="17" t="str">
        <f>IF(AND(B260="",E260=""),"",TRIM(IF(COUNTIF($B$5:$B$304,B260)&gt;1,"Număr dublat. ","")&amp;IF(OR(C260="",D260="",E260="",G260=""),"Date incomplete. ","")&amp;IF(COUNTIF('Linii aviz'!$B$5:$B$1004,B260)=0,"Nicio linie în Linii aviz. ","")&amp;IF(AND(K260="Da",L260=""),"Lipsește codul UIT. ","")&amp;IF(AND(H260&lt;&gt;"",I260=""),"Lipsește actul delegatului. ","")&amp;IF(S260="Nefacturat – termen depășit","Emite factura. ",IF(S260="De facturat","Factura până la "&amp;RIGHT("0"&amp;DAY(R260),2)&amp;"."&amp;RIGHT("0"&amp;MONTH(R260),2)&amp;"."&amp;YEAR(R260)&amp;". ",""))))</f>
        <v/>
      </c>
    </row>
    <row r="261" spans="2:20" x14ac:dyDescent="0.2">
      <c r="B261" s="10" t="str">
        <f>IF(E261="","",MAX($B$5:B260)+1)</f>
        <v/>
      </c>
      <c r="C261" s="11"/>
      <c r="D261" s="12"/>
      <c r="E261" s="12"/>
      <c r="F261" s="12"/>
      <c r="G261" s="12"/>
      <c r="H261" s="13"/>
      <c r="I261" s="13"/>
      <c r="J261" s="13"/>
      <c r="K261" s="10"/>
      <c r="L261" s="13"/>
      <c r="M261" s="14" t="str">
        <f>IF(B261="","",SUMIF('Linii aviz'!$B$5:$B$1004,B261,'Linii aviz'!$J$5:$J$1004))</f>
        <v/>
      </c>
      <c r="N261" s="14" t="str">
        <f>IF(B261="","",SUMIF('Linii aviz'!$B$5:$B$1004,B261,'Linii aviz'!$K$5:$K$1004))</f>
        <v/>
      </c>
      <c r="O261" s="14" t="str">
        <f t="shared" ref="O261:O304" si="12">IF(B261="","",M261+N261)</f>
        <v/>
      </c>
      <c r="P261" s="13"/>
      <c r="Q261" s="11"/>
      <c r="R261" s="15" t="str">
        <f t="shared" ref="R261:R304" si="13">IF(OR(C261="",D261&lt;&gt;"Livrare către client"),"",DATE(YEAR(C261),MONTH(C261)+1,15))</f>
        <v/>
      </c>
      <c r="S261" s="16" t="str">
        <f t="shared" ref="S261:S304" ca="1" si="14">IF(B261="","",IF(D261&lt;&gt;"Livrare către client","Nu se facturează",IF(P261&lt;&gt;"","Facturat",IF(TODAY()&gt;R261,"Nefacturat – termen depășit","De facturat"))))</f>
        <v/>
      </c>
      <c r="T261" s="17" t="str">
        <f>IF(AND(B261="",E261=""),"",TRIM(IF(COUNTIF($B$5:$B$304,B261)&gt;1,"Număr dublat. ","")&amp;IF(OR(C261="",D261="",E261="",G261=""),"Date incomplete. ","")&amp;IF(COUNTIF('Linii aviz'!$B$5:$B$1004,B261)=0,"Nicio linie în Linii aviz. ","")&amp;IF(AND(K261="Da",L261=""),"Lipsește codul UIT. ","")&amp;IF(AND(H261&lt;&gt;"",I261=""),"Lipsește actul delegatului. ","")&amp;IF(S261="Nefacturat – termen depășit","Emite factura. ",IF(S261="De facturat","Factura până la "&amp;RIGHT("0"&amp;DAY(R261),2)&amp;"."&amp;RIGHT("0"&amp;MONTH(R261),2)&amp;"."&amp;YEAR(R261)&amp;". ",""))))</f>
        <v/>
      </c>
    </row>
    <row r="262" spans="2:20" x14ac:dyDescent="0.2">
      <c r="B262" s="10" t="str">
        <f>IF(E262="","",MAX($B$5:B261)+1)</f>
        <v/>
      </c>
      <c r="C262" s="11"/>
      <c r="D262" s="12"/>
      <c r="E262" s="12"/>
      <c r="F262" s="12"/>
      <c r="G262" s="12"/>
      <c r="H262" s="13"/>
      <c r="I262" s="13"/>
      <c r="J262" s="13"/>
      <c r="K262" s="10"/>
      <c r="L262" s="13"/>
      <c r="M262" s="14" t="str">
        <f>IF(B262="","",SUMIF('Linii aviz'!$B$5:$B$1004,B262,'Linii aviz'!$J$5:$J$1004))</f>
        <v/>
      </c>
      <c r="N262" s="14" t="str">
        <f>IF(B262="","",SUMIF('Linii aviz'!$B$5:$B$1004,B262,'Linii aviz'!$K$5:$K$1004))</f>
        <v/>
      </c>
      <c r="O262" s="14" t="str">
        <f t="shared" si="12"/>
        <v/>
      </c>
      <c r="P262" s="13"/>
      <c r="Q262" s="11"/>
      <c r="R262" s="15" t="str">
        <f t="shared" si="13"/>
        <v/>
      </c>
      <c r="S262" s="16" t="str">
        <f t="shared" ca="1" si="14"/>
        <v/>
      </c>
      <c r="T262" s="17" t="str">
        <f>IF(AND(B262="",E262=""),"",TRIM(IF(COUNTIF($B$5:$B$304,B262)&gt;1,"Număr dublat. ","")&amp;IF(OR(C262="",D262="",E262="",G262=""),"Date incomplete. ","")&amp;IF(COUNTIF('Linii aviz'!$B$5:$B$1004,B262)=0,"Nicio linie în Linii aviz. ","")&amp;IF(AND(K262="Da",L262=""),"Lipsește codul UIT. ","")&amp;IF(AND(H262&lt;&gt;"",I262=""),"Lipsește actul delegatului. ","")&amp;IF(S262="Nefacturat – termen depășit","Emite factura. ",IF(S262="De facturat","Factura până la "&amp;RIGHT("0"&amp;DAY(R262),2)&amp;"."&amp;RIGHT("0"&amp;MONTH(R262),2)&amp;"."&amp;YEAR(R262)&amp;". ",""))))</f>
        <v/>
      </c>
    </row>
    <row r="263" spans="2:20" x14ac:dyDescent="0.2">
      <c r="B263" s="10" t="str">
        <f>IF(E263="","",MAX($B$5:B262)+1)</f>
        <v/>
      </c>
      <c r="C263" s="11"/>
      <c r="D263" s="12"/>
      <c r="E263" s="12"/>
      <c r="F263" s="12"/>
      <c r="G263" s="12"/>
      <c r="H263" s="13"/>
      <c r="I263" s="13"/>
      <c r="J263" s="13"/>
      <c r="K263" s="10"/>
      <c r="L263" s="13"/>
      <c r="M263" s="14" t="str">
        <f>IF(B263="","",SUMIF('Linii aviz'!$B$5:$B$1004,B263,'Linii aviz'!$J$5:$J$1004))</f>
        <v/>
      </c>
      <c r="N263" s="14" t="str">
        <f>IF(B263="","",SUMIF('Linii aviz'!$B$5:$B$1004,B263,'Linii aviz'!$K$5:$K$1004))</f>
        <v/>
      </c>
      <c r="O263" s="14" t="str">
        <f t="shared" si="12"/>
        <v/>
      </c>
      <c r="P263" s="13"/>
      <c r="Q263" s="11"/>
      <c r="R263" s="15" t="str">
        <f t="shared" si="13"/>
        <v/>
      </c>
      <c r="S263" s="16" t="str">
        <f t="shared" ca="1" si="14"/>
        <v/>
      </c>
      <c r="T263" s="17" t="str">
        <f>IF(AND(B263="",E263=""),"",TRIM(IF(COUNTIF($B$5:$B$304,B263)&gt;1,"Număr dublat. ","")&amp;IF(OR(C263="",D263="",E263="",G263=""),"Date incomplete. ","")&amp;IF(COUNTIF('Linii aviz'!$B$5:$B$1004,B263)=0,"Nicio linie în Linii aviz. ","")&amp;IF(AND(K263="Da",L263=""),"Lipsește codul UIT. ","")&amp;IF(AND(H263&lt;&gt;"",I263=""),"Lipsește actul delegatului. ","")&amp;IF(S263="Nefacturat – termen depășit","Emite factura. ",IF(S263="De facturat","Factura până la "&amp;RIGHT("0"&amp;DAY(R263),2)&amp;"."&amp;RIGHT("0"&amp;MONTH(R263),2)&amp;"."&amp;YEAR(R263)&amp;". ",""))))</f>
        <v/>
      </c>
    </row>
    <row r="264" spans="2:20" x14ac:dyDescent="0.2">
      <c r="B264" s="10" t="str">
        <f>IF(E264="","",MAX($B$5:B263)+1)</f>
        <v/>
      </c>
      <c r="C264" s="11"/>
      <c r="D264" s="12"/>
      <c r="E264" s="12"/>
      <c r="F264" s="12"/>
      <c r="G264" s="12"/>
      <c r="H264" s="13"/>
      <c r="I264" s="13"/>
      <c r="J264" s="13"/>
      <c r="K264" s="10"/>
      <c r="L264" s="13"/>
      <c r="M264" s="14" t="str">
        <f>IF(B264="","",SUMIF('Linii aviz'!$B$5:$B$1004,B264,'Linii aviz'!$J$5:$J$1004))</f>
        <v/>
      </c>
      <c r="N264" s="14" t="str">
        <f>IF(B264="","",SUMIF('Linii aviz'!$B$5:$B$1004,B264,'Linii aviz'!$K$5:$K$1004))</f>
        <v/>
      </c>
      <c r="O264" s="14" t="str">
        <f t="shared" si="12"/>
        <v/>
      </c>
      <c r="P264" s="13"/>
      <c r="Q264" s="11"/>
      <c r="R264" s="15" t="str">
        <f t="shared" si="13"/>
        <v/>
      </c>
      <c r="S264" s="16" t="str">
        <f t="shared" ca="1" si="14"/>
        <v/>
      </c>
      <c r="T264" s="17" t="str">
        <f>IF(AND(B264="",E264=""),"",TRIM(IF(COUNTIF($B$5:$B$304,B264)&gt;1,"Număr dublat. ","")&amp;IF(OR(C264="",D264="",E264="",G264=""),"Date incomplete. ","")&amp;IF(COUNTIF('Linii aviz'!$B$5:$B$1004,B264)=0,"Nicio linie în Linii aviz. ","")&amp;IF(AND(K264="Da",L264=""),"Lipsește codul UIT. ","")&amp;IF(AND(H264&lt;&gt;"",I264=""),"Lipsește actul delegatului. ","")&amp;IF(S264="Nefacturat – termen depășit","Emite factura. ",IF(S264="De facturat","Factura până la "&amp;RIGHT("0"&amp;DAY(R264),2)&amp;"."&amp;RIGHT("0"&amp;MONTH(R264),2)&amp;"."&amp;YEAR(R264)&amp;". ",""))))</f>
        <v/>
      </c>
    </row>
    <row r="265" spans="2:20" x14ac:dyDescent="0.2">
      <c r="B265" s="10" t="str">
        <f>IF(E265="","",MAX($B$5:B264)+1)</f>
        <v/>
      </c>
      <c r="C265" s="11"/>
      <c r="D265" s="12"/>
      <c r="E265" s="12"/>
      <c r="F265" s="12"/>
      <c r="G265" s="12"/>
      <c r="H265" s="13"/>
      <c r="I265" s="13"/>
      <c r="J265" s="13"/>
      <c r="K265" s="10"/>
      <c r="L265" s="13"/>
      <c r="M265" s="14" t="str">
        <f>IF(B265="","",SUMIF('Linii aviz'!$B$5:$B$1004,B265,'Linii aviz'!$J$5:$J$1004))</f>
        <v/>
      </c>
      <c r="N265" s="14" t="str">
        <f>IF(B265="","",SUMIF('Linii aviz'!$B$5:$B$1004,B265,'Linii aviz'!$K$5:$K$1004))</f>
        <v/>
      </c>
      <c r="O265" s="14" t="str">
        <f t="shared" si="12"/>
        <v/>
      </c>
      <c r="P265" s="13"/>
      <c r="Q265" s="11"/>
      <c r="R265" s="15" t="str">
        <f t="shared" si="13"/>
        <v/>
      </c>
      <c r="S265" s="16" t="str">
        <f t="shared" ca="1" si="14"/>
        <v/>
      </c>
      <c r="T265" s="17" t="str">
        <f>IF(AND(B265="",E265=""),"",TRIM(IF(COUNTIF($B$5:$B$304,B265)&gt;1,"Număr dublat. ","")&amp;IF(OR(C265="",D265="",E265="",G265=""),"Date incomplete. ","")&amp;IF(COUNTIF('Linii aviz'!$B$5:$B$1004,B265)=0,"Nicio linie în Linii aviz. ","")&amp;IF(AND(K265="Da",L265=""),"Lipsește codul UIT. ","")&amp;IF(AND(H265&lt;&gt;"",I265=""),"Lipsește actul delegatului. ","")&amp;IF(S265="Nefacturat – termen depășit","Emite factura. ",IF(S265="De facturat","Factura până la "&amp;RIGHT("0"&amp;DAY(R265),2)&amp;"."&amp;RIGHT("0"&amp;MONTH(R265),2)&amp;"."&amp;YEAR(R265)&amp;". ",""))))</f>
        <v/>
      </c>
    </row>
    <row r="266" spans="2:20" x14ac:dyDescent="0.2">
      <c r="B266" s="10" t="str">
        <f>IF(E266="","",MAX($B$5:B265)+1)</f>
        <v/>
      </c>
      <c r="C266" s="11"/>
      <c r="D266" s="12"/>
      <c r="E266" s="12"/>
      <c r="F266" s="12"/>
      <c r="G266" s="12"/>
      <c r="H266" s="13"/>
      <c r="I266" s="13"/>
      <c r="J266" s="13"/>
      <c r="K266" s="10"/>
      <c r="L266" s="13"/>
      <c r="M266" s="14" t="str">
        <f>IF(B266="","",SUMIF('Linii aviz'!$B$5:$B$1004,B266,'Linii aviz'!$J$5:$J$1004))</f>
        <v/>
      </c>
      <c r="N266" s="14" t="str">
        <f>IF(B266="","",SUMIF('Linii aviz'!$B$5:$B$1004,B266,'Linii aviz'!$K$5:$K$1004))</f>
        <v/>
      </c>
      <c r="O266" s="14" t="str">
        <f t="shared" si="12"/>
        <v/>
      </c>
      <c r="P266" s="13"/>
      <c r="Q266" s="11"/>
      <c r="R266" s="15" t="str">
        <f t="shared" si="13"/>
        <v/>
      </c>
      <c r="S266" s="16" t="str">
        <f t="shared" ca="1" si="14"/>
        <v/>
      </c>
      <c r="T266" s="17" t="str">
        <f>IF(AND(B266="",E266=""),"",TRIM(IF(COUNTIF($B$5:$B$304,B266)&gt;1,"Număr dublat. ","")&amp;IF(OR(C266="",D266="",E266="",G266=""),"Date incomplete. ","")&amp;IF(COUNTIF('Linii aviz'!$B$5:$B$1004,B266)=0,"Nicio linie în Linii aviz. ","")&amp;IF(AND(K266="Da",L266=""),"Lipsește codul UIT. ","")&amp;IF(AND(H266&lt;&gt;"",I266=""),"Lipsește actul delegatului. ","")&amp;IF(S266="Nefacturat – termen depășit","Emite factura. ",IF(S266="De facturat","Factura până la "&amp;RIGHT("0"&amp;DAY(R266),2)&amp;"."&amp;RIGHT("0"&amp;MONTH(R266),2)&amp;"."&amp;YEAR(R266)&amp;". ",""))))</f>
        <v/>
      </c>
    </row>
    <row r="267" spans="2:20" x14ac:dyDescent="0.2">
      <c r="B267" s="10" t="str">
        <f>IF(E267="","",MAX($B$5:B266)+1)</f>
        <v/>
      </c>
      <c r="C267" s="11"/>
      <c r="D267" s="12"/>
      <c r="E267" s="12"/>
      <c r="F267" s="12"/>
      <c r="G267" s="12"/>
      <c r="H267" s="13"/>
      <c r="I267" s="13"/>
      <c r="J267" s="13"/>
      <c r="K267" s="10"/>
      <c r="L267" s="13"/>
      <c r="M267" s="14" t="str">
        <f>IF(B267="","",SUMIF('Linii aviz'!$B$5:$B$1004,B267,'Linii aviz'!$J$5:$J$1004))</f>
        <v/>
      </c>
      <c r="N267" s="14" t="str">
        <f>IF(B267="","",SUMIF('Linii aviz'!$B$5:$B$1004,B267,'Linii aviz'!$K$5:$K$1004))</f>
        <v/>
      </c>
      <c r="O267" s="14" t="str">
        <f t="shared" si="12"/>
        <v/>
      </c>
      <c r="P267" s="13"/>
      <c r="Q267" s="11"/>
      <c r="R267" s="15" t="str">
        <f t="shared" si="13"/>
        <v/>
      </c>
      <c r="S267" s="16" t="str">
        <f t="shared" ca="1" si="14"/>
        <v/>
      </c>
      <c r="T267" s="17" t="str">
        <f>IF(AND(B267="",E267=""),"",TRIM(IF(COUNTIF($B$5:$B$304,B267)&gt;1,"Număr dublat. ","")&amp;IF(OR(C267="",D267="",E267="",G267=""),"Date incomplete. ","")&amp;IF(COUNTIF('Linii aviz'!$B$5:$B$1004,B267)=0,"Nicio linie în Linii aviz. ","")&amp;IF(AND(K267="Da",L267=""),"Lipsește codul UIT. ","")&amp;IF(AND(H267&lt;&gt;"",I267=""),"Lipsește actul delegatului. ","")&amp;IF(S267="Nefacturat – termen depășit","Emite factura. ",IF(S267="De facturat","Factura până la "&amp;RIGHT("0"&amp;DAY(R267),2)&amp;"."&amp;RIGHT("0"&amp;MONTH(R267),2)&amp;"."&amp;YEAR(R267)&amp;". ",""))))</f>
        <v/>
      </c>
    </row>
    <row r="268" spans="2:20" x14ac:dyDescent="0.2">
      <c r="B268" s="10" t="str">
        <f>IF(E268="","",MAX($B$5:B267)+1)</f>
        <v/>
      </c>
      <c r="C268" s="11"/>
      <c r="D268" s="12"/>
      <c r="E268" s="12"/>
      <c r="F268" s="12"/>
      <c r="G268" s="12"/>
      <c r="H268" s="13"/>
      <c r="I268" s="13"/>
      <c r="J268" s="13"/>
      <c r="K268" s="10"/>
      <c r="L268" s="13"/>
      <c r="M268" s="14" t="str">
        <f>IF(B268="","",SUMIF('Linii aviz'!$B$5:$B$1004,B268,'Linii aviz'!$J$5:$J$1004))</f>
        <v/>
      </c>
      <c r="N268" s="14" t="str">
        <f>IF(B268="","",SUMIF('Linii aviz'!$B$5:$B$1004,B268,'Linii aviz'!$K$5:$K$1004))</f>
        <v/>
      </c>
      <c r="O268" s="14" t="str">
        <f t="shared" si="12"/>
        <v/>
      </c>
      <c r="P268" s="13"/>
      <c r="Q268" s="11"/>
      <c r="R268" s="15" t="str">
        <f t="shared" si="13"/>
        <v/>
      </c>
      <c r="S268" s="16" t="str">
        <f t="shared" ca="1" si="14"/>
        <v/>
      </c>
      <c r="T268" s="17" t="str">
        <f>IF(AND(B268="",E268=""),"",TRIM(IF(COUNTIF($B$5:$B$304,B268)&gt;1,"Număr dublat. ","")&amp;IF(OR(C268="",D268="",E268="",G268=""),"Date incomplete. ","")&amp;IF(COUNTIF('Linii aviz'!$B$5:$B$1004,B268)=0,"Nicio linie în Linii aviz. ","")&amp;IF(AND(K268="Da",L268=""),"Lipsește codul UIT. ","")&amp;IF(AND(H268&lt;&gt;"",I268=""),"Lipsește actul delegatului. ","")&amp;IF(S268="Nefacturat – termen depășit","Emite factura. ",IF(S268="De facturat","Factura până la "&amp;RIGHT("0"&amp;DAY(R268),2)&amp;"."&amp;RIGHT("0"&amp;MONTH(R268),2)&amp;"."&amp;YEAR(R268)&amp;". ",""))))</f>
        <v/>
      </c>
    </row>
    <row r="269" spans="2:20" x14ac:dyDescent="0.2">
      <c r="B269" s="10" t="str">
        <f>IF(E269="","",MAX($B$5:B268)+1)</f>
        <v/>
      </c>
      <c r="C269" s="11"/>
      <c r="D269" s="12"/>
      <c r="E269" s="12"/>
      <c r="F269" s="12"/>
      <c r="G269" s="12"/>
      <c r="H269" s="13"/>
      <c r="I269" s="13"/>
      <c r="J269" s="13"/>
      <c r="K269" s="10"/>
      <c r="L269" s="13"/>
      <c r="M269" s="14" t="str">
        <f>IF(B269="","",SUMIF('Linii aviz'!$B$5:$B$1004,B269,'Linii aviz'!$J$5:$J$1004))</f>
        <v/>
      </c>
      <c r="N269" s="14" t="str">
        <f>IF(B269="","",SUMIF('Linii aviz'!$B$5:$B$1004,B269,'Linii aviz'!$K$5:$K$1004))</f>
        <v/>
      </c>
      <c r="O269" s="14" t="str">
        <f t="shared" si="12"/>
        <v/>
      </c>
      <c r="P269" s="13"/>
      <c r="Q269" s="11"/>
      <c r="R269" s="15" t="str">
        <f t="shared" si="13"/>
        <v/>
      </c>
      <c r="S269" s="16" t="str">
        <f t="shared" ca="1" si="14"/>
        <v/>
      </c>
      <c r="T269" s="17" t="str">
        <f>IF(AND(B269="",E269=""),"",TRIM(IF(COUNTIF($B$5:$B$304,B269)&gt;1,"Număr dublat. ","")&amp;IF(OR(C269="",D269="",E269="",G269=""),"Date incomplete. ","")&amp;IF(COUNTIF('Linii aviz'!$B$5:$B$1004,B269)=0,"Nicio linie în Linii aviz. ","")&amp;IF(AND(K269="Da",L269=""),"Lipsește codul UIT. ","")&amp;IF(AND(H269&lt;&gt;"",I269=""),"Lipsește actul delegatului. ","")&amp;IF(S269="Nefacturat – termen depășit","Emite factura. ",IF(S269="De facturat","Factura până la "&amp;RIGHT("0"&amp;DAY(R269),2)&amp;"."&amp;RIGHT("0"&amp;MONTH(R269),2)&amp;"."&amp;YEAR(R269)&amp;". ",""))))</f>
        <v/>
      </c>
    </row>
    <row r="270" spans="2:20" x14ac:dyDescent="0.2">
      <c r="B270" s="10" t="str">
        <f>IF(E270="","",MAX($B$5:B269)+1)</f>
        <v/>
      </c>
      <c r="C270" s="11"/>
      <c r="D270" s="12"/>
      <c r="E270" s="12"/>
      <c r="F270" s="12"/>
      <c r="G270" s="12"/>
      <c r="H270" s="13"/>
      <c r="I270" s="13"/>
      <c r="J270" s="13"/>
      <c r="K270" s="10"/>
      <c r="L270" s="13"/>
      <c r="M270" s="14" t="str">
        <f>IF(B270="","",SUMIF('Linii aviz'!$B$5:$B$1004,B270,'Linii aviz'!$J$5:$J$1004))</f>
        <v/>
      </c>
      <c r="N270" s="14" t="str">
        <f>IF(B270="","",SUMIF('Linii aviz'!$B$5:$B$1004,B270,'Linii aviz'!$K$5:$K$1004))</f>
        <v/>
      </c>
      <c r="O270" s="14" t="str">
        <f t="shared" si="12"/>
        <v/>
      </c>
      <c r="P270" s="13"/>
      <c r="Q270" s="11"/>
      <c r="R270" s="15" t="str">
        <f t="shared" si="13"/>
        <v/>
      </c>
      <c r="S270" s="16" t="str">
        <f t="shared" ca="1" si="14"/>
        <v/>
      </c>
      <c r="T270" s="17" t="str">
        <f>IF(AND(B270="",E270=""),"",TRIM(IF(COUNTIF($B$5:$B$304,B270)&gt;1,"Număr dublat. ","")&amp;IF(OR(C270="",D270="",E270="",G270=""),"Date incomplete. ","")&amp;IF(COUNTIF('Linii aviz'!$B$5:$B$1004,B270)=0,"Nicio linie în Linii aviz. ","")&amp;IF(AND(K270="Da",L270=""),"Lipsește codul UIT. ","")&amp;IF(AND(H270&lt;&gt;"",I270=""),"Lipsește actul delegatului. ","")&amp;IF(S270="Nefacturat – termen depășit","Emite factura. ",IF(S270="De facturat","Factura până la "&amp;RIGHT("0"&amp;DAY(R270),2)&amp;"."&amp;RIGHT("0"&amp;MONTH(R270),2)&amp;"."&amp;YEAR(R270)&amp;". ",""))))</f>
        <v/>
      </c>
    </row>
    <row r="271" spans="2:20" x14ac:dyDescent="0.2">
      <c r="B271" s="10" t="str">
        <f>IF(E271="","",MAX($B$5:B270)+1)</f>
        <v/>
      </c>
      <c r="C271" s="11"/>
      <c r="D271" s="12"/>
      <c r="E271" s="12"/>
      <c r="F271" s="12"/>
      <c r="G271" s="12"/>
      <c r="H271" s="13"/>
      <c r="I271" s="13"/>
      <c r="J271" s="13"/>
      <c r="K271" s="10"/>
      <c r="L271" s="13"/>
      <c r="M271" s="14" t="str">
        <f>IF(B271="","",SUMIF('Linii aviz'!$B$5:$B$1004,B271,'Linii aviz'!$J$5:$J$1004))</f>
        <v/>
      </c>
      <c r="N271" s="14" t="str">
        <f>IF(B271="","",SUMIF('Linii aviz'!$B$5:$B$1004,B271,'Linii aviz'!$K$5:$K$1004))</f>
        <v/>
      </c>
      <c r="O271" s="14" t="str">
        <f t="shared" si="12"/>
        <v/>
      </c>
      <c r="P271" s="13"/>
      <c r="Q271" s="11"/>
      <c r="R271" s="15" t="str">
        <f t="shared" si="13"/>
        <v/>
      </c>
      <c r="S271" s="16" t="str">
        <f t="shared" ca="1" si="14"/>
        <v/>
      </c>
      <c r="T271" s="17" t="str">
        <f>IF(AND(B271="",E271=""),"",TRIM(IF(COUNTIF($B$5:$B$304,B271)&gt;1,"Număr dublat. ","")&amp;IF(OR(C271="",D271="",E271="",G271=""),"Date incomplete. ","")&amp;IF(COUNTIF('Linii aviz'!$B$5:$B$1004,B271)=0,"Nicio linie în Linii aviz. ","")&amp;IF(AND(K271="Da",L271=""),"Lipsește codul UIT. ","")&amp;IF(AND(H271&lt;&gt;"",I271=""),"Lipsește actul delegatului. ","")&amp;IF(S271="Nefacturat – termen depășit","Emite factura. ",IF(S271="De facturat","Factura până la "&amp;RIGHT("0"&amp;DAY(R271),2)&amp;"."&amp;RIGHT("0"&amp;MONTH(R271),2)&amp;"."&amp;YEAR(R271)&amp;". ",""))))</f>
        <v/>
      </c>
    </row>
    <row r="272" spans="2:20" x14ac:dyDescent="0.2">
      <c r="B272" s="10" t="str">
        <f>IF(E272="","",MAX($B$5:B271)+1)</f>
        <v/>
      </c>
      <c r="C272" s="11"/>
      <c r="D272" s="12"/>
      <c r="E272" s="12"/>
      <c r="F272" s="12"/>
      <c r="G272" s="12"/>
      <c r="H272" s="13"/>
      <c r="I272" s="13"/>
      <c r="J272" s="13"/>
      <c r="K272" s="10"/>
      <c r="L272" s="13"/>
      <c r="M272" s="14" t="str">
        <f>IF(B272="","",SUMIF('Linii aviz'!$B$5:$B$1004,B272,'Linii aviz'!$J$5:$J$1004))</f>
        <v/>
      </c>
      <c r="N272" s="14" t="str">
        <f>IF(B272="","",SUMIF('Linii aviz'!$B$5:$B$1004,B272,'Linii aviz'!$K$5:$K$1004))</f>
        <v/>
      </c>
      <c r="O272" s="14" t="str">
        <f t="shared" si="12"/>
        <v/>
      </c>
      <c r="P272" s="13"/>
      <c r="Q272" s="11"/>
      <c r="R272" s="15" t="str">
        <f t="shared" si="13"/>
        <v/>
      </c>
      <c r="S272" s="16" t="str">
        <f t="shared" ca="1" si="14"/>
        <v/>
      </c>
      <c r="T272" s="17" t="str">
        <f>IF(AND(B272="",E272=""),"",TRIM(IF(COUNTIF($B$5:$B$304,B272)&gt;1,"Număr dublat. ","")&amp;IF(OR(C272="",D272="",E272="",G272=""),"Date incomplete. ","")&amp;IF(COUNTIF('Linii aviz'!$B$5:$B$1004,B272)=0,"Nicio linie în Linii aviz. ","")&amp;IF(AND(K272="Da",L272=""),"Lipsește codul UIT. ","")&amp;IF(AND(H272&lt;&gt;"",I272=""),"Lipsește actul delegatului. ","")&amp;IF(S272="Nefacturat – termen depășit","Emite factura. ",IF(S272="De facturat","Factura până la "&amp;RIGHT("0"&amp;DAY(R272),2)&amp;"."&amp;RIGHT("0"&amp;MONTH(R272),2)&amp;"."&amp;YEAR(R272)&amp;". ",""))))</f>
        <v/>
      </c>
    </row>
    <row r="273" spans="2:20" x14ac:dyDescent="0.2">
      <c r="B273" s="10" t="str">
        <f>IF(E273="","",MAX($B$5:B272)+1)</f>
        <v/>
      </c>
      <c r="C273" s="11"/>
      <c r="D273" s="12"/>
      <c r="E273" s="12"/>
      <c r="F273" s="12"/>
      <c r="G273" s="12"/>
      <c r="H273" s="13"/>
      <c r="I273" s="13"/>
      <c r="J273" s="13"/>
      <c r="K273" s="10"/>
      <c r="L273" s="13"/>
      <c r="M273" s="14" t="str">
        <f>IF(B273="","",SUMIF('Linii aviz'!$B$5:$B$1004,B273,'Linii aviz'!$J$5:$J$1004))</f>
        <v/>
      </c>
      <c r="N273" s="14" t="str">
        <f>IF(B273="","",SUMIF('Linii aviz'!$B$5:$B$1004,B273,'Linii aviz'!$K$5:$K$1004))</f>
        <v/>
      </c>
      <c r="O273" s="14" t="str">
        <f t="shared" si="12"/>
        <v/>
      </c>
      <c r="P273" s="13"/>
      <c r="Q273" s="11"/>
      <c r="R273" s="15" t="str">
        <f t="shared" si="13"/>
        <v/>
      </c>
      <c r="S273" s="16" t="str">
        <f t="shared" ca="1" si="14"/>
        <v/>
      </c>
      <c r="T273" s="17" t="str">
        <f>IF(AND(B273="",E273=""),"",TRIM(IF(COUNTIF($B$5:$B$304,B273)&gt;1,"Număr dublat. ","")&amp;IF(OR(C273="",D273="",E273="",G273=""),"Date incomplete. ","")&amp;IF(COUNTIF('Linii aviz'!$B$5:$B$1004,B273)=0,"Nicio linie în Linii aviz. ","")&amp;IF(AND(K273="Da",L273=""),"Lipsește codul UIT. ","")&amp;IF(AND(H273&lt;&gt;"",I273=""),"Lipsește actul delegatului. ","")&amp;IF(S273="Nefacturat – termen depășit","Emite factura. ",IF(S273="De facturat","Factura până la "&amp;RIGHT("0"&amp;DAY(R273),2)&amp;"."&amp;RIGHT("0"&amp;MONTH(R273),2)&amp;"."&amp;YEAR(R273)&amp;". ",""))))</f>
        <v/>
      </c>
    </row>
    <row r="274" spans="2:20" x14ac:dyDescent="0.2">
      <c r="B274" s="10" t="str">
        <f>IF(E274="","",MAX($B$5:B273)+1)</f>
        <v/>
      </c>
      <c r="C274" s="11"/>
      <c r="D274" s="12"/>
      <c r="E274" s="12"/>
      <c r="F274" s="12"/>
      <c r="G274" s="12"/>
      <c r="H274" s="13"/>
      <c r="I274" s="13"/>
      <c r="J274" s="13"/>
      <c r="K274" s="10"/>
      <c r="L274" s="13"/>
      <c r="M274" s="14" t="str">
        <f>IF(B274="","",SUMIF('Linii aviz'!$B$5:$B$1004,B274,'Linii aviz'!$J$5:$J$1004))</f>
        <v/>
      </c>
      <c r="N274" s="14" t="str">
        <f>IF(B274="","",SUMIF('Linii aviz'!$B$5:$B$1004,B274,'Linii aviz'!$K$5:$K$1004))</f>
        <v/>
      </c>
      <c r="O274" s="14" t="str">
        <f t="shared" si="12"/>
        <v/>
      </c>
      <c r="P274" s="13"/>
      <c r="Q274" s="11"/>
      <c r="R274" s="15" t="str">
        <f t="shared" si="13"/>
        <v/>
      </c>
      <c r="S274" s="16" t="str">
        <f t="shared" ca="1" si="14"/>
        <v/>
      </c>
      <c r="T274" s="17" t="str">
        <f>IF(AND(B274="",E274=""),"",TRIM(IF(COUNTIF($B$5:$B$304,B274)&gt;1,"Număr dublat. ","")&amp;IF(OR(C274="",D274="",E274="",G274=""),"Date incomplete. ","")&amp;IF(COUNTIF('Linii aviz'!$B$5:$B$1004,B274)=0,"Nicio linie în Linii aviz. ","")&amp;IF(AND(K274="Da",L274=""),"Lipsește codul UIT. ","")&amp;IF(AND(H274&lt;&gt;"",I274=""),"Lipsește actul delegatului. ","")&amp;IF(S274="Nefacturat – termen depășit","Emite factura. ",IF(S274="De facturat","Factura până la "&amp;RIGHT("0"&amp;DAY(R274),2)&amp;"."&amp;RIGHT("0"&amp;MONTH(R274),2)&amp;"."&amp;YEAR(R274)&amp;". ",""))))</f>
        <v/>
      </c>
    </row>
    <row r="275" spans="2:20" x14ac:dyDescent="0.2">
      <c r="B275" s="10" t="str">
        <f>IF(E275="","",MAX($B$5:B274)+1)</f>
        <v/>
      </c>
      <c r="C275" s="11"/>
      <c r="D275" s="12"/>
      <c r="E275" s="12"/>
      <c r="F275" s="12"/>
      <c r="G275" s="12"/>
      <c r="H275" s="13"/>
      <c r="I275" s="13"/>
      <c r="J275" s="13"/>
      <c r="K275" s="10"/>
      <c r="L275" s="13"/>
      <c r="M275" s="14" t="str">
        <f>IF(B275="","",SUMIF('Linii aviz'!$B$5:$B$1004,B275,'Linii aviz'!$J$5:$J$1004))</f>
        <v/>
      </c>
      <c r="N275" s="14" t="str">
        <f>IF(B275="","",SUMIF('Linii aviz'!$B$5:$B$1004,B275,'Linii aviz'!$K$5:$K$1004))</f>
        <v/>
      </c>
      <c r="O275" s="14" t="str">
        <f t="shared" si="12"/>
        <v/>
      </c>
      <c r="P275" s="13"/>
      <c r="Q275" s="11"/>
      <c r="R275" s="15" t="str">
        <f t="shared" si="13"/>
        <v/>
      </c>
      <c r="S275" s="16" t="str">
        <f t="shared" ca="1" si="14"/>
        <v/>
      </c>
      <c r="T275" s="17" t="str">
        <f>IF(AND(B275="",E275=""),"",TRIM(IF(COUNTIF($B$5:$B$304,B275)&gt;1,"Număr dublat. ","")&amp;IF(OR(C275="",D275="",E275="",G275=""),"Date incomplete. ","")&amp;IF(COUNTIF('Linii aviz'!$B$5:$B$1004,B275)=0,"Nicio linie în Linii aviz. ","")&amp;IF(AND(K275="Da",L275=""),"Lipsește codul UIT. ","")&amp;IF(AND(H275&lt;&gt;"",I275=""),"Lipsește actul delegatului. ","")&amp;IF(S275="Nefacturat – termen depășit","Emite factura. ",IF(S275="De facturat","Factura până la "&amp;RIGHT("0"&amp;DAY(R275),2)&amp;"."&amp;RIGHT("0"&amp;MONTH(R275),2)&amp;"."&amp;YEAR(R275)&amp;". ",""))))</f>
        <v/>
      </c>
    </row>
    <row r="276" spans="2:20" x14ac:dyDescent="0.2">
      <c r="B276" s="10" t="str">
        <f>IF(E276="","",MAX($B$5:B275)+1)</f>
        <v/>
      </c>
      <c r="C276" s="11"/>
      <c r="D276" s="12"/>
      <c r="E276" s="12"/>
      <c r="F276" s="12"/>
      <c r="G276" s="12"/>
      <c r="H276" s="13"/>
      <c r="I276" s="13"/>
      <c r="J276" s="13"/>
      <c r="K276" s="10"/>
      <c r="L276" s="13"/>
      <c r="M276" s="14" t="str">
        <f>IF(B276="","",SUMIF('Linii aviz'!$B$5:$B$1004,B276,'Linii aviz'!$J$5:$J$1004))</f>
        <v/>
      </c>
      <c r="N276" s="14" t="str">
        <f>IF(B276="","",SUMIF('Linii aviz'!$B$5:$B$1004,B276,'Linii aviz'!$K$5:$K$1004))</f>
        <v/>
      </c>
      <c r="O276" s="14" t="str">
        <f t="shared" si="12"/>
        <v/>
      </c>
      <c r="P276" s="13"/>
      <c r="Q276" s="11"/>
      <c r="R276" s="15" t="str">
        <f t="shared" si="13"/>
        <v/>
      </c>
      <c r="S276" s="16" t="str">
        <f t="shared" ca="1" si="14"/>
        <v/>
      </c>
      <c r="T276" s="17" t="str">
        <f>IF(AND(B276="",E276=""),"",TRIM(IF(COUNTIF($B$5:$B$304,B276)&gt;1,"Număr dublat. ","")&amp;IF(OR(C276="",D276="",E276="",G276=""),"Date incomplete. ","")&amp;IF(COUNTIF('Linii aviz'!$B$5:$B$1004,B276)=0,"Nicio linie în Linii aviz. ","")&amp;IF(AND(K276="Da",L276=""),"Lipsește codul UIT. ","")&amp;IF(AND(H276&lt;&gt;"",I276=""),"Lipsește actul delegatului. ","")&amp;IF(S276="Nefacturat – termen depășit","Emite factura. ",IF(S276="De facturat","Factura până la "&amp;RIGHT("0"&amp;DAY(R276),2)&amp;"."&amp;RIGHT("0"&amp;MONTH(R276),2)&amp;"."&amp;YEAR(R276)&amp;". ",""))))</f>
        <v/>
      </c>
    </row>
    <row r="277" spans="2:20" x14ac:dyDescent="0.2">
      <c r="B277" s="10" t="str">
        <f>IF(E277="","",MAX($B$5:B276)+1)</f>
        <v/>
      </c>
      <c r="C277" s="11"/>
      <c r="D277" s="12"/>
      <c r="E277" s="12"/>
      <c r="F277" s="12"/>
      <c r="G277" s="12"/>
      <c r="H277" s="13"/>
      <c r="I277" s="13"/>
      <c r="J277" s="13"/>
      <c r="K277" s="10"/>
      <c r="L277" s="13"/>
      <c r="M277" s="14" t="str">
        <f>IF(B277="","",SUMIF('Linii aviz'!$B$5:$B$1004,B277,'Linii aviz'!$J$5:$J$1004))</f>
        <v/>
      </c>
      <c r="N277" s="14" t="str">
        <f>IF(B277="","",SUMIF('Linii aviz'!$B$5:$B$1004,B277,'Linii aviz'!$K$5:$K$1004))</f>
        <v/>
      </c>
      <c r="O277" s="14" t="str">
        <f t="shared" si="12"/>
        <v/>
      </c>
      <c r="P277" s="13"/>
      <c r="Q277" s="11"/>
      <c r="R277" s="15" t="str">
        <f t="shared" si="13"/>
        <v/>
      </c>
      <c r="S277" s="16" t="str">
        <f t="shared" ca="1" si="14"/>
        <v/>
      </c>
      <c r="T277" s="17" t="str">
        <f>IF(AND(B277="",E277=""),"",TRIM(IF(COUNTIF($B$5:$B$304,B277)&gt;1,"Număr dublat. ","")&amp;IF(OR(C277="",D277="",E277="",G277=""),"Date incomplete. ","")&amp;IF(COUNTIF('Linii aviz'!$B$5:$B$1004,B277)=0,"Nicio linie în Linii aviz. ","")&amp;IF(AND(K277="Da",L277=""),"Lipsește codul UIT. ","")&amp;IF(AND(H277&lt;&gt;"",I277=""),"Lipsește actul delegatului. ","")&amp;IF(S277="Nefacturat – termen depășit","Emite factura. ",IF(S277="De facturat","Factura până la "&amp;RIGHT("0"&amp;DAY(R277),2)&amp;"."&amp;RIGHT("0"&amp;MONTH(R277),2)&amp;"."&amp;YEAR(R277)&amp;". ",""))))</f>
        <v/>
      </c>
    </row>
    <row r="278" spans="2:20" x14ac:dyDescent="0.2">
      <c r="B278" s="10" t="str">
        <f>IF(E278="","",MAX($B$5:B277)+1)</f>
        <v/>
      </c>
      <c r="C278" s="11"/>
      <c r="D278" s="12"/>
      <c r="E278" s="12"/>
      <c r="F278" s="12"/>
      <c r="G278" s="12"/>
      <c r="H278" s="13"/>
      <c r="I278" s="13"/>
      <c r="J278" s="13"/>
      <c r="K278" s="10"/>
      <c r="L278" s="13"/>
      <c r="M278" s="14" t="str">
        <f>IF(B278="","",SUMIF('Linii aviz'!$B$5:$B$1004,B278,'Linii aviz'!$J$5:$J$1004))</f>
        <v/>
      </c>
      <c r="N278" s="14" t="str">
        <f>IF(B278="","",SUMIF('Linii aviz'!$B$5:$B$1004,B278,'Linii aviz'!$K$5:$K$1004))</f>
        <v/>
      </c>
      <c r="O278" s="14" t="str">
        <f t="shared" si="12"/>
        <v/>
      </c>
      <c r="P278" s="13"/>
      <c r="Q278" s="11"/>
      <c r="R278" s="15" t="str">
        <f t="shared" si="13"/>
        <v/>
      </c>
      <c r="S278" s="16" t="str">
        <f t="shared" ca="1" si="14"/>
        <v/>
      </c>
      <c r="T278" s="17" t="str">
        <f>IF(AND(B278="",E278=""),"",TRIM(IF(COUNTIF($B$5:$B$304,B278)&gt;1,"Număr dublat. ","")&amp;IF(OR(C278="",D278="",E278="",G278=""),"Date incomplete. ","")&amp;IF(COUNTIF('Linii aviz'!$B$5:$B$1004,B278)=0,"Nicio linie în Linii aviz. ","")&amp;IF(AND(K278="Da",L278=""),"Lipsește codul UIT. ","")&amp;IF(AND(H278&lt;&gt;"",I278=""),"Lipsește actul delegatului. ","")&amp;IF(S278="Nefacturat – termen depășit","Emite factura. ",IF(S278="De facturat","Factura până la "&amp;RIGHT("0"&amp;DAY(R278),2)&amp;"."&amp;RIGHT("0"&amp;MONTH(R278),2)&amp;"."&amp;YEAR(R278)&amp;". ",""))))</f>
        <v/>
      </c>
    </row>
    <row r="279" spans="2:20" x14ac:dyDescent="0.2">
      <c r="B279" s="10" t="str">
        <f>IF(E279="","",MAX($B$5:B278)+1)</f>
        <v/>
      </c>
      <c r="C279" s="11"/>
      <c r="D279" s="12"/>
      <c r="E279" s="12"/>
      <c r="F279" s="12"/>
      <c r="G279" s="12"/>
      <c r="H279" s="13"/>
      <c r="I279" s="13"/>
      <c r="J279" s="13"/>
      <c r="K279" s="10"/>
      <c r="L279" s="13"/>
      <c r="M279" s="14" t="str">
        <f>IF(B279="","",SUMIF('Linii aviz'!$B$5:$B$1004,B279,'Linii aviz'!$J$5:$J$1004))</f>
        <v/>
      </c>
      <c r="N279" s="14" t="str">
        <f>IF(B279="","",SUMIF('Linii aviz'!$B$5:$B$1004,B279,'Linii aviz'!$K$5:$K$1004))</f>
        <v/>
      </c>
      <c r="O279" s="14" t="str">
        <f t="shared" si="12"/>
        <v/>
      </c>
      <c r="P279" s="13"/>
      <c r="Q279" s="11"/>
      <c r="R279" s="15" t="str">
        <f t="shared" si="13"/>
        <v/>
      </c>
      <c r="S279" s="16" t="str">
        <f t="shared" ca="1" si="14"/>
        <v/>
      </c>
      <c r="T279" s="17" t="str">
        <f>IF(AND(B279="",E279=""),"",TRIM(IF(COUNTIF($B$5:$B$304,B279)&gt;1,"Număr dublat. ","")&amp;IF(OR(C279="",D279="",E279="",G279=""),"Date incomplete. ","")&amp;IF(COUNTIF('Linii aviz'!$B$5:$B$1004,B279)=0,"Nicio linie în Linii aviz. ","")&amp;IF(AND(K279="Da",L279=""),"Lipsește codul UIT. ","")&amp;IF(AND(H279&lt;&gt;"",I279=""),"Lipsește actul delegatului. ","")&amp;IF(S279="Nefacturat – termen depășit","Emite factura. ",IF(S279="De facturat","Factura până la "&amp;RIGHT("0"&amp;DAY(R279),2)&amp;"."&amp;RIGHT("0"&amp;MONTH(R279),2)&amp;"."&amp;YEAR(R279)&amp;". ",""))))</f>
        <v/>
      </c>
    </row>
    <row r="280" spans="2:20" x14ac:dyDescent="0.2">
      <c r="B280" s="10" t="str">
        <f>IF(E280="","",MAX($B$5:B279)+1)</f>
        <v/>
      </c>
      <c r="C280" s="11"/>
      <c r="D280" s="12"/>
      <c r="E280" s="12"/>
      <c r="F280" s="12"/>
      <c r="G280" s="12"/>
      <c r="H280" s="13"/>
      <c r="I280" s="13"/>
      <c r="J280" s="13"/>
      <c r="K280" s="10"/>
      <c r="L280" s="13"/>
      <c r="M280" s="14" t="str">
        <f>IF(B280="","",SUMIF('Linii aviz'!$B$5:$B$1004,B280,'Linii aviz'!$J$5:$J$1004))</f>
        <v/>
      </c>
      <c r="N280" s="14" t="str">
        <f>IF(B280="","",SUMIF('Linii aviz'!$B$5:$B$1004,B280,'Linii aviz'!$K$5:$K$1004))</f>
        <v/>
      </c>
      <c r="O280" s="14" t="str">
        <f t="shared" si="12"/>
        <v/>
      </c>
      <c r="P280" s="13"/>
      <c r="Q280" s="11"/>
      <c r="R280" s="15" t="str">
        <f t="shared" si="13"/>
        <v/>
      </c>
      <c r="S280" s="16" t="str">
        <f t="shared" ca="1" si="14"/>
        <v/>
      </c>
      <c r="T280" s="17" t="str">
        <f>IF(AND(B280="",E280=""),"",TRIM(IF(COUNTIF($B$5:$B$304,B280)&gt;1,"Număr dublat. ","")&amp;IF(OR(C280="",D280="",E280="",G280=""),"Date incomplete. ","")&amp;IF(COUNTIF('Linii aviz'!$B$5:$B$1004,B280)=0,"Nicio linie în Linii aviz. ","")&amp;IF(AND(K280="Da",L280=""),"Lipsește codul UIT. ","")&amp;IF(AND(H280&lt;&gt;"",I280=""),"Lipsește actul delegatului. ","")&amp;IF(S280="Nefacturat – termen depășit","Emite factura. ",IF(S280="De facturat","Factura până la "&amp;RIGHT("0"&amp;DAY(R280),2)&amp;"."&amp;RIGHT("0"&amp;MONTH(R280),2)&amp;"."&amp;YEAR(R280)&amp;". ",""))))</f>
        <v/>
      </c>
    </row>
    <row r="281" spans="2:20" x14ac:dyDescent="0.2">
      <c r="B281" s="10" t="str">
        <f>IF(E281="","",MAX($B$5:B280)+1)</f>
        <v/>
      </c>
      <c r="C281" s="11"/>
      <c r="D281" s="12"/>
      <c r="E281" s="12"/>
      <c r="F281" s="12"/>
      <c r="G281" s="12"/>
      <c r="H281" s="13"/>
      <c r="I281" s="13"/>
      <c r="J281" s="13"/>
      <c r="K281" s="10"/>
      <c r="L281" s="13"/>
      <c r="M281" s="14" t="str">
        <f>IF(B281="","",SUMIF('Linii aviz'!$B$5:$B$1004,B281,'Linii aviz'!$J$5:$J$1004))</f>
        <v/>
      </c>
      <c r="N281" s="14" t="str">
        <f>IF(B281="","",SUMIF('Linii aviz'!$B$5:$B$1004,B281,'Linii aviz'!$K$5:$K$1004))</f>
        <v/>
      </c>
      <c r="O281" s="14" t="str">
        <f t="shared" si="12"/>
        <v/>
      </c>
      <c r="P281" s="13"/>
      <c r="Q281" s="11"/>
      <c r="R281" s="15" t="str">
        <f t="shared" si="13"/>
        <v/>
      </c>
      <c r="S281" s="16" t="str">
        <f t="shared" ca="1" si="14"/>
        <v/>
      </c>
      <c r="T281" s="17" t="str">
        <f>IF(AND(B281="",E281=""),"",TRIM(IF(COUNTIF($B$5:$B$304,B281)&gt;1,"Număr dublat. ","")&amp;IF(OR(C281="",D281="",E281="",G281=""),"Date incomplete. ","")&amp;IF(COUNTIF('Linii aviz'!$B$5:$B$1004,B281)=0,"Nicio linie în Linii aviz. ","")&amp;IF(AND(K281="Da",L281=""),"Lipsește codul UIT. ","")&amp;IF(AND(H281&lt;&gt;"",I281=""),"Lipsește actul delegatului. ","")&amp;IF(S281="Nefacturat – termen depășit","Emite factura. ",IF(S281="De facturat","Factura până la "&amp;RIGHT("0"&amp;DAY(R281),2)&amp;"."&amp;RIGHT("0"&amp;MONTH(R281),2)&amp;"."&amp;YEAR(R281)&amp;". ",""))))</f>
        <v/>
      </c>
    </row>
    <row r="282" spans="2:20" x14ac:dyDescent="0.2">
      <c r="B282" s="10" t="str">
        <f>IF(E282="","",MAX($B$5:B281)+1)</f>
        <v/>
      </c>
      <c r="C282" s="11"/>
      <c r="D282" s="12"/>
      <c r="E282" s="12"/>
      <c r="F282" s="12"/>
      <c r="G282" s="12"/>
      <c r="H282" s="13"/>
      <c r="I282" s="13"/>
      <c r="J282" s="13"/>
      <c r="K282" s="10"/>
      <c r="L282" s="13"/>
      <c r="M282" s="14" t="str">
        <f>IF(B282="","",SUMIF('Linii aviz'!$B$5:$B$1004,B282,'Linii aviz'!$J$5:$J$1004))</f>
        <v/>
      </c>
      <c r="N282" s="14" t="str">
        <f>IF(B282="","",SUMIF('Linii aviz'!$B$5:$B$1004,B282,'Linii aviz'!$K$5:$K$1004))</f>
        <v/>
      </c>
      <c r="O282" s="14" t="str">
        <f t="shared" si="12"/>
        <v/>
      </c>
      <c r="P282" s="13"/>
      <c r="Q282" s="11"/>
      <c r="R282" s="15" t="str">
        <f t="shared" si="13"/>
        <v/>
      </c>
      <c r="S282" s="16" t="str">
        <f t="shared" ca="1" si="14"/>
        <v/>
      </c>
      <c r="T282" s="17" t="str">
        <f>IF(AND(B282="",E282=""),"",TRIM(IF(COUNTIF($B$5:$B$304,B282)&gt;1,"Număr dublat. ","")&amp;IF(OR(C282="",D282="",E282="",G282=""),"Date incomplete. ","")&amp;IF(COUNTIF('Linii aviz'!$B$5:$B$1004,B282)=0,"Nicio linie în Linii aviz. ","")&amp;IF(AND(K282="Da",L282=""),"Lipsește codul UIT. ","")&amp;IF(AND(H282&lt;&gt;"",I282=""),"Lipsește actul delegatului. ","")&amp;IF(S282="Nefacturat – termen depășit","Emite factura. ",IF(S282="De facturat","Factura până la "&amp;RIGHT("0"&amp;DAY(R282),2)&amp;"."&amp;RIGHT("0"&amp;MONTH(R282),2)&amp;"."&amp;YEAR(R282)&amp;". ",""))))</f>
        <v/>
      </c>
    </row>
    <row r="283" spans="2:20" x14ac:dyDescent="0.2">
      <c r="B283" s="10" t="str">
        <f>IF(E283="","",MAX($B$5:B282)+1)</f>
        <v/>
      </c>
      <c r="C283" s="11"/>
      <c r="D283" s="12"/>
      <c r="E283" s="12"/>
      <c r="F283" s="12"/>
      <c r="G283" s="12"/>
      <c r="H283" s="13"/>
      <c r="I283" s="13"/>
      <c r="J283" s="13"/>
      <c r="K283" s="10"/>
      <c r="L283" s="13"/>
      <c r="M283" s="14" t="str">
        <f>IF(B283="","",SUMIF('Linii aviz'!$B$5:$B$1004,B283,'Linii aviz'!$J$5:$J$1004))</f>
        <v/>
      </c>
      <c r="N283" s="14" t="str">
        <f>IF(B283="","",SUMIF('Linii aviz'!$B$5:$B$1004,B283,'Linii aviz'!$K$5:$K$1004))</f>
        <v/>
      </c>
      <c r="O283" s="14" t="str">
        <f t="shared" si="12"/>
        <v/>
      </c>
      <c r="P283" s="13"/>
      <c r="Q283" s="11"/>
      <c r="R283" s="15" t="str">
        <f t="shared" si="13"/>
        <v/>
      </c>
      <c r="S283" s="16" t="str">
        <f t="shared" ca="1" si="14"/>
        <v/>
      </c>
      <c r="T283" s="17" t="str">
        <f>IF(AND(B283="",E283=""),"",TRIM(IF(COUNTIF($B$5:$B$304,B283)&gt;1,"Număr dublat. ","")&amp;IF(OR(C283="",D283="",E283="",G283=""),"Date incomplete. ","")&amp;IF(COUNTIF('Linii aviz'!$B$5:$B$1004,B283)=0,"Nicio linie în Linii aviz. ","")&amp;IF(AND(K283="Da",L283=""),"Lipsește codul UIT. ","")&amp;IF(AND(H283&lt;&gt;"",I283=""),"Lipsește actul delegatului. ","")&amp;IF(S283="Nefacturat – termen depășit","Emite factura. ",IF(S283="De facturat","Factura până la "&amp;RIGHT("0"&amp;DAY(R283),2)&amp;"."&amp;RIGHT("0"&amp;MONTH(R283),2)&amp;"."&amp;YEAR(R283)&amp;". ",""))))</f>
        <v/>
      </c>
    </row>
    <row r="284" spans="2:20" x14ac:dyDescent="0.2">
      <c r="B284" s="10" t="str">
        <f>IF(E284="","",MAX($B$5:B283)+1)</f>
        <v/>
      </c>
      <c r="C284" s="11"/>
      <c r="D284" s="12"/>
      <c r="E284" s="12"/>
      <c r="F284" s="12"/>
      <c r="G284" s="12"/>
      <c r="H284" s="13"/>
      <c r="I284" s="13"/>
      <c r="J284" s="13"/>
      <c r="K284" s="10"/>
      <c r="L284" s="13"/>
      <c r="M284" s="14" t="str">
        <f>IF(B284="","",SUMIF('Linii aviz'!$B$5:$B$1004,B284,'Linii aviz'!$J$5:$J$1004))</f>
        <v/>
      </c>
      <c r="N284" s="14" t="str">
        <f>IF(B284="","",SUMIF('Linii aviz'!$B$5:$B$1004,B284,'Linii aviz'!$K$5:$K$1004))</f>
        <v/>
      </c>
      <c r="O284" s="14" t="str">
        <f t="shared" si="12"/>
        <v/>
      </c>
      <c r="P284" s="13"/>
      <c r="Q284" s="11"/>
      <c r="R284" s="15" t="str">
        <f t="shared" si="13"/>
        <v/>
      </c>
      <c r="S284" s="16" t="str">
        <f t="shared" ca="1" si="14"/>
        <v/>
      </c>
      <c r="T284" s="17" t="str">
        <f>IF(AND(B284="",E284=""),"",TRIM(IF(COUNTIF($B$5:$B$304,B284)&gt;1,"Număr dublat. ","")&amp;IF(OR(C284="",D284="",E284="",G284=""),"Date incomplete. ","")&amp;IF(COUNTIF('Linii aviz'!$B$5:$B$1004,B284)=0,"Nicio linie în Linii aviz. ","")&amp;IF(AND(K284="Da",L284=""),"Lipsește codul UIT. ","")&amp;IF(AND(H284&lt;&gt;"",I284=""),"Lipsește actul delegatului. ","")&amp;IF(S284="Nefacturat – termen depășit","Emite factura. ",IF(S284="De facturat","Factura până la "&amp;RIGHT("0"&amp;DAY(R284),2)&amp;"."&amp;RIGHT("0"&amp;MONTH(R284),2)&amp;"."&amp;YEAR(R284)&amp;". ",""))))</f>
        <v/>
      </c>
    </row>
    <row r="285" spans="2:20" x14ac:dyDescent="0.2">
      <c r="B285" s="10" t="str">
        <f>IF(E285="","",MAX($B$5:B284)+1)</f>
        <v/>
      </c>
      <c r="C285" s="11"/>
      <c r="D285" s="12"/>
      <c r="E285" s="12"/>
      <c r="F285" s="12"/>
      <c r="G285" s="12"/>
      <c r="H285" s="13"/>
      <c r="I285" s="13"/>
      <c r="J285" s="13"/>
      <c r="K285" s="10"/>
      <c r="L285" s="13"/>
      <c r="M285" s="14" t="str">
        <f>IF(B285="","",SUMIF('Linii aviz'!$B$5:$B$1004,B285,'Linii aviz'!$J$5:$J$1004))</f>
        <v/>
      </c>
      <c r="N285" s="14" t="str">
        <f>IF(B285="","",SUMIF('Linii aviz'!$B$5:$B$1004,B285,'Linii aviz'!$K$5:$K$1004))</f>
        <v/>
      </c>
      <c r="O285" s="14" t="str">
        <f t="shared" si="12"/>
        <v/>
      </c>
      <c r="P285" s="13"/>
      <c r="Q285" s="11"/>
      <c r="R285" s="15" t="str">
        <f t="shared" si="13"/>
        <v/>
      </c>
      <c r="S285" s="16" t="str">
        <f t="shared" ca="1" si="14"/>
        <v/>
      </c>
      <c r="T285" s="17" t="str">
        <f>IF(AND(B285="",E285=""),"",TRIM(IF(COUNTIF($B$5:$B$304,B285)&gt;1,"Număr dublat. ","")&amp;IF(OR(C285="",D285="",E285="",G285=""),"Date incomplete. ","")&amp;IF(COUNTIF('Linii aviz'!$B$5:$B$1004,B285)=0,"Nicio linie în Linii aviz. ","")&amp;IF(AND(K285="Da",L285=""),"Lipsește codul UIT. ","")&amp;IF(AND(H285&lt;&gt;"",I285=""),"Lipsește actul delegatului. ","")&amp;IF(S285="Nefacturat – termen depășit","Emite factura. ",IF(S285="De facturat","Factura până la "&amp;RIGHT("0"&amp;DAY(R285),2)&amp;"."&amp;RIGHT("0"&amp;MONTH(R285),2)&amp;"."&amp;YEAR(R285)&amp;". ",""))))</f>
        <v/>
      </c>
    </row>
    <row r="286" spans="2:20" x14ac:dyDescent="0.2">
      <c r="B286" s="10" t="str">
        <f>IF(E286="","",MAX($B$5:B285)+1)</f>
        <v/>
      </c>
      <c r="C286" s="11"/>
      <c r="D286" s="12"/>
      <c r="E286" s="12"/>
      <c r="F286" s="12"/>
      <c r="G286" s="12"/>
      <c r="H286" s="13"/>
      <c r="I286" s="13"/>
      <c r="J286" s="13"/>
      <c r="K286" s="10"/>
      <c r="L286" s="13"/>
      <c r="M286" s="14" t="str">
        <f>IF(B286="","",SUMIF('Linii aviz'!$B$5:$B$1004,B286,'Linii aviz'!$J$5:$J$1004))</f>
        <v/>
      </c>
      <c r="N286" s="14" t="str">
        <f>IF(B286="","",SUMIF('Linii aviz'!$B$5:$B$1004,B286,'Linii aviz'!$K$5:$K$1004))</f>
        <v/>
      </c>
      <c r="O286" s="14" t="str">
        <f t="shared" si="12"/>
        <v/>
      </c>
      <c r="P286" s="13"/>
      <c r="Q286" s="11"/>
      <c r="R286" s="15" t="str">
        <f t="shared" si="13"/>
        <v/>
      </c>
      <c r="S286" s="16" t="str">
        <f t="shared" ca="1" si="14"/>
        <v/>
      </c>
      <c r="T286" s="17" t="str">
        <f>IF(AND(B286="",E286=""),"",TRIM(IF(COUNTIF($B$5:$B$304,B286)&gt;1,"Număr dublat. ","")&amp;IF(OR(C286="",D286="",E286="",G286=""),"Date incomplete. ","")&amp;IF(COUNTIF('Linii aviz'!$B$5:$B$1004,B286)=0,"Nicio linie în Linii aviz. ","")&amp;IF(AND(K286="Da",L286=""),"Lipsește codul UIT. ","")&amp;IF(AND(H286&lt;&gt;"",I286=""),"Lipsește actul delegatului. ","")&amp;IF(S286="Nefacturat – termen depășit","Emite factura. ",IF(S286="De facturat","Factura până la "&amp;RIGHT("0"&amp;DAY(R286),2)&amp;"."&amp;RIGHT("0"&amp;MONTH(R286),2)&amp;"."&amp;YEAR(R286)&amp;". ",""))))</f>
        <v/>
      </c>
    </row>
    <row r="287" spans="2:20" x14ac:dyDescent="0.2">
      <c r="B287" s="10" t="str">
        <f>IF(E287="","",MAX($B$5:B286)+1)</f>
        <v/>
      </c>
      <c r="C287" s="11"/>
      <c r="D287" s="12"/>
      <c r="E287" s="12"/>
      <c r="F287" s="12"/>
      <c r="G287" s="12"/>
      <c r="H287" s="13"/>
      <c r="I287" s="13"/>
      <c r="J287" s="13"/>
      <c r="K287" s="10"/>
      <c r="L287" s="13"/>
      <c r="M287" s="14" t="str">
        <f>IF(B287="","",SUMIF('Linii aviz'!$B$5:$B$1004,B287,'Linii aviz'!$J$5:$J$1004))</f>
        <v/>
      </c>
      <c r="N287" s="14" t="str">
        <f>IF(B287="","",SUMIF('Linii aviz'!$B$5:$B$1004,B287,'Linii aviz'!$K$5:$K$1004))</f>
        <v/>
      </c>
      <c r="O287" s="14" t="str">
        <f t="shared" si="12"/>
        <v/>
      </c>
      <c r="P287" s="13"/>
      <c r="Q287" s="11"/>
      <c r="R287" s="15" t="str">
        <f t="shared" si="13"/>
        <v/>
      </c>
      <c r="S287" s="16" t="str">
        <f t="shared" ca="1" si="14"/>
        <v/>
      </c>
      <c r="T287" s="17" t="str">
        <f>IF(AND(B287="",E287=""),"",TRIM(IF(COUNTIF($B$5:$B$304,B287)&gt;1,"Număr dublat. ","")&amp;IF(OR(C287="",D287="",E287="",G287=""),"Date incomplete. ","")&amp;IF(COUNTIF('Linii aviz'!$B$5:$B$1004,B287)=0,"Nicio linie în Linii aviz. ","")&amp;IF(AND(K287="Da",L287=""),"Lipsește codul UIT. ","")&amp;IF(AND(H287&lt;&gt;"",I287=""),"Lipsește actul delegatului. ","")&amp;IF(S287="Nefacturat – termen depășit","Emite factura. ",IF(S287="De facturat","Factura până la "&amp;RIGHT("0"&amp;DAY(R287),2)&amp;"."&amp;RIGHT("0"&amp;MONTH(R287),2)&amp;"."&amp;YEAR(R287)&amp;". ",""))))</f>
        <v/>
      </c>
    </row>
    <row r="288" spans="2:20" x14ac:dyDescent="0.2">
      <c r="B288" s="10" t="str">
        <f>IF(E288="","",MAX($B$5:B287)+1)</f>
        <v/>
      </c>
      <c r="C288" s="11"/>
      <c r="D288" s="12"/>
      <c r="E288" s="12"/>
      <c r="F288" s="12"/>
      <c r="G288" s="12"/>
      <c r="H288" s="13"/>
      <c r="I288" s="13"/>
      <c r="J288" s="13"/>
      <c r="K288" s="10"/>
      <c r="L288" s="13"/>
      <c r="M288" s="14" t="str">
        <f>IF(B288="","",SUMIF('Linii aviz'!$B$5:$B$1004,B288,'Linii aviz'!$J$5:$J$1004))</f>
        <v/>
      </c>
      <c r="N288" s="14" t="str">
        <f>IF(B288="","",SUMIF('Linii aviz'!$B$5:$B$1004,B288,'Linii aviz'!$K$5:$K$1004))</f>
        <v/>
      </c>
      <c r="O288" s="14" t="str">
        <f t="shared" si="12"/>
        <v/>
      </c>
      <c r="P288" s="13"/>
      <c r="Q288" s="11"/>
      <c r="R288" s="15" t="str">
        <f t="shared" si="13"/>
        <v/>
      </c>
      <c r="S288" s="16" t="str">
        <f t="shared" ca="1" si="14"/>
        <v/>
      </c>
      <c r="T288" s="17" t="str">
        <f>IF(AND(B288="",E288=""),"",TRIM(IF(COUNTIF($B$5:$B$304,B288)&gt;1,"Număr dublat. ","")&amp;IF(OR(C288="",D288="",E288="",G288=""),"Date incomplete. ","")&amp;IF(COUNTIF('Linii aviz'!$B$5:$B$1004,B288)=0,"Nicio linie în Linii aviz. ","")&amp;IF(AND(K288="Da",L288=""),"Lipsește codul UIT. ","")&amp;IF(AND(H288&lt;&gt;"",I288=""),"Lipsește actul delegatului. ","")&amp;IF(S288="Nefacturat – termen depășit","Emite factura. ",IF(S288="De facturat","Factura până la "&amp;RIGHT("0"&amp;DAY(R288),2)&amp;"."&amp;RIGHT("0"&amp;MONTH(R288),2)&amp;"."&amp;YEAR(R288)&amp;". ",""))))</f>
        <v/>
      </c>
    </row>
    <row r="289" spans="2:20" x14ac:dyDescent="0.2">
      <c r="B289" s="10" t="str">
        <f>IF(E289="","",MAX($B$5:B288)+1)</f>
        <v/>
      </c>
      <c r="C289" s="11"/>
      <c r="D289" s="12"/>
      <c r="E289" s="12"/>
      <c r="F289" s="12"/>
      <c r="G289" s="12"/>
      <c r="H289" s="13"/>
      <c r="I289" s="13"/>
      <c r="J289" s="13"/>
      <c r="K289" s="10"/>
      <c r="L289" s="13"/>
      <c r="M289" s="14" t="str">
        <f>IF(B289="","",SUMIF('Linii aviz'!$B$5:$B$1004,B289,'Linii aviz'!$J$5:$J$1004))</f>
        <v/>
      </c>
      <c r="N289" s="14" t="str">
        <f>IF(B289="","",SUMIF('Linii aviz'!$B$5:$B$1004,B289,'Linii aviz'!$K$5:$K$1004))</f>
        <v/>
      </c>
      <c r="O289" s="14" t="str">
        <f t="shared" si="12"/>
        <v/>
      </c>
      <c r="P289" s="13"/>
      <c r="Q289" s="11"/>
      <c r="R289" s="15" t="str">
        <f t="shared" si="13"/>
        <v/>
      </c>
      <c r="S289" s="16" t="str">
        <f t="shared" ca="1" si="14"/>
        <v/>
      </c>
      <c r="T289" s="17" t="str">
        <f>IF(AND(B289="",E289=""),"",TRIM(IF(COUNTIF($B$5:$B$304,B289)&gt;1,"Număr dublat. ","")&amp;IF(OR(C289="",D289="",E289="",G289=""),"Date incomplete. ","")&amp;IF(COUNTIF('Linii aviz'!$B$5:$B$1004,B289)=0,"Nicio linie în Linii aviz. ","")&amp;IF(AND(K289="Da",L289=""),"Lipsește codul UIT. ","")&amp;IF(AND(H289&lt;&gt;"",I289=""),"Lipsește actul delegatului. ","")&amp;IF(S289="Nefacturat – termen depășit","Emite factura. ",IF(S289="De facturat","Factura până la "&amp;RIGHT("0"&amp;DAY(R289),2)&amp;"."&amp;RIGHT("0"&amp;MONTH(R289),2)&amp;"."&amp;YEAR(R289)&amp;". ",""))))</f>
        <v/>
      </c>
    </row>
    <row r="290" spans="2:20" x14ac:dyDescent="0.2">
      <c r="B290" s="10" t="str">
        <f>IF(E290="","",MAX($B$5:B289)+1)</f>
        <v/>
      </c>
      <c r="C290" s="11"/>
      <c r="D290" s="12"/>
      <c r="E290" s="12"/>
      <c r="F290" s="12"/>
      <c r="G290" s="12"/>
      <c r="H290" s="13"/>
      <c r="I290" s="13"/>
      <c r="J290" s="13"/>
      <c r="K290" s="10"/>
      <c r="L290" s="13"/>
      <c r="M290" s="14" t="str">
        <f>IF(B290="","",SUMIF('Linii aviz'!$B$5:$B$1004,B290,'Linii aviz'!$J$5:$J$1004))</f>
        <v/>
      </c>
      <c r="N290" s="14" t="str">
        <f>IF(B290="","",SUMIF('Linii aviz'!$B$5:$B$1004,B290,'Linii aviz'!$K$5:$K$1004))</f>
        <v/>
      </c>
      <c r="O290" s="14" t="str">
        <f t="shared" si="12"/>
        <v/>
      </c>
      <c r="P290" s="13"/>
      <c r="Q290" s="11"/>
      <c r="R290" s="15" t="str">
        <f t="shared" si="13"/>
        <v/>
      </c>
      <c r="S290" s="16" t="str">
        <f t="shared" ca="1" si="14"/>
        <v/>
      </c>
      <c r="T290" s="17" t="str">
        <f>IF(AND(B290="",E290=""),"",TRIM(IF(COUNTIF($B$5:$B$304,B290)&gt;1,"Număr dublat. ","")&amp;IF(OR(C290="",D290="",E290="",G290=""),"Date incomplete. ","")&amp;IF(COUNTIF('Linii aviz'!$B$5:$B$1004,B290)=0,"Nicio linie în Linii aviz. ","")&amp;IF(AND(K290="Da",L290=""),"Lipsește codul UIT. ","")&amp;IF(AND(H290&lt;&gt;"",I290=""),"Lipsește actul delegatului. ","")&amp;IF(S290="Nefacturat – termen depășit","Emite factura. ",IF(S290="De facturat","Factura până la "&amp;RIGHT("0"&amp;DAY(R290),2)&amp;"."&amp;RIGHT("0"&amp;MONTH(R290),2)&amp;"."&amp;YEAR(R290)&amp;". ",""))))</f>
        <v/>
      </c>
    </row>
    <row r="291" spans="2:20" x14ac:dyDescent="0.2">
      <c r="B291" s="10" t="str">
        <f>IF(E291="","",MAX($B$5:B290)+1)</f>
        <v/>
      </c>
      <c r="C291" s="11"/>
      <c r="D291" s="12"/>
      <c r="E291" s="12"/>
      <c r="F291" s="12"/>
      <c r="G291" s="12"/>
      <c r="H291" s="13"/>
      <c r="I291" s="13"/>
      <c r="J291" s="13"/>
      <c r="K291" s="10"/>
      <c r="L291" s="13"/>
      <c r="M291" s="14" t="str">
        <f>IF(B291="","",SUMIF('Linii aviz'!$B$5:$B$1004,B291,'Linii aviz'!$J$5:$J$1004))</f>
        <v/>
      </c>
      <c r="N291" s="14" t="str">
        <f>IF(B291="","",SUMIF('Linii aviz'!$B$5:$B$1004,B291,'Linii aviz'!$K$5:$K$1004))</f>
        <v/>
      </c>
      <c r="O291" s="14" t="str">
        <f t="shared" si="12"/>
        <v/>
      </c>
      <c r="P291" s="13"/>
      <c r="Q291" s="11"/>
      <c r="R291" s="15" t="str">
        <f t="shared" si="13"/>
        <v/>
      </c>
      <c r="S291" s="16" t="str">
        <f t="shared" ca="1" si="14"/>
        <v/>
      </c>
      <c r="T291" s="17" t="str">
        <f>IF(AND(B291="",E291=""),"",TRIM(IF(COUNTIF($B$5:$B$304,B291)&gt;1,"Număr dublat. ","")&amp;IF(OR(C291="",D291="",E291="",G291=""),"Date incomplete. ","")&amp;IF(COUNTIF('Linii aviz'!$B$5:$B$1004,B291)=0,"Nicio linie în Linii aviz. ","")&amp;IF(AND(K291="Da",L291=""),"Lipsește codul UIT. ","")&amp;IF(AND(H291&lt;&gt;"",I291=""),"Lipsește actul delegatului. ","")&amp;IF(S291="Nefacturat – termen depășit","Emite factura. ",IF(S291="De facturat","Factura până la "&amp;RIGHT("0"&amp;DAY(R291),2)&amp;"."&amp;RIGHT("0"&amp;MONTH(R291),2)&amp;"."&amp;YEAR(R291)&amp;". ",""))))</f>
        <v/>
      </c>
    </row>
    <row r="292" spans="2:20" x14ac:dyDescent="0.2">
      <c r="B292" s="10" t="str">
        <f>IF(E292="","",MAX($B$5:B291)+1)</f>
        <v/>
      </c>
      <c r="C292" s="11"/>
      <c r="D292" s="12"/>
      <c r="E292" s="12"/>
      <c r="F292" s="12"/>
      <c r="G292" s="12"/>
      <c r="H292" s="13"/>
      <c r="I292" s="13"/>
      <c r="J292" s="13"/>
      <c r="K292" s="10"/>
      <c r="L292" s="13"/>
      <c r="M292" s="14" t="str">
        <f>IF(B292="","",SUMIF('Linii aviz'!$B$5:$B$1004,B292,'Linii aviz'!$J$5:$J$1004))</f>
        <v/>
      </c>
      <c r="N292" s="14" t="str">
        <f>IF(B292="","",SUMIF('Linii aviz'!$B$5:$B$1004,B292,'Linii aviz'!$K$5:$K$1004))</f>
        <v/>
      </c>
      <c r="O292" s="14" t="str">
        <f t="shared" si="12"/>
        <v/>
      </c>
      <c r="P292" s="13"/>
      <c r="Q292" s="11"/>
      <c r="R292" s="15" t="str">
        <f t="shared" si="13"/>
        <v/>
      </c>
      <c r="S292" s="16" t="str">
        <f t="shared" ca="1" si="14"/>
        <v/>
      </c>
      <c r="T292" s="17" t="str">
        <f>IF(AND(B292="",E292=""),"",TRIM(IF(COUNTIF($B$5:$B$304,B292)&gt;1,"Număr dublat. ","")&amp;IF(OR(C292="",D292="",E292="",G292=""),"Date incomplete. ","")&amp;IF(COUNTIF('Linii aviz'!$B$5:$B$1004,B292)=0,"Nicio linie în Linii aviz. ","")&amp;IF(AND(K292="Da",L292=""),"Lipsește codul UIT. ","")&amp;IF(AND(H292&lt;&gt;"",I292=""),"Lipsește actul delegatului. ","")&amp;IF(S292="Nefacturat – termen depășit","Emite factura. ",IF(S292="De facturat","Factura până la "&amp;RIGHT("0"&amp;DAY(R292),2)&amp;"."&amp;RIGHT("0"&amp;MONTH(R292),2)&amp;"."&amp;YEAR(R292)&amp;". ",""))))</f>
        <v/>
      </c>
    </row>
    <row r="293" spans="2:20" x14ac:dyDescent="0.2">
      <c r="B293" s="10" t="str">
        <f>IF(E293="","",MAX($B$5:B292)+1)</f>
        <v/>
      </c>
      <c r="C293" s="11"/>
      <c r="D293" s="12"/>
      <c r="E293" s="12"/>
      <c r="F293" s="12"/>
      <c r="G293" s="12"/>
      <c r="H293" s="13"/>
      <c r="I293" s="13"/>
      <c r="J293" s="13"/>
      <c r="K293" s="10"/>
      <c r="L293" s="13"/>
      <c r="M293" s="14" t="str">
        <f>IF(B293="","",SUMIF('Linii aviz'!$B$5:$B$1004,B293,'Linii aviz'!$J$5:$J$1004))</f>
        <v/>
      </c>
      <c r="N293" s="14" t="str">
        <f>IF(B293="","",SUMIF('Linii aviz'!$B$5:$B$1004,B293,'Linii aviz'!$K$5:$K$1004))</f>
        <v/>
      </c>
      <c r="O293" s="14" t="str">
        <f t="shared" si="12"/>
        <v/>
      </c>
      <c r="P293" s="13"/>
      <c r="Q293" s="11"/>
      <c r="R293" s="15" t="str">
        <f t="shared" si="13"/>
        <v/>
      </c>
      <c r="S293" s="16" t="str">
        <f t="shared" ca="1" si="14"/>
        <v/>
      </c>
      <c r="T293" s="17" t="str">
        <f>IF(AND(B293="",E293=""),"",TRIM(IF(COUNTIF($B$5:$B$304,B293)&gt;1,"Număr dublat. ","")&amp;IF(OR(C293="",D293="",E293="",G293=""),"Date incomplete. ","")&amp;IF(COUNTIF('Linii aviz'!$B$5:$B$1004,B293)=0,"Nicio linie în Linii aviz. ","")&amp;IF(AND(K293="Da",L293=""),"Lipsește codul UIT. ","")&amp;IF(AND(H293&lt;&gt;"",I293=""),"Lipsește actul delegatului. ","")&amp;IF(S293="Nefacturat – termen depășit","Emite factura. ",IF(S293="De facturat","Factura până la "&amp;RIGHT("0"&amp;DAY(R293),2)&amp;"."&amp;RIGHT("0"&amp;MONTH(R293),2)&amp;"."&amp;YEAR(R293)&amp;". ",""))))</f>
        <v/>
      </c>
    </row>
    <row r="294" spans="2:20" x14ac:dyDescent="0.2">
      <c r="B294" s="10" t="str">
        <f>IF(E294="","",MAX($B$5:B293)+1)</f>
        <v/>
      </c>
      <c r="C294" s="11"/>
      <c r="D294" s="12"/>
      <c r="E294" s="12"/>
      <c r="F294" s="12"/>
      <c r="G294" s="12"/>
      <c r="H294" s="13"/>
      <c r="I294" s="13"/>
      <c r="J294" s="13"/>
      <c r="K294" s="10"/>
      <c r="L294" s="13"/>
      <c r="M294" s="14" t="str">
        <f>IF(B294="","",SUMIF('Linii aviz'!$B$5:$B$1004,B294,'Linii aviz'!$J$5:$J$1004))</f>
        <v/>
      </c>
      <c r="N294" s="14" t="str">
        <f>IF(B294="","",SUMIF('Linii aviz'!$B$5:$B$1004,B294,'Linii aviz'!$K$5:$K$1004))</f>
        <v/>
      </c>
      <c r="O294" s="14" t="str">
        <f t="shared" si="12"/>
        <v/>
      </c>
      <c r="P294" s="13"/>
      <c r="Q294" s="11"/>
      <c r="R294" s="15" t="str">
        <f t="shared" si="13"/>
        <v/>
      </c>
      <c r="S294" s="16" t="str">
        <f t="shared" ca="1" si="14"/>
        <v/>
      </c>
      <c r="T294" s="17" t="str">
        <f>IF(AND(B294="",E294=""),"",TRIM(IF(COUNTIF($B$5:$B$304,B294)&gt;1,"Număr dublat. ","")&amp;IF(OR(C294="",D294="",E294="",G294=""),"Date incomplete. ","")&amp;IF(COUNTIF('Linii aviz'!$B$5:$B$1004,B294)=0,"Nicio linie în Linii aviz. ","")&amp;IF(AND(K294="Da",L294=""),"Lipsește codul UIT. ","")&amp;IF(AND(H294&lt;&gt;"",I294=""),"Lipsește actul delegatului. ","")&amp;IF(S294="Nefacturat – termen depășit","Emite factura. ",IF(S294="De facturat","Factura până la "&amp;RIGHT("0"&amp;DAY(R294),2)&amp;"."&amp;RIGHT("0"&amp;MONTH(R294),2)&amp;"."&amp;YEAR(R294)&amp;". ",""))))</f>
        <v/>
      </c>
    </row>
    <row r="295" spans="2:20" x14ac:dyDescent="0.2">
      <c r="B295" s="10" t="str">
        <f>IF(E295="","",MAX($B$5:B294)+1)</f>
        <v/>
      </c>
      <c r="C295" s="11"/>
      <c r="D295" s="12"/>
      <c r="E295" s="12"/>
      <c r="F295" s="12"/>
      <c r="G295" s="12"/>
      <c r="H295" s="13"/>
      <c r="I295" s="13"/>
      <c r="J295" s="13"/>
      <c r="K295" s="10"/>
      <c r="L295" s="13"/>
      <c r="M295" s="14" t="str">
        <f>IF(B295="","",SUMIF('Linii aviz'!$B$5:$B$1004,B295,'Linii aviz'!$J$5:$J$1004))</f>
        <v/>
      </c>
      <c r="N295" s="14" t="str">
        <f>IF(B295="","",SUMIF('Linii aviz'!$B$5:$B$1004,B295,'Linii aviz'!$K$5:$K$1004))</f>
        <v/>
      </c>
      <c r="O295" s="14" t="str">
        <f t="shared" si="12"/>
        <v/>
      </c>
      <c r="P295" s="13"/>
      <c r="Q295" s="11"/>
      <c r="R295" s="15" t="str">
        <f t="shared" si="13"/>
        <v/>
      </c>
      <c r="S295" s="16" t="str">
        <f t="shared" ca="1" si="14"/>
        <v/>
      </c>
      <c r="T295" s="17" t="str">
        <f>IF(AND(B295="",E295=""),"",TRIM(IF(COUNTIF($B$5:$B$304,B295)&gt;1,"Număr dublat. ","")&amp;IF(OR(C295="",D295="",E295="",G295=""),"Date incomplete. ","")&amp;IF(COUNTIF('Linii aviz'!$B$5:$B$1004,B295)=0,"Nicio linie în Linii aviz. ","")&amp;IF(AND(K295="Da",L295=""),"Lipsește codul UIT. ","")&amp;IF(AND(H295&lt;&gt;"",I295=""),"Lipsește actul delegatului. ","")&amp;IF(S295="Nefacturat – termen depășit","Emite factura. ",IF(S295="De facturat","Factura până la "&amp;RIGHT("0"&amp;DAY(R295),2)&amp;"."&amp;RIGHT("0"&amp;MONTH(R295),2)&amp;"."&amp;YEAR(R295)&amp;". ",""))))</f>
        <v/>
      </c>
    </row>
    <row r="296" spans="2:20" x14ac:dyDescent="0.2">
      <c r="B296" s="10" t="str">
        <f>IF(E296="","",MAX($B$5:B295)+1)</f>
        <v/>
      </c>
      <c r="C296" s="11"/>
      <c r="D296" s="12"/>
      <c r="E296" s="12"/>
      <c r="F296" s="12"/>
      <c r="G296" s="12"/>
      <c r="H296" s="13"/>
      <c r="I296" s="13"/>
      <c r="J296" s="13"/>
      <c r="K296" s="10"/>
      <c r="L296" s="13"/>
      <c r="M296" s="14" t="str">
        <f>IF(B296="","",SUMIF('Linii aviz'!$B$5:$B$1004,B296,'Linii aviz'!$J$5:$J$1004))</f>
        <v/>
      </c>
      <c r="N296" s="14" t="str">
        <f>IF(B296="","",SUMIF('Linii aviz'!$B$5:$B$1004,B296,'Linii aviz'!$K$5:$K$1004))</f>
        <v/>
      </c>
      <c r="O296" s="14" t="str">
        <f t="shared" si="12"/>
        <v/>
      </c>
      <c r="P296" s="13"/>
      <c r="Q296" s="11"/>
      <c r="R296" s="15" t="str">
        <f t="shared" si="13"/>
        <v/>
      </c>
      <c r="S296" s="16" t="str">
        <f t="shared" ca="1" si="14"/>
        <v/>
      </c>
      <c r="T296" s="17" t="str">
        <f>IF(AND(B296="",E296=""),"",TRIM(IF(COUNTIF($B$5:$B$304,B296)&gt;1,"Număr dublat. ","")&amp;IF(OR(C296="",D296="",E296="",G296=""),"Date incomplete. ","")&amp;IF(COUNTIF('Linii aviz'!$B$5:$B$1004,B296)=0,"Nicio linie în Linii aviz. ","")&amp;IF(AND(K296="Da",L296=""),"Lipsește codul UIT. ","")&amp;IF(AND(H296&lt;&gt;"",I296=""),"Lipsește actul delegatului. ","")&amp;IF(S296="Nefacturat – termen depășit","Emite factura. ",IF(S296="De facturat","Factura până la "&amp;RIGHT("0"&amp;DAY(R296),2)&amp;"."&amp;RIGHT("0"&amp;MONTH(R296),2)&amp;"."&amp;YEAR(R296)&amp;". ",""))))</f>
        <v/>
      </c>
    </row>
    <row r="297" spans="2:20" x14ac:dyDescent="0.2">
      <c r="B297" s="10" t="str">
        <f>IF(E297="","",MAX($B$5:B296)+1)</f>
        <v/>
      </c>
      <c r="C297" s="11"/>
      <c r="D297" s="12"/>
      <c r="E297" s="12"/>
      <c r="F297" s="12"/>
      <c r="G297" s="12"/>
      <c r="H297" s="13"/>
      <c r="I297" s="13"/>
      <c r="J297" s="13"/>
      <c r="K297" s="10"/>
      <c r="L297" s="13"/>
      <c r="M297" s="14" t="str">
        <f>IF(B297="","",SUMIF('Linii aviz'!$B$5:$B$1004,B297,'Linii aviz'!$J$5:$J$1004))</f>
        <v/>
      </c>
      <c r="N297" s="14" t="str">
        <f>IF(B297="","",SUMIF('Linii aviz'!$B$5:$B$1004,B297,'Linii aviz'!$K$5:$K$1004))</f>
        <v/>
      </c>
      <c r="O297" s="14" t="str">
        <f t="shared" si="12"/>
        <v/>
      </c>
      <c r="P297" s="13"/>
      <c r="Q297" s="11"/>
      <c r="R297" s="15" t="str">
        <f t="shared" si="13"/>
        <v/>
      </c>
      <c r="S297" s="16" t="str">
        <f t="shared" ca="1" si="14"/>
        <v/>
      </c>
      <c r="T297" s="17" t="str">
        <f>IF(AND(B297="",E297=""),"",TRIM(IF(COUNTIF($B$5:$B$304,B297)&gt;1,"Număr dublat. ","")&amp;IF(OR(C297="",D297="",E297="",G297=""),"Date incomplete. ","")&amp;IF(COUNTIF('Linii aviz'!$B$5:$B$1004,B297)=0,"Nicio linie în Linii aviz. ","")&amp;IF(AND(K297="Da",L297=""),"Lipsește codul UIT. ","")&amp;IF(AND(H297&lt;&gt;"",I297=""),"Lipsește actul delegatului. ","")&amp;IF(S297="Nefacturat – termen depășit","Emite factura. ",IF(S297="De facturat","Factura până la "&amp;RIGHT("0"&amp;DAY(R297),2)&amp;"."&amp;RIGHT("0"&amp;MONTH(R297),2)&amp;"."&amp;YEAR(R297)&amp;". ",""))))</f>
        <v/>
      </c>
    </row>
    <row r="298" spans="2:20" x14ac:dyDescent="0.2">
      <c r="B298" s="10" t="str">
        <f>IF(E298="","",MAX($B$5:B297)+1)</f>
        <v/>
      </c>
      <c r="C298" s="11"/>
      <c r="D298" s="12"/>
      <c r="E298" s="12"/>
      <c r="F298" s="12"/>
      <c r="G298" s="12"/>
      <c r="H298" s="13"/>
      <c r="I298" s="13"/>
      <c r="J298" s="13"/>
      <c r="K298" s="10"/>
      <c r="L298" s="13"/>
      <c r="M298" s="14" t="str">
        <f>IF(B298="","",SUMIF('Linii aviz'!$B$5:$B$1004,B298,'Linii aviz'!$J$5:$J$1004))</f>
        <v/>
      </c>
      <c r="N298" s="14" t="str">
        <f>IF(B298="","",SUMIF('Linii aviz'!$B$5:$B$1004,B298,'Linii aviz'!$K$5:$K$1004))</f>
        <v/>
      </c>
      <c r="O298" s="14" t="str">
        <f t="shared" si="12"/>
        <v/>
      </c>
      <c r="P298" s="13"/>
      <c r="Q298" s="11"/>
      <c r="R298" s="15" t="str">
        <f t="shared" si="13"/>
        <v/>
      </c>
      <c r="S298" s="16" t="str">
        <f t="shared" ca="1" si="14"/>
        <v/>
      </c>
      <c r="T298" s="17" t="str">
        <f>IF(AND(B298="",E298=""),"",TRIM(IF(COUNTIF($B$5:$B$304,B298)&gt;1,"Număr dublat. ","")&amp;IF(OR(C298="",D298="",E298="",G298=""),"Date incomplete. ","")&amp;IF(COUNTIF('Linii aviz'!$B$5:$B$1004,B298)=0,"Nicio linie în Linii aviz. ","")&amp;IF(AND(K298="Da",L298=""),"Lipsește codul UIT. ","")&amp;IF(AND(H298&lt;&gt;"",I298=""),"Lipsește actul delegatului. ","")&amp;IF(S298="Nefacturat – termen depășit","Emite factura. ",IF(S298="De facturat","Factura până la "&amp;RIGHT("0"&amp;DAY(R298),2)&amp;"."&amp;RIGHT("0"&amp;MONTH(R298),2)&amp;"."&amp;YEAR(R298)&amp;". ",""))))</f>
        <v/>
      </c>
    </row>
    <row r="299" spans="2:20" x14ac:dyDescent="0.2">
      <c r="B299" s="10" t="str">
        <f>IF(E299="","",MAX($B$5:B298)+1)</f>
        <v/>
      </c>
      <c r="C299" s="11"/>
      <c r="D299" s="12"/>
      <c r="E299" s="12"/>
      <c r="F299" s="12"/>
      <c r="G299" s="12"/>
      <c r="H299" s="13"/>
      <c r="I299" s="13"/>
      <c r="J299" s="13"/>
      <c r="K299" s="10"/>
      <c r="L299" s="13"/>
      <c r="M299" s="14" t="str">
        <f>IF(B299="","",SUMIF('Linii aviz'!$B$5:$B$1004,B299,'Linii aviz'!$J$5:$J$1004))</f>
        <v/>
      </c>
      <c r="N299" s="14" t="str">
        <f>IF(B299="","",SUMIF('Linii aviz'!$B$5:$B$1004,B299,'Linii aviz'!$K$5:$K$1004))</f>
        <v/>
      </c>
      <c r="O299" s="14" t="str">
        <f t="shared" si="12"/>
        <v/>
      </c>
      <c r="P299" s="13"/>
      <c r="Q299" s="11"/>
      <c r="R299" s="15" t="str">
        <f t="shared" si="13"/>
        <v/>
      </c>
      <c r="S299" s="16" t="str">
        <f t="shared" ca="1" si="14"/>
        <v/>
      </c>
      <c r="T299" s="17" t="str">
        <f>IF(AND(B299="",E299=""),"",TRIM(IF(COUNTIF($B$5:$B$304,B299)&gt;1,"Număr dublat. ","")&amp;IF(OR(C299="",D299="",E299="",G299=""),"Date incomplete. ","")&amp;IF(COUNTIF('Linii aviz'!$B$5:$B$1004,B299)=0,"Nicio linie în Linii aviz. ","")&amp;IF(AND(K299="Da",L299=""),"Lipsește codul UIT. ","")&amp;IF(AND(H299&lt;&gt;"",I299=""),"Lipsește actul delegatului. ","")&amp;IF(S299="Nefacturat – termen depășit","Emite factura. ",IF(S299="De facturat","Factura până la "&amp;RIGHT("0"&amp;DAY(R299),2)&amp;"."&amp;RIGHT("0"&amp;MONTH(R299),2)&amp;"."&amp;YEAR(R299)&amp;". ",""))))</f>
        <v/>
      </c>
    </row>
    <row r="300" spans="2:20" x14ac:dyDescent="0.2">
      <c r="B300" s="10" t="str">
        <f>IF(E300="","",MAX($B$5:B299)+1)</f>
        <v/>
      </c>
      <c r="C300" s="11"/>
      <c r="D300" s="12"/>
      <c r="E300" s="12"/>
      <c r="F300" s="12"/>
      <c r="G300" s="12"/>
      <c r="H300" s="13"/>
      <c r="I300" s="13"/>
      <c r="J300" s="13"/>
      <c r="K300" s="10"/>
      <c r="L300" s="13"/>
      <c r="M300" s="14" t="str">
        <f>IF(B300="","",SUMIF('Linii aviz'!$B$5:$B$1004,B300,'Linii aviz'!$J$5:$J$1004))</f>
        <v/>
      </c>
      <c r="N300" s="14" t="str">
        <f>IF(B300="","",SUMIF('Linii aviz'!$B$5:$B$1004,B300,'Linii aviz'!$K$5:$K$1004))</f>
        <v/>
      </c>
      <c r="O300" s="14" t="str">
        <f t="shared" si="12"/>
        <v/>
      </c>
      <c r="P300" s="13"/>
      <c r="Q300" s="11"/>
      <c r="R300" s="15" t="str">
        <f t="shared" si="13"/>
        <v/>
      </c>
      <c r="S300" s="16" t="str">
        <f t="shared" ca="1" si="14"/>
        <v/>
      </c>
      <c r="T300" s="17" t="str">
        <f>IF(AND(B300="",E300=""),"",TRIM(IF(COUNTIF($B$5:$B$304,B300)&gt;1,"Număr dublat. ","")&amp;IF(OR(C300="",D300="",E300="",G300=""),"Date incomplete. ","")&amp;IF(COUNTIF('Linii aviz'!$B$5:$B$1004,B300)=0,"Nicio linie în Linii aviz. ","")&amp;IF(AND(K300="Da",L300=""),"Lipsește codul UIT. ","")&amp;IF(AND(H300&lt;&gt;"",I300=""),"Lipsește actul delegatului. ","")&amp;IF(S300="Nefacturat – termen depășit","Emite factura. ",IF(S300="De facturat","Factura până la "&amp;RIGHT("0"&amp;DAY(R300),2)&amp;"."&amp;RIGHT("0"&amp;MONTH(R300),2)&amp;"."&amp;YEAR(R300)&amp;". ",""))))</f>
        <v/>
      </c>
    </row>
    <row r="301" spans="2:20" x14ac:dyDescent="0.2">
      <c r="B301" s="10" t="str">
        <f>IF(E301="","",MAX($B$5:B300)+1)</f>
        <v/>
      </c>
      <c r="C301" s="11"/>
      <c r="D301" s="12"/>
      <c r="E301" s="12"/>
      <c r="F301" s="12"/>
      <c r="G301" s="12"/>
      <c r="H301" s="13"/>
      <c r="I301" s="13"/>
      <c r="J301" s="13"/>
      <c r="K301" s="10"/>
      <c r="L301" s="13"/>
      <c r="M301" s="14" t="str">
        <f>IF(B301="","",SUMIF('Linii aviz'!$B$5:$B$1004,B301,'Linii aviz'!$J$5:$J$1004))</f>
        <v/>
      </c>
      <c r="N301" s="14" t="str">
        <f>IF(B301="","",SUMIF('Linii aviz'!$B$5:$B$1004,B301,'Linii aviz'!$K$5:$K$1004))</f>
        <v/>
      </c>
      <c r="O301" s="14" t="str">
        <f t="shared" si="12"/>
        <v/>
      </c>
      <c r="P301" s="13"/>
      <c r="Q301" s="11"/>
      <c r="R301" s="15" t="str">
        <f t="shared" si="13"/>
        <v/>
      </c>
      <c r="S301" s="16" t="str">
        <f t="shared" ca="1" si="14"/>
        <v/>
      </c>
      <c r="T301" s="17" t="str">
        <f>IF(AND(B301="",E301=""),"",TRIM(IF(COUNTIF($B$5:$B$304,B301)&gt;1,"Număr dublat. ","")&amp;IF(OR(C301="",D301="",E301="",G301=""),"Date incomplete. ","")&amp;IF(COUNTIF('Linii aviz'!$B$5:$B$1004,B301)=0,"Nicio linie în Linii aviz. ","")&amp;IF(AND(K301="Da",L301=""),"Lipsește codul UIT. ","")&amp;IF(AND(H301&lt;&gt;"",I301=""),"Lipsește actul delegatului. ","")&amp;IF(S301="Nefacturat – termen depășit","Emite factura. ",IF(S301="De facturat","Factura până la "&amp;RIGHT("0"&amp;DAY(R301),2)&amp;"."&amp;RIGHT("0"&amp;MONTH(R301),2)&amp;"."&amp;YEAR(R301)&amp;". ",""))))</f>
        <v/>
      </c>
    </row>
    <row r="302" spans="2:20" x14ac:dyDescent="0.2">
      <c r="B302" s="10" t="str">
        <f>IF(E302="","",MAX($B$5:B301)+1)</f>
        <v/>
      </c>
      <c r="C302" s="11"/>
      <c r="D302" s="12"/>
      <c r="E302" s="12"/>
      <c r="F302" s="12"/>
      <c r="G302" s="12"/>
      <c r="H302" s="13"/>
      <c r="I302" s="13"/>
      <c r="J302" s="13"/>
      <c r="K302" s="10"/>
      <c r="L302" s="13"/>
      <c r="M302" s="14" t="str">
        <f>IF(B302="","",SUMIF('Linii aviz'!$B$5:$B$1004,B302,'Linii aviz'!$J$5:$J$1004))</f>
        <v/>
      </c>
      <c r="N302" s="14" t="str">
        <f>IF(B302="","",SUMIF('Linii aviz'!$B$5:$B$1004,B302,'Linii aviz'!$K$5:$K$1004))</f>
        <v/>
      </c>
      <c r="O302" s="14" t="str">
        <f t="shared" si="12"/>
        <v/>
      </c>
      <c r="P302" s="13"/>
      <c r="Q302" s="11"/>
      <c r="R302" s="15" t="str">
        <f t="shared" si="13"/>
        <v/>
      </c>
      <c r="S302" s="16" t="str">
        <f t="shared" ca="1" si="14"/>
        <v/>
      </c>
      <c r="T302" s="17" t="str">
        <f>IF(AND(B302="",E302=""),"",TRIM(IF(COUNTIF($B$5:$B$304,B302)&gt;1,"Număr dublat. ","")&amp;IF(OR(C302="",D302="",E302="",G302=""),"Date incomplete. ","")&amp;IF(COUNTIF('Linii aviz'!$B$5:$B$1004,B302)=0,"Nicio linie în Linii aviz. ","")&amp;IF(AND(K302="Da",L302=""),"Lipsește codul UIT. ","")&amp;IF(AND(H302&lt;&gt;"",I302=""),"Lipsește actul delegatului. ","")&amp;IF(S302="Nefacturat – termen depășit","Emite factura. ",IF(S302="De facturat","Factura până la "&amp;RIGHT("0"&amp;DAY(R302),2)&amp;"."&amp;RIGHT("0"&amp;MONTH(R302),2)&amp;"."&amp;YEAR(R302)&amp;". ",""))))</f>
        <v/>
      </c>
    </row>
    <row r="303" spans="2:20" x14ac:dyDescent="0.2">
      <c r="B303" s="10" t="str">
        <f>IF(E303="","",MAX($B$5:B302)+1)</f>
        <v/>
      </c>
      <c r="C303" s="11"/>
      <c r="D303" s="12"/>
      <c r="E303" s="12"/>
      <c r="F303" s="12"/>
      <c r="G303" s="12"/>
      <c r="H303" s="13"/>
      <c r="I303" s="13"/>
      <c r="J303" s="13"/>
      <c r="K303" s="10"/>
      <c r="L303" s="13"/>
      <c r="M303" s="14" t="str">
        <f>IF(B303="","",SUMIF('Linii aviz'!$B$5:$B$1004,B303,'Linii aviz'!$J$5:$J$1004))</f>
        <v/>
      </c>
      <c r="N303" s="14" t="str">
        <f>IF(B303="","",SUMIF('Linii aviz'!$B$5:$B$1004,B303,'Linii aviz'!$K$5:$K$1004))</f>
        <v/>
      </c>
      <c r="O303" s="14" t="str">
        <f t="shared" si="12"/>
        <v/>
      </c>
      <c r="P303" s="13"/>
      <c r="Q303" s="11"/>
      <c r="R303" s="15" t="str">
        <f t="shared" si="13"/>
        <v/>
      </c>
      <c r="S303" s="16" t="str">
        <f t="shared" ca="1" si="14"/>
        <v/>
      </c>
      <c r="T303" s="17" t="str">
        <f>IF(AND(B303="",E303=""),"",TRIM(IF(COUNTIF($B$5:$B$304,B303)&gt;1,"Număr dublat. ","")&amp;IF(OR(C303="",D303="",E303="",G303=""),"Date incomplete. ","")&amp;IF(COUNTIF('Linii aviz'!$B$5:$B$1004,B303)=0,"Nicio linie în Linii aviz. ","")&amp;IF(AND(K303="Da",L303=""),"Lipsește codul UIT. ","")&amp;IF(AND(H303&lt;&gt;"",I303=""),"Lipsește actul delegatului. ","")&amp;IF(S303="Nefacturat – termen depășit","Emite factura. ",IF(S303="De facturat","Factura până la "&amp;RIGHT("0"&amp;DAY(R303),2)&amp;"."&amp;RIGHT("0"&amp;MONTH(R303),2)&amp;"."&amp;YEAR(R303)&amp;". ",""))))</f>
        <v/>
      </c>
    </row>
    <row r="304" spans="2:20" x14ac:dyDescent="0.2">
      <c r="B304" s="10" t="str">
        <f>IF(E304="","",MAX($B$5:B303)+1)</f>
        <v/>
      </c>
      <c r="C304" s="11"/>
      <c r="D304" s="12"/>
      <c r="E304" s="12"/>
      <c r="F304" s="12"/>
      <c r="G304" s="12"/>
      <c r="H304" s="13"/>
      <c r="I304" s="13"/>
      <c r="J304" s="13"/>
      <c r="K304" s="10"/>
      <c r="L304" s="13"/>
      <c r="M304" s="14" t="str">
        <f>IF(B304="","",SUMIF('Linii aviz'!$B$5:$B$1004,B304,'Linii aviz'!$J$5:$J$1004))</f>
        <v/>
      </c>
      <c r="N304" s="14" t="str">
        <f>IF(B304="","",SUMIF('Linii aviz'!$B$5:$B$1004,B304,'Linii aviz'!$K$5:$K$1004))</f>
        <v/>
      </c>
      <c r="O304" s="14" t="str">
        <f t="shared" si="12"/>
        <v/>
      </c>
      <c r="P304" s="13"/>
      <c r="Q304" s="11"/>
      <c r="R304" s="15" t="str">
        <f t="shared" si="13"/>
        <v/>
      </c>
      <c r="S304" s="16" t="str">
        <f t="shared" ca="1" si="14"/>
        <v/>
      </c>
      <c r="T304" s="17" t="str">
        <f>IF(AND(B304="",E304=""),"",TRIM(IF(COUNTIF($B$5:$B$304,B304)&gt;1,"Număr dublat. ","")&amp;IF(OR(C304="",D304="",E304="",G304=""),"Date incomplete. ","")&amp;IF(COUNTIF('Linii aviz'!$B$5:$B$1004,B304)=0,"Nicio linie în Linii aviz. ","")&amp;IF(AND(K304="Da",L304=""),"Lipsește codul UIT. ","")&amp;IF(AND(H304&lt;&gt;"",I304=""),"Lipsește actul delegatului. ","")&amp;IF(S304="Nefacturat – termen depășit","Emite factura. ",IF(S304="De facturat","Factura până la "&amp;RIGHT("0"&amp;DAY(R304),2)&amp;"."&amp;RIGHT("0"&amp;MONTH(R304),2)&amp;"."&amp;YEAR(R304)&amp;". ",""))))</f>
        <v/>
      </c>
    </row>
    <row r="1000" spans="702:702" ht="15" x14ac:dyDescent="0.25">
      <c r="ZZ1000"/>
    </row>
  </sheetData>
  <conditionalFormatting sqref="B5:R304">
    <cfRule type="expression" dxfId="3" priority="4" stopIfTrue="1">
      <formula>AND($T5&lt;&gt;"",LEFT($T5,15)&lt;&gt;"Factura până la")</formula>
    </cfRule>
  </conditionalFormatting>
  <conditionalFormatting sqref="S5:S304">
    <cfRule type="cellIs" dxfId="2" priority="1" stopIfTrue="1" operator="equal">
      <formula>"Facturat"</formula>
    </cfRule>
    <cfRule type="cellIs" dxfId="1" priority="2" stopIfTrue="1" operator="equal">
      <formula>"De facturat"</formula>
    </cfRule>
    <cfRule type="cellIs" dxfId="0" priority="3" stopIfTrue="1" operator="equal">
      <formula>"Nefacturat – termen depășit"</formula>
    </cfRule>
  </conditionalFormatting>
  <dataValidations count="2">
    <dataValidation type="list" allowBlank="1" showInputMessage="1" showErrorMessage="1" sqref="D5:D304" xr:uid="{F4482F80-58A8-4B48-8250-0A49970352C2}">
      <formula1>ListaTip</formula1>
    </dataValidation>
    <dataValidation type="list" allowBlank="1" showInputMessage="1" showErrorMessage="1" sqref="K5:K304" xr:uid="{A4E17C1E-6B51-48C5-AE2F-52F728C1253D}">
      <formula1>ListaDaNu</formula1>
    </dataValidation>
  </dataValidations>
  <pageMargins left="0.7" right="0.7" top="0.75" bottom="0.75" header="0.3" footer="0.3"/>
  <pageSetup scale="44" fitToHeight="0" orientation="landscape" r:id="rId1"/>
  <headerFooter>
    <oddFooter>&amp;Cmodelexcel.ro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6DD89-E050-4295-A989-4E8056C11693}">
  <dimension ref="A1:L1004"/>
  <sheetViews>
    <sheetView showGridLines="0" topLeftCell="B1" workbookViewId="0">
      <pane ySplit="4" topLeftCell="A5" activePane="bottomLeft" state="frozen"/>
      <selection activeCell="B1" sqref="B1"/>
      <selection pane="bottomLeft" activeCell="B5" sqref="B5"/>
    </sheetView>
  </sheetViews>
  <sheetFormatPr baseColWidth="10" defaultRowHeight="12.75" x14ac:dyDescent="0.2"/>
  <cols>
    <col min="1" max="1" width="0" style="1" hidden="1" customWidth="1"/>
    <col min="2" max="2" width="8.7109375" style="1" customWidth="1"/>
    <col min="3" max="3" width="7.7109375" style="1" customWidth="1"/>
    <col min="4" max="4" width="9.7109375" style="1" customWidth="1"/>
    <col min="5" max="5" width="34.7109375" style="1" customWidth="1"/>
    <col min="6" max="6" width="7.7109375" style="1" customWidth="1"/>
    <col min="7" max="7" width="10.7109375" style="1" customWidth="1"/>
    <col min="8" max="8" width="12.7109375" style="1" customWidth="1"/>
    <col min="9" max="9" width="8.7109375" style="1" customWidth="1"/>
    <col min="10" max="10" width="12.7109375" style="1" customWidth="1"/>
    <col min="11" max="11" width="11.7109375" style="1" customWidth="1"/>
    <col min="12" max="12" width="30.7109375" style="1" customWidth="1"/>
    <col min="13" max="16384" width="11.42578125" style="1"/>
  </cols>
  <sheetData>
    <row r="1" spans="1:12" ht="21" x14ac:dyDescent="0.35">
      <c r="B1" s="2" t="s">
        <v>87</v>
      </c>
    </row>
    <row r="2" spans="1:12" x14ac:dyDescent="0.2">
      <c r="B2" s="3" t="s">
        <v>88</v>
      </c>
    </row>
    <row r="4" spans="1:12" ht="30" customHeight="1" x14ac:dyDescent="0.2">
      <c r="B4" s="7" t="s">
        <v>51</v>
      </c>
      <c r="C4" s="7" t="s">
        <v>89</v>
      </c>
      <c r="D4" s="7" t="s">
        <v>90</v>
      </c>
      <c r="E4" s="7" t="s">
        <v>27</v>
      </c>
      <c r="F4" s="7" t="s">
        <v>28</v>
      </c>
      <c r="G4" s="7" t="s">
        <v>91</v>
      </c>
      <c r="H4" s="7" t="s">
        <v>92</v>
      </c>
      <c r="I4" s="7" t="s">
        <v>30</v>
      </c>
      <c r="J4" s="7" t="s">
        <v>93</v>
      </c>
      <c r="K4" s="7" t="s">
        <v>62</v>
      </c>
      <c r="L4" s="7" t="s">
        <v>68</v>
      </c>
    </row>
    <row r="5" spans="1:12" x14ac:dyDescent="0.2">
      <c r="A5" s="1" t="str">
        <f t="shared" ref="A5:A68" si="0">IF(B5="","",B5&amp;"|"&amp;C5)</f>
        <v>99|1</v>
      </c>
      <c r="B5" s="18">
        <v>99</v>
      </c>
      <c r="C5" s="19">
        <f>IF(B5="","",COUNTIF(INDEX($B:$B,5):B5,B5))</f>
        <v>1</v>
      </c>
      <c r="D5" s="18" t="s">
        <v>31</v>
      </c>
      <c r="E5" s="20" t="str">
        <f t="shared" ref="E5:E68" si="1">IF(D5="","",IFERROR(VLOOKUP(D5,Catalog,2,FALSE),""))</f>
        <v>Cablu CYY-F 3x2,5</v>
      </c>
      <c r="F5" s="19" t="str">
        <f t="shared" ref="F5:F68" si="2">IF(D5="","",IFERROR(VLOOKUP(D5,Catalog,3,FALSE),""))</f>
        <v>m</v>
      </c>
      <c r="G5" s="6">
        <v>150</v>
      </c>
      <c r="H5" s="21">
        <f t="shared" ref="H5:H68" si="3">IF(D5="","",IFERROR(VLOOKUP(D5,Catalog,4,FALSE),""))</f>
        <v>4.8499999999999996</v>
      </c>
      <c r="I5" s="22">
        <f t="shared" ref="I5:I68" si="4">IF(D5="","",IFERROR(VLOOKUP(D5,Catalog,5,FALSE),""))</f>
        <v>0.21</v>
      </c>
      <c r="J5" s="21">
        <f t="shared" ref="J5:J68" si="5">IF(OR(G5="",H5=""),"",ROUND(G5*H5,2))</f>
        <v>727.5</v>
      </c>
      <c r="K5" s="21">
        <f t="shared" ref="K5:K68" si="6">IF(OR(J5="",I5=""),"",ROUND(J5*I5,2))</f>
        <v>152.78</v>
      </c>
      <c r="L5" s="23" t="str">
        <f>IF(B5="","",TRIM(IF(COUNTIF('Registru avize'!$B$5:$B$304,B5)=0,"Aviz inexistent în registru. ","")&amp;IF(AND(D5&lt;&gt;"",ISNA(MATCH(D5,Coduri,0)),E5=""),"Cod necunoscut. ","")&amp;IF(N(G5)&lt;=0,"Lipsește cantitatea. ","")))</f>
        <v/>
      </c>
    </row>
    <row r="6" spans="1:12" x14ac:dyDescent="0.2">
      <c r="A6" s="1" t="str">
        <f t="shared" si="0"/>
        <v>99|2</v>
      </c>
      <c r="B6" s="18">
        <v>99</v>
      </c>
      <c r="C6" s="19">
        <f>IF(B6="","",COUNTIF(INDEX($B:$B,5):B6,B6))</f>
        <v>2</v>
      </c>
      <c r="D6" s="18" t="s">
        <v>45</v>
      </c>
      <c r="E6" s="20" t="str">
        <f t="shared" si="1"/>
        <v>Siguranță automată 16A</v>
      </c>
      <c r="F6" s="19" t="str">
        <f t="shared" si="2"/>
        <v>buc</v>
      </c>
      <c r="G6" s="6">
        <v>12</v>
      </c>
      <c r="H6" s="21">
        <f t="shared" si="3"/>
        <v>22.4</v>
      </c>
      <c r="I6" s="22">
        <f t="shared" si="4"/>
        <v>0.21</v>
      </c>
      <c r="J6" s="21">
        <f t="shared" si="5"/>
        <v>268.8</v>
      </c>
      <c r="K6" s="21">
        <f t="shared" si="6"/>
        <v>56.45</v>
      </c>
      <c r="L6" s="23" t="str">
        <f>IF(B6="","",TRIM(IF(COUNTIF('Registru avize'!$B$5:$B$304,B6)=0,"Aviz inexistent în registru. ","")&amp;IF(AND(D6&lt;&gt;"",ISNA(MATCH(D6,Coduri,0)),E6=""),"Cod necunoscut. ","")&amp;IF(N(G6)&lt;=0,"Lipsește cantitatea. ","")))</f>
        <v/>
      </c>
    </row>
    <row r="7" spans="1:12" x14ac:dyDescent="0.2">
      <c r="A7" s="1" t="str">
        <f t="shared" si="0"/>
        <v>100|1</v>
      </c>
      <c r="B7" s="18">
        <v>100</v>
      </c>
      <c r="C7" s="19">
        <f>IF(B7="","",COUNTIF(INDEX($B:$B,5):B7,B7))</f>
        <v>1</v>
      </c>
      <c r="D7" s="18" t="s">
        <v>31</v>
      </c>
      <c r="E7" s="20" t="str">
        <f t="shared" si="1"/>
        <v>Cablu CYY-F 3x2,5</v>
      </c>
      <c r="F7" s="19" t="str">
        <f t="shared" si="2"/>
        <v>m</v>
      </c>
      <c r="G7" s="6">
        <v>200</v>
      </c>
      <c r="H7" s="21">
        <f t="shared" si="3"/>
        <v>4.8499999999999996</v>
      </c>
      <c r="I7" s="22">
        <f t="shared" si="4"/>
        <v>0.21</v>
      </c>
      <c r="J7" s="21">
        <f t="shared" si="5"/>
        <v>970</v>
      </c>
      <c r="K7" s="21">
        <f t="shared" si="6"/>
        <v>203.7</v>
      </c>
      <c r="L7" s="23" t="str">
        <f>IF(B7="","",TRIM(IF(COUNTIF('Registru avize'!$B$5:$B$304,B7)=0,"Aviz inexistent în registru. ","")&amp;IF(AND(D7&lt;&gt;"",ISNA(MATCH(D7,Coduri,0)),E7=""),"Cod necunoscut. ","")&amp;IF(N(G7)&lt;=0,"Lipsește cantitatea. ","")))</f>
        <v/>
      </c>
    </row>
    <row r="8" spans="1:12" x14ac:dyDescent="0.2">
      <c r="A8" s="1" t="str">
        <f t="shared" si="0"/>
        <v>100|2</v>
      </c>
      <c r="B8" s="18">
        <v>100</v>
      </c>
      <c r="C8" s="19">
        <f>IF(B8="","",COUNTIF(INDEX($B:$B,5):B8,B8))</f>
        <v>2</v>
      </c>
      <c r="D8" s="18" t="s">
        <v>34</v>
      </c>
      <c r="E8" s="20" t="str">
        <f t="shared" si="1"/>
        <v>Tub flexibil PVC 20 mm</v>
      </c>
      <c r="F8" s="19" t="str">
        <f t="shared" si="2"/>
        <v>m</v>
      </c>
      <c r="G8" s="6">
        <v>100</v>
      </c>
      <c r="H8" s="21">
        <f t="shared" si="3"/>
        <v>1.9</v>
      </c>
      <c r="I8" s="22">
        <f t="shared" si="4"/>
        <v>0.21</v>
      </c>
      <c r="J8" s="21">
        <f t="shared" si="5"/>
        <v>190</v>
      </c>
      <c r="K8" s="21">
        <f t="shared" si="6"/>
        <v>39.9</v>
      </c>
      <c r="L8" s="23" t="str">
        <f>IF(B8="","",TRIM(IF(COUNTIF('Registru avize'!$B$5:$B$304,B8)=0,"Aviz inexistent în registru. ","")&amp;IF(AND(D8&lt;&gt;"",ISNA(MATCH(D8,Coduri,0)),E8=""),"Cod necunoscut. ","")&amp;IF(N(G8)&lt;=0,"Lipsește cantitatea. ","")))</f>
        <v/>
      </c>
    </row>
    <row r="9" spans="1:12" x14ac:dyDescent="0.2">
      <c r="A9" s="1" t="str">
        <f t="shared" si="0"/>
        <v>100|3</v>
      </c>
      <c r="B9" s="18">
        <v>100</v>
      </c>
      <c r="C9" s="19">
        <f>IF(B9="","",COUNTIF(INDEX($B:$B,5):B9,B9))</f>
        <v>3</v>
      </c>
      <c r="D9" s="18" t="s">
        <v>36</v>
      </c>
      <c r="E9" s="20" t="str">
        <f t="shared" si="1"/>
        <v>Doză aparat îngropată</v>
      </c>
      <c r="F9" s="19" t="str">
        <f t="shared" si="2"/>
        <v>buc</v>
      </c>
      <c r="G9" s="6">
        <v>60</v>
      </c>
      <c r="H9" s="21">
        <f t="shared" si="3"/>
        <v>1.2</v>
      </c>
      <c r="I9" s="22">
        <f t="shared" si="4"/>
        <v>0.21</v>
      </c>
      <c r="J9" s="21">
        <f t="shared" si="5"/>
        <v>72</v>
      </c>
      <c r="K9" s="21">
        <f t="shared" si="6"/>
        <v>15.12</v>
      </c>
      <c r="L9" s="23" t="str">
        <f>IF(B9="","",TRIM(IF(COUNTIF('Registru avize'!$B$5:$B$304,B9)=0,"Aviz inexistent în registru. ","")&amp;IF(AND(D9&lt;&gt;"",ISNA(MATCH(D9,Coduri,0)),E9=""),"Cod necunoscut. ","")&amp;IF(N(G9)&lt;=0,"Lipsește cantitatea. ","")))</f>
        <v/>
      </c>
    </row>
    <row r="10" spans="1:12" x14ac:dyDescent="0.2">
      <c r="A10" s="1" t="str">
        <f t="shared" si="0"/>
        <v>100|4</v>
      </c>
      <c r="B10" s="18">
        <v>100</v>
      </c>
      <c r="C10" s="19">
        <f>IF(B10="","",COUNTIF(INDEX($B:$B,5):B10,B10))</f>
        <v>4</v>
      </c>
      <c r="D10" s="18" t="s">
        <v>39</v>
      </c>
      <c r="E10" s="20" t="str">
        <f t="shared" si="1"/>
        <v>Întrerupător simplu Schneider Sedna</v>
      </c>
      <c r="F10" s="19" t="str">
        <f t="shared" si="2"/>
        <v>buc</v>
      </c>
      <c r="G10" s="6">
        <v>24</v>
      </c>
      <c r="H10" s="21">
        <f t="shared" si="3"/>
        <v>14.5</v>
      </c>
      <c r="I10" s="22">
        <f t="shared" si="4"/>
        <v>0.21</v>
      </c>
      <c r="J10" s="21">
        <f t="shared" si="5"/>
        <v>348</v>
      </c>
      <c r="K10" s="21">
        <f t="shared" si="6"/>
        <v>73.08</v>
      </c>
      <c r="L10" s="23" t="str">
        <f>IF(B10="","",TRIM(IF(COUNTIF('Registru avize'!$B$5:$B$304,B10)=0,"Aviz inexistent în registru. ","")&amp;IF(AND(D10&lt;&gt;"",ISNA(MATCH(D10,Coduri,0)),E10=""),"Cod necunoscut. ","")&amp;IF(N(G10)&lt;=0,"Lipsește cantitatea. ","")))</f>
        <v/>
      </c>
    </row>
    <row r="11" spans="1:12" x14ac:dyDescent="0.2">
      <c r="A11" s="1" t="str">
        <f t="shared" si="0"/>
        <v>100|5</v>
      </c>
      <c r="B11" s="18">
        <v>100</v>
      </c>
      <c r="C11" s="19">
        <f>IF(B11="","",COUNTIF(INDEX($B:$B,5):B11,B11))</f>
        <v>5</v>
      </c>
      <c r="D11" s="18" t="s">
        <v>41</v>
      </c>
      <c r="E11" s="20" t="str">
        <f t="shared" si="1"/>
        <v>Priză dublă cu împământare</v>
      </c>
      <c r="F11" s="19" t="str">
        <f t="shared" si="2"/>
        <v>buc</v>
      </c>
      <c r="G11" s="6">
        <v>30</v>
      </c>
      <c r="H11" s="21">
        <f t="shared" si="3"/>
        <v>18.899999999999999</v>
      </c>
      <c r="I11" s="22">
        <f t="shared" si="4"/>
        <v>0.21</v>
      </c>
      <c r="J11" s="21">
        <f t="shared" si="5"/>
        <v>567</v>
      </c>
      <c r="K11" s="21">
        <f t="shared" si="6"/>
        <v>119.07</v>
      </c>
      <c r="L11" s="23" t="str">
        <f>IF(B11="","",TRIM(IF(COUNTIF('Registru avize'!$B$5:$B$304,B11)=0,"Aviz inexistent în registru. ","")&amp;IF(AND(D11&lt;&gt;"",ISNA(MATCH(D11,Coduri,0)),E11=""),"Cod necunoscut. ","")&amp;IF(N(G11)&lt;=0,"Lipsește cantitatea. ","")))</f>
        <v/>
      </c>
    </row>
    <row r="12" spans="1:12" x14ac:dyDescent="0.2">
      <c r="A12" s="1" t="str">
        <f t="shared" si="0"/>
        <v>101|1</v>
      </c>
      <c r="B12" s="18">
        <v>101</v>
      </c>
      <c r="C12" s="19">
        <f>IF(B12="","",COUNTIF(INDEX($B:$B,5):B12,B12))</f>
        <v>1</v>
      </c>
      <c r="D12" s="18" t="s">
        <v>43</v>
      </c>
      <c r="E12" s="20" t="str">
        <f t="shared" si="1"/>
        <v>Tablou electric 12 module</v>
      </c>
      <c r="F12" s="19" t="str">
        <f t="shared" si="2"/>
        <v>buc</v>
      </c>
      <c r="G12" s="6">
        <v>40</v>
      </c>
      <c r="H12" s="21">
        <f t="shared" si="3"/>
        <v>145</v>
      </c>
      <c r="I12" s="22">
        <f t="shared" si="4"/>
        <v>0.21</v>
      </c>
      <c r="J12" s="21">
        <f t="shared" si="5"/>
        <v>5800</v>
      </c>
      <c r="K12" s="21">
        <f t="shared" si="6"/>
        <v>1218</v>
      </c>
      <c r="L12" s="23" t="str">
        <f>IF(B12="","",TRIM(IF(COUNTIF('Registru avize'!$B$5:$B$304,B12)=0,"Aviz inexistent în registru. ","")&amp;IF(AND(D12&lt;&gt;"",ISNA(MATCH(D12,Coduri,0)),E12=""),"Cod necunoscut. ","")&amp;IF(N(G12)&lt;=0,"Lipsește cantitatea. ","")))</f>
        <v/>
      </c>
    </row>
    <row r="13" spans="1:12" x14ac:dyDescent="0.2">
      <c r="A13" s="1" t="str">
        <f t="shared" si="0"/>
        <v>101|2</v>
      </c>
      <c r="B13" s="18">
        <v>101</v>
      </c>
      <c r="C13" s="19">
        <f>IF(B13="","",COUNTIF(INDEX($B:$B,5):B13,B13))</f>
        <v>2</v>
      </c>
      <c r="D13" s="18" t="s">
        <v>47</v>
      </c>
      <c r="E13" s="20" t="str">
        <f t="shared" si="1"/>
        <v>Corp iluminat LED 36W</v>
      </c>
      <c r="F13" s="19" t="str">
        <f t="shared" si="2"/>
        <v>buc</v>
      </c>
      <c r="G13" s="6">
        <v>60</v>
      </c>
      <c r="H13" s="21">
        <f t="shared" si="3"/>
        <v>89</v>
      </c>
      <c r="I13" s="22">
        <f t="shared" si="4"/>
        <v>0.21</v>
      </c>
      <c r="J13" s="21">
        <f t="shared" si="5"/>
        <v>5340</v>
      </c>
      <c r="K13" s="21">
        <f t="shared" si="6"/>
        <v>1121.4000000000001</v>
      </c>
      <c r="L13" s="23" t="str">
        <f>IF(B13="","",TRIM(IF(COUNTIF('Registru avize'!$B$5:$B$304,B13)=0,"Aviz inexistent în registru. ","")&amp;IF(AND(D13&lt;&gt;"",ISNA(MATCH(D13,Coduri,0)),E13=""),"Cod necunoscut. ","")&amp;IF(N(G13)&lt;=0,"Lipsește cantitatea. ","")))</f>
        <v/>
      </c>
    </row>
    <row r="14" spans="1:12" x14ac:dyDescent="0.2">
      <c r="A14" s="1" t="str">
        <f t="shared" si="0"/>
        <v>101|3</v>
      </c>
      <c r="B14" s="18">
        <v>101</v>
      </c>
      <c r="C14" s="19">
        <f>IF(B14="","",COUNTIF(INDEX($B:$B,5):B14,B14))</f>
        <v>3</v>
      </c>
      <c r="D14" s="18" t="s">
        <v>31</v>
      </c>
      <c r="E14" s="20" t="str">
        <f t="shared" si="1"/>
        <v>Cablu CYY-F 3x2,5</v>
      </c>
      <c r="F14" s="19" t="str">
        <f t="shared" si="2"/>
        <v>m</v>
      </c>
      <c r="G14" s="6">
        <v>500</v>
      </c>
      <c r="H14" s="21">
        <f t="shared" si="3"/>
        <v>4.8499999999999996</v>
      </c>
      <c r="I14" s="22">
        <f t="shared" si="4"/>
        <v>0.21</v>
      </c>
      <c r="J14" s="21">
        <f t="shared" si="5"/>
        <v>2425</v>
      </c>
      <c r="K14" s="21">
        <f t="shared" si="6"/>
        <v>509.25</v>
      </c>
      <c r="L14" s="23" t="str">
        <f>IF(B14="","",TRIM(IF(COUNTIF('Registru avize'!$B$5:$B$304,B14)=0,"Aviz inexistent în registru. ","")&amp;IF(AND(D14&lt;&gt;"",ISNA(MATCH(D14,Coduri,0)),E14=""),"Cod necunoscut. ","")&amp;IF(N(G14)&lt;=0,"Lipsește cantitatea. ","")))</f>
        <v/>
      </c>
    </row>
    <row r="15" spans="1:12" x14ac:dyDescent="0.2">
      <c r="A15" s="1" t="str">
        <f t="shared" si="0"/>
        <v>102|1</v>
      </c>
      <c r="B15" s="18">
        <v>102</v>
      </c>
      <c r="C15" s="19">
        <f>IF(B15="","",COUNTIF(INDEX($B:$B,5):B15,B15))</f>
        <v>1</v>
      </c>
      <c r="D15" s="18" t="s">
        <v>34</v>
      </c>
      <c r="E15" s="20" t="str">
        <f t="shared" si="1"/>
        <v>Tub flexibil PVC 20 mm</v>
      </c>
      <c r="F15" s="19" t="str">
        <f t="shared" si="2"/>
        <v>m</v>
      </c>
      <c r="G15" s="6">
        <v>50</v>
      </c>
      <c r="H15" s="21">
        <f t="shared" si="3"/>
        <v>1.9</v>
      </c>
      <c r="I15" s="22">
        <f t="shared" si="4"/>
        <v>0.21</v>
      </c>
      <c r="J15" s="21">
        <f t="shared" si="5"/>
        <v>95</v>
      </c>
      <c r="K15" s="21">
        <f t="shared" si="6"/>
        <v>19.95</v>
      </c>
      <c r="L15" s="23" t="str">
        <f>IF(B15="","",TRIM(IF(COUNTIF('Registru avize'!$B$5:$B$304,B15)=0,"Aviz inexistent în registru. ","")&amp;IF(AND(D15&lt;&gt;"",ISNA(MATCH(D15,Coduri,0)),E15=""),"Cod necunoscut. ","")&amp;IF(N(G15)&lt;=0,"Lipsește cantitatea. ","")))</f>
        <v/>
      </c>
    </row>
    <row r="16" spans="1:12" x14ac:dyDescent="0.2">
      <c r="A16" s="1" t="str">
        <f t="shared" si="0"/>
        <v>102|2</v>
      </c>
      <c r="B16" s="18">
        <v>102</v>
      </c>
      <c r="C16" s="19">
        <f>IF(B16="","",COUNTIF(INDEX($B:$B,5):B16,B16))</f>
        <v>2</v>
      </c>
      <c r="D16" s="18" t="s">
        <v>36</v>
      </c>
      <c r="E16" s="20" t="str">
        <f t="shared" si="1"/>
        <v>Doză aparat îngropată</v>
      </c>
      <c r="F16" s="19" t="str">
        <f t="shared" si="2"/>
        <v>buc</v>
      </c>
      <c r="G16" s="6">
        <v>40</v>
      </c>
      <c r="H16" s="21">
        <f t="shared" si="3"/>
        <v>1.2</v>
      </c>
      <c r="I16" s="22">
        <f t="shared" si="4"/>
        <v>0.21</v>
      </c>
      <c r="J16" s="21">
        <f t="shared" si="5"/>
        <v>48</v>
      </c>
      <c r="K16" s="21">
        <f t="shared" si="6"/>
        <v>10.08</v>
      </c>
      <c r="L16" s="23" t="str">
        <f>IF(B16="","",TRIM(IF(COUNTIF('Registru avize'!$B$5:$B$304,B16)=0,"Aviz inexistent în registru. ","")&amp;IF(AND(D16&lt;&gt;"",ISNA(MATCH(D16,Coduri,0)),E16=""),"Cod necunoscut. ","")&amp;IF(N(G16)&lt;=0,"Lipsește cantitatea. ","")))</f>
        <v/>
      </c>
    </row>
    <row r="17" spans="1:12" x14ac:dyDescent="0.2">
      <c r="A17" s="1" t="str">
        <f t="shared" si="0"/>
        <v/>
      </c>
      <c r="B17" s="18"/>
      <c r="C17" s="19" t="str">
        <f>IF(B17="","",COUNTIF(INDEX($B:$B,5):B17,B17))</f>
        <v/>
      </c>
      <c r="D17" s="18"/>
      <c r="E17" s="20" t="str">
        <f t="shared" si="1"/>
        <v/>
      </c>
      <c r="F17" s="19" t="str">
        <f t="shared" si="2"/>
        <v/>
      </c>
      <c r="G17" s="6"/>
      <c r="H17" s="21" t="str">
        <f t="shared" si="3"/>
        <v/>
      </c>
      <c r="I17" s="22" t="str">
        <f t="shared" si="4"/>
        <v/>
      </c>
      <c r="J17" s="21" t="str">
        <f t="shared" si="5"/>
        <v/>
      </c>
      <c r="K17" s="21" t="str">
        <f t="shared" si="6"/>
        <v/>
      </c>
      <c r="L17" s="23" t="str">
        <f>IF(B17="","",TRIM(IF(COUNTIF('Registru avize'!$B$5:$B$304,B17)=0,"Aviz inexistent în registru. ","")&amp;IF(AND(D17&lt;&gt;"",ISNA(MATCH(D17,Coduri,0)),E17=""),"Cod necunoscut. ","")&amp;IF(N(G17)&lt;=0,"Lipsește cantitatea. ","")))</f>
        <v/>
      </c>
    </row>
    <row r="18" spans="1:12" x14ac:dyDescent="0.2">
      <c r="A18" s="1" t="str">
        <f t="shared" si="0"/>
        <v/>
      </c>
      <c r="B18" s="18"/>
      <c r="C18" s="19" t="str">
        <f>IF(B18="","",COUNTIF(INDEX($B:$B,5):B18,B18))</f>
        <v/>
      </c>
      <c r="D18" s="18"/>
      <c r="E18" s="20" t="str">
        <f t="shared" si="1"/>
        <v/>
      </c>
      <c r="F18" s="19" t="str">
        <f t="shared" si="2"/>
        <v/>
      </c>
      <c r="G18" s="6"/>
      <c r="H18" s="21" t="str">
        <f t="shared" si="3"/>
        <v/>
      </c>
      <c r="I18" s="22" t="str">
        <f t="shared" si="4"/>
        <v/>
      </c>
      <c r="J18" s="21" t="str">
        <f t="shared" si="5"/>
        <v/>
      </c>
      <c r="K18" s="21" t="str">
        <f t="shared" si="6"/>
        <v/>
      </c>
      <c r="L18" s="23" t="str">
        <f>IF(B18="","",TRIM(IF(COUNTIF('Registru avize'!$B$5:$B$304,B18)=0,"Aviz inexistent în registru. ","")&amp;IF(AND(D18&lt;&gt;"",ISNA(MATCH(D18,Coduri,0)),E18=""),"Cod necunoscut. ","")&amp;IF(N(G18)&lt;=0,"Lipsește cantitatea. ","")))</f>
        <v/>
      </c>
    </row>
    <row r="19" spans="1:12" x14ac:dyDescent="0.2">
      <c r="A19" s="1" t="str">
        <f t="shared" si="0"/>
        <v/>
      </c>
      <c r="B19" s="18"/>
      <c r="C19" s="19" t="str">
        <f>IF(B19="","",COUNTIF(INDEX($B:$B,5):B19,B19))</f>
        <v/>
      </c>
      <c r="D19" s="18"/>
      <c r="E19" s="20" t="str">
        <f t="shared" si="1"/>
        <v/>
      </c>
      <c r="F19" s="19" t="str">
        <f t="shared" si="2"/>
        <v/>
      </c>
      <c r="G19" s="6"/>
      <c r="H19" s="21" t="str">
        <f t="shared" si="3"/>
        <v/>
      </c>
      <c r="I19" s="22" t="str">
        <f t="shared" si="4"/>
        <v/>
      </c>
      <c r="J19" s="21" t="str">
        <f t="shared" si="5"/>
        <v/>
      </c>
      <c r="K19" s="21" t="str">
        <f t="shared" si="6"/>
        <v/>
      </c>
      <c r="L19" s="23" t="str">
        <f>IF(B19="","",TRIM(IF(COUNTIF('Registru avize'!$B$5:$B$304,B19)=0,"Aviz inexistent în registru. ","")&amp;IF(AND(D19&lt;&gt;"",ISNA(MATCH(D19,Coduri,0)),E19=""),"Cod necunoscut. ","")&amp;IF(N(G19)&lt;=0,"Lipsește cantitatea. ","")))</f>
        <v/>
      </c>
    </row>
    <row r="20" spans="1:12" x14ac:dyDescent="0.2">
      <c r="A20" s="1" t="str">
        <f t="shared" si="0"/>
        <v/>
      </c>
      <c r="B20" s="18"/>
      <c r="C20" s="19" t="str">
        <f>IF(B20="","",COUNTIF(INDEX($B:$B,5):B20,B20))</f>
        <v/>
      </c>
      <c r="D20" s="18"/>
      <c r="E20" s="20" t="str">
        <f t="shared" si="1"/>
        <v/>
      </c>
      <c r="F20" s="19" t="str">
        <f t="shared" si="2"/>
        <v/>
      </c>
      <c r="G20" s="6"/>
      <c r="H20" s="21" t="str">
        <f t="shared" si="3"/>
        <v/>
      </c>
      <c r="I20" s="22" t="str">
        <f t="shared" si="4"/>
        <v/>
      </c>
      <c r="J20" s="21" t="str">
        <f t="shared" si="5"/>
        <v/>
      </c>
      <c r="K20" s="21" t="str">
        <f t="shared" si="6"/>
        <v/>
      </c>
      <c r="L20" s="23" t="str">
        <f>IF(B20="","",TRIM(IF(COUNTIF('Registru avize'!$B$5:$B$304,B20)=0,"Aviz inexistent în registru. ","")&amp;IF(AND(D20&lt;&gt;"",ISNA(MATCH(D20,Coduri,0)),E20=""),"Cod necunoscut. ","")&amp;IF(N(G20)&lt;=0,"Lipsește cantitatea. ","")))</f>
        <v/>
      </c>
    </row>
    <row r="21" spans="1:12" x14ac:dyDescent="0.2">
      <c r="A21" s="1" t="str">
        <f t="shared" si="0"/>
        <v/>
      </c>
      <c r="B21" s="18"/>
      <c r="C21" s="19" t="str">
        <f>IF(B21="","",COUNTIF(INDEX($B:$B,5):B21,B21))</f>
        <v/>
      </c>
      <c r="D21" s="18"/>
      <c r="E21" s="20" t="str">
        <f t="shared" si="1"/>
        <v/>
      </c>
      <c r="F21" s="19" t="str">
        <f t="shared" si="2"/>
        <v/>
      </c>
      <c r="G21" s="6"/>
      <c r="H21" s="21" t="str">
        <f t="shared" si="3"/>
        <v/>
      </c>
      <c r="I21" s="22" t="str">
        <f t="shared" si="4"/>
        <v/>
      </c>
      <c r="J21" s="21" t="str">
        <f t="shared" si="5"/>
        <v/>
      </c>
      <c r="K21" s="21" t="str">
        <f t="shared" si="6"/>
        <v/>
      </c>
      <c r="L21" s="23" t="str">
        <f>IF(B21="","",TRIM(IF(COUNTIF('Registru avize'!$B$5:$B$304,B21)=0,"Aviz inexistent în registru. ","")&amp;IF(AND(D21&lt;&gt;"",ISNA(MATCH(D21,Coduri,0)),E21=""),"Cod necunoscut. ","")&amp;IF(N(G21)&lt;=0,"Lipsește cantitatea. ","")))</f>
        <v/>
      </c>
    </row>
    <row r="22" spans="1:12" x14ac:dyDescent="0.2">
      <c r="A22" s="1" t="str">
        <f t="shared" si="0"/>
        <v/>
      </c>
      <c r="B22" s="18"/>
      <c r="C22" s="19" t="str">
        <f>IF(B22="","",COUNTIF(INDEX($B:$B,5):B22,B22))</f>
        <v/>
      </c>
      <c r="D22" s="18"/>
      <c r="E22" s="20" t="str">
        <f t="shared" si="1"/>
        <v/>
      </c>
      <c r="F22" s="19" t="str">
        <f t="shared" si="2"/>
        <v/>
      </c>
      <c r="G22" s="6"/>
      <c r="H22" s="21" t="str">
        <f t="shared" si="3"/>
        <v/>
      </c>
      <c r="I22" s="22" t="str">
        <f t="shared" si="4"/>
        <v/>
      </c>
      <c r="J22" s="21" t="str">
        <f t="shared" si="5"/>
        <v/>
      </c>
      <c r="K22" s="21" t="str">
        <f t="shared" si="6"/>
        <v/>
      </c>
      <c r="L22" s="23" t="str">
        <f>IF(B22="","",TRIM(IF(COUNTIF('Registru avize'!$B$5:$B$304,B22)=0,"Aviz inexistent în registru. ","")&amp;IF(AND(D22&lt;&gt;"",ISNA(MATCH(D22,Coduri,0)),E22=""),"Cod necunoscut. ","")&amp;IF(N(G22)&lt;=0,"Lipsește cantitatea. ","")))</f>
        <v/>
      </c>
    </row>
    <row r="23" spans="1:12" x14ac:dyDescent="0.2">
      <c r="A23" s="1" t="str">
        <f t="shared" si="0"/>
        <v/>
      </c>
      <c r="B23" s="18"/>
      <c r="C23" s="19" t="str">
        <f>IF(B23="","",COUNTIF(INDEX($B:$B,5):B23,B23))</f>
        <v/>
      </c>
      <c r="D23" s="18"/>
      <c r="E23" s="20" t="str">
        <f t="shared" si="1"/>
        <v/>
      </c>
      <c r="F23" s="19" t="str">
        <f t="shared" si="2"/>
        <v/>
      </c>
      <c r="G23" s="6"/>
      <c r="H23" s="21" t="str">
        <f t="shared" si="3"/>
        <v/>
      </c>
      <c r="I23" s="22" t="str">
        <f t="shared" si="4"/>
        <v/>
      </c>
      <c r="J23" s="21" t="str">
        <f t="shared" si="5"/>
        <v/>
      </c>
      <c r="K23" s="21" t="str">
        <f t="shared" si="6"/>
        <v/>
      </c>
      <c r="L23" s="23" t="str">
        <f>IF(B23="","",TRIM(IF(COUNTIF('Registru avize'!$B$5:$B$304,B23)=0,"Aviz inexistent în registru. ","")&amp;IF(AND(D23&lt;&gt;"",ISNA(MATCH(D23,Coduri,0)),E23=""),"Cod necunoscut. ","")&amp;IF(N(G23)&lt;=0,"Lipsește cantitatea. ","")))</f>
        <v/>
      </c>
    </row>
    <row r="24" spans="1:12" x14ac:dyDescent="0.2">
      <c r="A24" s="1" t="str">
        <f t="shared" si="0"/>
        <v/>
      </c>
      <c r="B24" s="18"/>
      <c r="C24" s="19" t="str">
        <f>IF(B24="","",COUNTIF(INDEX($B:$B,5):B24,B24))</f>
        <v/>
      </c>
      <c r="D24" s="18"/>
      <c r="E24" s="20" t="str">
        <f t="shared" si="1"/>
        <v/>
      </c>
      <c r="F24" s="19" t="str">
        <f t="shared" si="2"/>
        <v/>
      </c>
      <c r="G24" s="6"/>
      <c r="H24" s="21" t="str">
        <f t="shared" si="3"/>
        <v/>
      </c>
      <c r="I24" s="22" t="str">
        <f t="shared" si="4"/>
        <v/>
      </c>
      <c r="J24" s="21" t="str">
        <f t="shared" si="5"/>
        <v/>
      </c>
      <c r="K24" s="21" t="str">
        <f t="shared" si="6"/>
        <v/>
      </c>
      <c r="L24" s="23" t="str">
        <f>IF(B24="","",TRIM(IF(COUNTIF('Registru avize'!$B$5:$B$304,B24)=0,"Aviz inexistent în registru. ","")&amp;IF(AND(D24&lt;&gt;"",ISNA(MATCH(D24,Coduri,0)),E24=""),"Cod necunoscut. ","")&amp;IF(N(G24)&lt;=0,"Lipsește cantitatea. ","")))</f>
        <v/>
      </c>
    </row>
    <row r="25" spans="1:12" x14ac:dyDescent="0.2">
      <c r="A25" s="1" t="str">
        <f t="shared" si="0"/>
        <v/>
      </c>
      <c r="B25" s="18"/>
      <c r="C25" s="19" t="str">
        <f>IF(B25="","",COUNTIF(INDEX($B:$B,5):B25,B25))</f>
        <v/>
      </c>
      <c r="D25" s="18"/>
      <c r="E25" s="20" t="str">
        <f t="shared" si="1"/>
        <v/>
      </c>
      <c r="F25" s="19" t="str">
        <f t="shared" si="2"/>
        <v/>
      </c>
      <c r="G25" s="6"/>
      <c r="H25" s="21" t="str">
        <f t="shared" si="3"/>
        <v/>
      </c>
      <c r="I25" s="22" t="str">
        <f t="shared" si="4"/>
        <v/>
      </c>
      <c r="J25" s="21" t="str">
        <f t="shared" si="5"/>
        <v/>
      </c>
      <c r="K25" s="21" t="str">
        <f t="shared" si="6"/>
        <v/>
      </c>
      <c r="L25" s="23" t="str">
        <f>IF(B25="","",TRIM(IF(COUNTIF('Registru avize'!$B$5:$B$304,B25)=0,"Aviz inexistent în registru. ","")&amp;IF(AND(D25&lt;&gt;"",ISNA(MATCH(D25,Coduri,0)),E25=""),"Cod necunoscut. ","")&amp;IF(N(G25)&lt;=0,"Lipsește cantitatea. ","")))</f>
        <v/>
      </c>
    </row>
    <row r="26" spans="1:12" x14ac:dyDescent="0.2">
      <c r="A26" s="1" t="str">
        <f t="shared" si="0"/>
        <v/>
      </c>
      <c r="B26" s="18"/>
      <c r="C26" s="19" t="str">
        <f>IF(B26="","",COUNTIF(INDEX($B:$B,5):B26,B26))</f>
        <v/>
      </c>
      <c r="D26" s="18"/>
      <c r="E26" s="20" t="str">
        <f t="shared" si="1"/>
        <v/>
      </c>
      <c r="F26" s="19" t="str">
        <f t="shared" si="2"/>
        <v/>
      </c>
      <c r="G26" s="6"/>
      <c r="H26" s="21" t="str">
        <f t="shared" si="3"/>
        <v/>
      </c>
      <c r="I26" s="22" t="str">
        <f t="shared" si="4"/>
        <v/>
      </c>
      <c r="J26" s="21" t="str">
        <f t="shared" si="5"/>
        <v/>
      </c>
      <c r="K26" s="21" t="str">
        <f t="shared" si="6"/>
        <v/>
      </c>
      <c r="L26" s="23" t="str">
        <f>IF(B26="","",TRIM(IF(COUNTIF('Registru avize'!$B$5:$B$304,B26)=0,"Aviz inexistent în registru. ","")&amp;IF(AND(D26&lt;&gt;"",ISNA(MATCH(D26,Coduri,0)),E26=""),"Cod necunoscut. ","")&amp;IF(N(G26)&lt;=0,"Lipsește cantitatea. ","")))</f>
        <v/>
      </c>
    </row>
    <row r="27" spans="1:12" x14ac:dyDescent="0.2">
      <c r="A27" s="1" t="str">
        <f t="shared" si="0"/>
        <v/>
      </c>
      <c r="B27" s="18"/>
      <c r="C27" s="19" t="str">
        <f>IF(B27="","",COUNTIF(INDEX($B:$B,5):B27,B27))</f>
        <v/>
      </c>
      <c r="D27" s="18"/>
      <c r="E27" s="20" t="str">
        <f t="shared" si="1"/>
        <v/>
      </c>
      <c r="F27" s="19" t="str">
        <f t="shared" si="2"/>
        <v/>
      </c>
      <c r="G27" s="6"/>
      <c r="H27" s="21" t="str">
        <f t="shared" si="3"/>
        <v/>
      </c>
      <c r="I27" s="22" t="str">
        <f t="shared" si="4"/>
        <v/>
      </c>
      <c r="J27" s="21" t="str">
        <f t="shared" si="5"/>
        <v/>
      </c>
      <c r="K27" s="21" t="str">
        <f t="shared" si="6"/>
        <v/>
      </c>
      <c r="L27" s="23" t="str">
        <f>IF(B27="","",TRIM(IF(COUNTIF('Registru avize'!$B$5:$B$304,B27)=0,"Aviz inexistent în registru. ","")&amp;IF(AND(D27&lt;&gt;"",ISNA(MATCH(D27,Coduri,0)),E27=""),"Cod necunoscut. ","")&amp;IF(N(G27)&lt;=0,"Lipsește cantitatea. ","")))</f>
        <v/>
      </c>
    </row>
    <row r="28" spans="1:12" x14ac:dyDescent="0.2">
      <c r="A28" s="1" t="str">
        <f t="shared" si="0"/>
        <v/>
      </c>
      <c r="B28" s="18"/>
      <c r="C28" s="19" t="str">
        <f>IF(B28="","",COUNTIF(INDEX($B:$B,5):B28,B28))</f>
        <v/>
      </c>
      <c r="D28" s="18"/>
      <c r="E28" s="20" t="str">
        <f t="shared" si="1"/>
        <v/>
      </c>
      <c r="F28" s="19" t="str">
        <f t="shared" si="2"/>
        <v/>
      </c>
      <c r="G28" s="6"/>
      <c r="H28" s="21" t="str">
        <f t="shared" si="3"/>
        <v/>
      </c>
      <c r="I28" s="22" t="str">
        <f t="shared" si="4"/>
        <v/>
      </c>
      <c r="J28" s="21" t="str">
        <f t="shared" si="5"/>
        <v/>
      </c>
      <c r="K28" s="21" t="str">
        <f t="shared" si="6"/>
        <v/>
      </c>
      <c r="L28" s="23" t="str">
        <f>IF(B28="","",TRIM(IF(COUNTIF('Registru avize'!$B$5:$B$304,B28)=0,"Aviz inexistent în registru. ","")&amp;IF(AND(D28&lt;&gt;"",ISNA(MATCH(D28,Coduri,0)),E28=""),"Cod necunoscut. ","")&amp;IF(N(G28)&lt;=0,"Lipsește cantitatea. ","")))</f>
        <v/>
      </c>
    </row>
    <row r="29" spans="1:12" x14ac:dyDescent="0.2">
      <c r="A29" s="1" t="str">
        <f t="shared" si="0"/>
        <v/>
      </c>
      <c r="B29" s="18"/>
      <c r="C29" s="19" t="str">
        <f>IF(B29="","",COUNTIF(INDEX($B:$B,5):B29,B29))</f>
        <v/>
      </c>
      <c r="D29" s="18"/>
      <c r="E29" s="20" t="str">
        <f t="shared" si="1"/>
        <v/>
      </c>
      <c r="F29" s="19" t="str">
        <f t="shared" si="2"/>
        <v/>
      </c>
      <c r="G29" s="6"/>
      <c r="H29" s="21" t="str">
        <f t="shared" si="3"/>
        <v/>
      </c>
      <c r="I29" s="22" t="str">
        <f t="shared" si="4"/>
        <v/>
      </c>
      <c r="J29" s="21" t="str">
        <f t="shared" si="5"/>
        <v/>
      </c>
      <c r="K29" s="21" t="str">
        <f t="shared" si="6"/>
        <v/>
      </c>
      <c r="L29" s="23" t="str">
        <f>IF(B29="","",TRIM(IF(COUNTIF('Registru avize'!$B$5:$B$304,B29)=0,"Aviz inexistent în registru. ","")&amp;IF(AND(D29&lt;&gt;"",ISNA(MATCH(D29,Coduri,0)),E29=""),"Cod necunoscut. ","")&amp;IF(N(G29)&lt;=0,"Lipsește cantitatea. ","")))</f>
        <v/>
      </c>
    </row>
    <row r="30" spans="1:12" x14ac:dyDescent="0.2">
      <c r="A30" s="1" t="str">
        <f t="shared" si="0"/>
        <v/>
      </c>
      <c r="B30" s="18"/>
      <c r="C30" s="19" t="str">
        <f>IF(B30="","",COUNTIF(INDEX($B:$B,5):B30,B30))</f>
        <v/>
      </c>
      <c r="D30" s="18"/>
      <c r="E30" s="20" t="str">
        <f t="shared" si="1"/>
        <v/>
      </c>
      <c r="F30" s="19" t="str">
        <f t="shared" si="2"/>
        <v/>
      </c>
      <c r="G30" s="6"/>
      <c r="H30" s="21" t="str">
        <f t="shared" si="3"/>
        <v/>
      </c>
      <c r="I30" s="22" t="str">
        <f t="shared" si="4"/>
        <v/>
      </c>
      <c r="J30" s="21" t="str">
        <f t="shared" si="5"/>
        <v/>
      </c>
      <c r="K30" s="21" t="str">
        <f t="shared" si="6"/>
        <v/>
      </c>
      <c r="L30" s="23" t="str">
        <f>IF(B30="","",TRIM(IF(COUNTIF('Registru avize'!$B$5:$B$304,B30)=0,"Aviz inexistent în registru. ","")&amp;IF(AND(D30&lt;&gt;"",ISNA(MATCH(D30,Coduri,0)),E30=""),"Cod necunoscut. ","")&amp;IF(N(G30)&lt;=0,"Lipsește cantitatea. ","")))</f>
        <v/>
      </c>
    </row>
    <row r="31" spans="1:12" x14ac:dyDescent="0.2">
      <c r="A31" s="1" t="str">
        <f t="shared" si="0"/>
        <v/>
      </c>
      <c r="B31" s="18"/>
      <c r="C31" s="19" t="str">
        <f>IF(B31="","",COUNTIF(INDEX($B:$B,5):B31,B31))</f>
        <v/>
      </c>
      <c r="D31" s="18"/>
      <c r="E31" s="20" t="str">
        <f t="shared" si="1"/>
        <v/>
      </c>
      <c r="F31" s="19" t="str">
        <f t="shared" si="2"/>
        <v/>
      </c>
      <c r="G31" s="6"/>
      <c r="H31" s="21" t="str">
        <f t="shared" si="3"/>
        <v/>
      </c>
      <c r="I31" s="22" t="str">
        <f t="shared" si="4"/>
        <v/>
      </c>
      <c r="J31" s="21" t="str">
        <f t="shared" si="5"/>
        <v/>
      </c>
      <c r="K31" s="21" t="str">
        <f t="shared" si="6"/>
        <v/>
      </c>
      <c r="L31" s="23" t="str">
        <f>IF(B31="","",TRIM(IF(COUNTIF('Registru avize'!$B$5:$B$304,B31)=0,"Aviz inexistent în registru. ","")&amp;IF(AND(D31&lt;&gt;"",ISNA(MATCH(D31,Coduri,0)),E31=""),"Cod necunoscut. ","")&amp;IF(N(G31)&lt;=0,"Lipsește cantitatea. ","")))</f>
        <v/>
      </c>
    </row>
    <row r="32" spans="1:12" x14ac:dyDescent="0.2">
      <c r="A32" s="1" t="str">
        <f t="shared" si="0"/>
        <v/>
      </c>
      <c r="B32" s="18"/>
      <c r="C32" s="19" t="str">
        <f>IF(B32="","",COUNTIF(INDEX($B:$B,5):B32,B32))</f>
        <v/>
      </c>
      <c r="D32" s="18"/>
      <c r="E32" s="20" t="str">
        <f t="shared" si="1"/>
        <v/>
      </c>
      <c r="F32" s="19" t="str">
        <f t="shared" si="2"/>
        <v/>
      </c>
      <c r="G32" s="6"/>
      <c r="H32" s="21" t="str">
        <f t="shared" si="3"/>
        <v/>
      </c>
      <c r="I32" s="22" t="str">
        <f t="shared" si="4"/>
        <v/>
      </c>
      <c r="J32" s="21" t="str">
        <f t="shared" si="5"/>
        <v/>
      </c>
      <c r="K32" s="21" t="str">
        <f t="shared" si="6"/>
        <v/>
      </c>
      <c r="L32" s="23" t="str">
        <f>IF(B32="","",TRIM(IF(COUNTIF('Registru avize'!$B$5:$B$304,B32)=0,"Aviz inexistent în registru. ","")&amp;IF(AND(D32&lt;&gt;"",ISNA(MATCH(D32,Coduri,0)),E32=""),"Cod necunoscut. ","")&amp;IF(N(G32)&lt;=0,"Lipsește cantitatea. ","")))</f>
        <v/>
      </c>
    </row>
    <row r="33" spans="1:12" x14ac:dyDescent="0.2">
      <c r="A33" s="1" t="str">
        <f t="shared" si="0"/>
        <v/>
      </c>
      <c r="B33" s="18"/>
      <c r="C33" s="19" t="str">
        <f>IF(B33="","",COUNTIF(INDEX($B:$B,5):B33,B33))</f>
        <v/>
      </c>
      <c r="D33" s="18"/>
      <c r="E33" s="20" t="str">
        <f t="shared" si="1"/>
        <v/>
      </c>
      <c r="F33" s="19" t="str">
        <f t="shared" si="2"/>
        <v/>
      </c>
      <c r="G33" s="6"/>
      <c r="H33" s="21" t="str">
        <f t="shared" si="3"/>
        <v/>
      </c>
      <c r="I33" s="22" t="str">
        <f t="shared" si="4"/>
        <v/>
      </c>
      <c r="J33" s="21" t="str">
        <f t="shared" si="5"/>
        <v/>
      </c>
      <c r="K33" s="21" t="str">
        <f t="shared" si="6"/>
        <v/>
      </c>
      <c r="L33" s="23" t="str">
        <f>IF(B33="","",TRIM(IF(COUNTIF('Registru avize'!$B$5:$B$304,B33)=0,"Aviz inexistent în registru. ","")&amp;IF(AND(D33&lt;&gt;"",ISNA(MATCH(D33,Coduri,0)),E33=""),"Cod necunoscut. ","")&amp;IF(N(G33)&lt;=0,"Lipsește cantitatea. ","")))</f>
        <v/>
      </c>
    </row>
    <row r="34" spans="1:12" x14ac:dyDescent="0.2">
      <c r="A34" s="1" t="str">
        <f t="shared" si="0"/>
        <v/>
      </c>
      <c r="B34" s="18"/>
      <c r="C34" s="19" t="str">
        <f>IF(B34="","",COUNTIF(INDEX($B:$B,5):B34,B34))</f>
        <v/>
      </c>
      <c r="D34" s="18"/>
      <c r="E34" s="20" t="str">
        <f t="shared" si="1"/>
        <v/>
      </c>
      <c r="F34" s="19" t="str">
        <f t="shared" si="2"/>
        <v/>
      </c>
      <c r="G34" s="6"/>
      <c r="H34" s="21" t="str">
        <f t="shared" si="3"/>
        <v/>
      </c>
      <c r="I34" s="22" t="str">
        <f t="shared" si="4"/>
        <v/>
      </c>
      <c r="J34" s="21" t="str">
        <f t="shared" si="5"/>
        <v/>
      </c>
      <c r="K34" s="21" t="str">
        <f t="shared" si="6"/>
        <v/>
      </c>
      <c r="L34" s="23" t="str">
        <f>IF(B34="","",TRIM(IF(COUNTIF('Registru avize'!$B$5:$B$304,B34)=0,"Aviz inexistent în registru. ","")&amp;IF(AND(D34&lt;&gt;"",ISNA(MATCH(D34,Coduri,0)),E34=""),"Cod necunoscut. ","")&amp;IF(N(G34)&lt;=0,"Lipsește cantitatea. ","")))</f>
        <v/>
      </c>
    </row>
    <row r="35" spans="1:12" x14ac:dyDescent="0.2">
      <c r="A35" s="1" t="str">
        <f t="shared" si="0"/>
        <v/>
      </c>
      <c r="B35" s="18"/>
      <c r="C35" s="19" t="str">
        <f>IF(B35="","",COUNTIF(INDEX($B:$B,5):B35,B35))</f>
        <v/>
      </c>
      <c r="D35" s="18"/>
      <c r="E35" s="20" t="str">
        <f t="shared" si="1"/>
        <v/>
      </c>
      <c r="F35" s="19" t="str">
        <f t="shared" si="2"/>
        <v/>
      </c>
      <c r="G35" s="6"/>
      <c r="H35" s="21" t="str">
        <f t="shared" si="3"/>
        <v/>
      </c>
      <c r="I35" s="22" t="str">
        <f t="shared" si="4"/>
        <v/>
      </c>
      <c r="J35" s="21" t="str">
        <f t="shared" si="5"/>
        <v/>
      </c>
      <c r="K35" s="21" t="str">
        <f t="shared" si="6"/>
        <v/>
      </c>
      <c r="L35" s="23" t="str">
        <f>IF(B35="","",TRIM(IF(COUNTIF('Registru avize'!$B$5:$B$304,B35)=0,"Aviz inexistent în registru. ","")&amp;IF(AND(D35&lt;&gt;"",ISNA(MATCH(D35,Coduri,0)),E35=""),"Cod necunoscut. ","")&amp;IF(N(G35)&lt;=0,"Lipsește cantitatea. ","")))</f>
        <v/>
      </c>
    </row>
    <row r="36" spans="1:12" x14ac:dyDescent="0.2">
      <c r="A36" s="1" t="str">
        <f t="shared" si="0"/>
        <v/>
      </c>
      <c r="B36" s="18"/>
      <c r="C36" s="19" t="str">
        <f>IF(B36="","",COUNTIF(INDEX($B:$B,5):B36,B36))</f>
        <v/>
      </c>
      <c r="D36" s="18"/>
      <c r="E36" s="20" t="str">
        <f t="shared" si="1"/>
        <v/>
      </c>
      <c r="F36" s="19" t="str">
        <f t="shared" si="2"/>
        <v/>
      </c>
      <c r="G36" s="6"/>
      <c r="H36" s="21" t="str">
        <f t="shared" si="3"/>
        <v/>
      </c>
      <c r="I36" s="22" t="str">
        <f t="shared" si="4"/>
        <v/>
      </c>
      <c r="J36" s="21" t="str">
        <f t="shared" si="5"/>
        <v/>
      </c>
      <c r="K36" s="21" t="str">
        <f t="shared" si="6"/>
        <v/>
      </c>
      <c r="L36" s="23" t="str">
        <f>IF(B36="","",TRIM(IF(COUNTIF('Registru avize'!$B$5:$B$304,B36)=0,"Aviz inexistent în registru. ","")&amp;IF(AND(D36&lt;&gt;"",ISNA(MATCH(D36,Coduri,0)),E36=""),"Cod necunoscut. ","")&amp;IF(N(G36)&lt;=0,"Lipsește cantitatea. ","")))</f>
        <v/>
      </c>
    </row>
    <row r="37" spans="1:12" x14ac:dyDescent="0.2">
      <c r="A37" s="1" t="str">
        <f t="shared" si="0"/>
        <v/>
      </c>
      <c r="B37" s="18"/>
      <c r="C37" s="19" t="str">
        <f>IF(B37="","",COUNTIF(INDEX($B:$B,5):B37,B37))</f>
        <v/>
      </c>
      <c r="D37" s="18"/>
      <c r="E37" s="20" t="str">
        <f t="shared" si="1"/>
        <v/>
      </c>
      <c r="F37" s="19" t="str">
        <f t="shared" si="2"/>
        <v/>
      </c>
      <c r="G37" s="6"/>
      <c r="H37" s="21" t="str">
        <f t="shared" si="3"/>
        <v/>
      </c>
      <c r="I37" s="22" t="str">
        <f t="shared" si="4"/>
        <v/>
      </c>
      <c r="J37" s="21" t="str">
        <f t="shared" si="5"/>
        <v/>
      </c>
      <c r="K37" s="21" t="str">
        <f t="shared" si="6"/>
        <v/>
      </c>
      <c r="L37" s="23" t="str">
        <f>IF(B37="","",TRIM(IF(COUNTIF('Registru avize'!$B$5:$B$304,B37)=0,"Aviz inexistent în registru. ","")&amp;IF(AND(D37&lt;&gt;"",ISNA(MATCH(D37,Coduri,0)),E37=""),"Cod necunoscut. ","")&amp;IF(N(G37)&lt;=0,"Lipsește cantitatea. ","")))</f>
        <v/>
      </c>
    </row>
    <row r="38" spans="1:12" x14ac:dyDescent="0.2">
      <c r="A38" s="1" t="str">
        <f t="shared" si="0"/>
        <v/>
      </c>
      <c r="B38" s="18"/>
      <c r="C38" s="19" t="str">
        <f>IF(B38="","",COUNTIF(INDEX($B:$B,5):B38,B38))</f>
        <v/>
      </c>
      <c r="D38" s="18"/>
      <c r="E38" s="20" t="str">
        <f t="shared" si="1"/>
        <v/>
      </c>
      <c r="F38" s="19" t="str">
        <f t="shared" si="2"/>
        <v/>
      </c>
      <c r="G38" s="6"/>
      <c r="H38" s="21" t="str">
        <f t="shared" si="3"/>
        <v/>
      </c>
      <c r="I38" s="22" t="str">
        <f t="shared" si="4"/>
        <v/>
      </c>
      <c r="J38" s="21" t="str">
        <f t="shared" si="5"/>
        <v/>
      </c>
      <c r="K38" s="21" t="str">
        <f t="shared" si="6"/>
        <v/>
      </c>
      <c r="L38" s="23" t="str">
        <f>IF(B38="","",TRIM(IF(COUNTIF('Registru avize'!$B$5:$B$304,B38)=0,"Aviz inexistent în registru. ","")&amp;IF(AND(D38&lt;&gt;"",ISNA(MATCH(D38,Coduri,0)),E38=""),"Cod necunoscut. ","")&amp;IF(N(G38)&lt;=0,"Lipsește cantitatea. ","")))</f>
        <v/>
      </c>
    </row>
    <row r="39" spans="1:12" x14ac:dyDescent="0.2">
      <c r="A39" s="1" t="str">
        <f t="shared" si="0"/>
        <v/>
      </c>
      <c r="B39" s="18"/>
      <c r="C39" s="19" t="str">
        <f>IF(B39="","",COUNTIF(INDEX($B:$B,5):B39,B39))</f>
        <v/>
      </c>
      <c r="D39" s="18"/>
      <c r="E39" s="20" t="str">
        <f t="shared" si="1"/>
        <v/>
      </c>
      <c r="F39" s="19" t="str">
        <f t="shared" si="2"/>
        <v/>
      </c>
      <c r="G39" s="6"/>
      <c r="H39" s="21" t="str">
        <f t="shared" si="3"/>
        <v/>
      </c>
      <c r="I39" s="22" t="str">
        <f t="shared" si="4"/>
        <v/>
      </c>
      <c r="J39" s="21" t="str">
        <f t="shared" si="5"/>
        <v/>
      </c>
      <c r="K39" s="21" t="str">
        <f t="shared" si="6"/>
        <v/>
      </c>
      <c r="L39" s="23" t="str">
        <f>IF(B39="","",TRIM(IF(COUNTIF('Registru avize'!$B$5:$B$304,B39)=0,"Aviz inexistent în registru. ","")&amp;IF(AND(D39&lt;&gt;"",ISNA(MATCH(D39,Coduri,0)),E39=""),"Cod necunoscut. ","")&amp;IF(N(G39)&lt;=0,"Lipsește cantitatea. ","")))</f>
        <v/>
      </c>
    </row>
    <row r="40" spans="1:12" x14ac:dyDescent="0.2">
      <c r="A40" s="1" t="str">
        <f t="shared" si="0"/>
        <v/>
      </c>
      <c r="B40" s="18"/>
      <c r="C40" s="19" t="str">
        <f>IF(B40="","",COUNTIF(INDEX($B:$B,5):B40,B40))</f>
        <v/>
      </c>
      <c r="D40" s="18"/>
      <c r="E40" s="20" t="str">
        <f t="shared" si="1"/>
        <v/>
      </c>
      <c r="F40" s="19" t="str">
        <f t="shared" si="2"/>
        <v/>
      </c>
      <c r="G40" s="6"/>
      <c r="H40" s="21" t="str">
        <f t="shared" si="3"/>
        <v/>
      </c>
      <c r="I40" s="22" t="str">
        <f t="shared" si="4"/>
        <v/>
      </c>
      <c r="J40" s="21" t="str">
        <f t="shared" si="5"/>
        <v/>
      </c>
      <c r="K40" s="21" t="str">
        <f t="shared" si="6"/>
        <v/>
      </c>
      <c r="L40" s="23" t="str">
        <f>IF(B40="","",TRIM(IF(COUNTIF('Registru avize'!$B$5:$B$304,B40)=0,"Aviz inexistent în registru. ","")&amp;IF(AND(D40&lt;&gt;"",ISNA(MATCH(D40,Coduri,0)),E40=""),"Cod necunoscut. ","")&amp;IF(N(G40)&lt;=0,"Lipsește cantitatea. ","")))</f>
        <v/>
      </c>
    </row>
    <row r="41" spans="1:12" x14ac:dyDescent="0.2">
      <c r="A41" s="1" t="str">
        <f t="shared" si="0"/>
        <v/>
      </c>
      <c r="B41" s="18"/>
      <c r="C41" s="19" t="str">
        <f>IF(B41="","",COUNTIF(INDEX($B:$B,5):B41,B41))</f>
        <v/>
      </c>
      <c r="D41" s="18"/>
      <c r="E41" s="20" t="str">
        <f t="shared" si="1"/>
        <v/>
      </c>
      <c r="F41" s="19" t="str">
        <f t="shared" si="2"/>
        <v/>
      </c>
      <c r="G41" s="6"/>
      <c r="H41" s="21" t="str">
        <f t="shared" si="3"/>
        <v/>
      </c>
      <c r="I41" s="22" t="str">
        <f t="shared" si="4"/>
        <v/>
      </c>
      <c r="J41" s="21" t="str">
        <f t="shared" si="5"/>
        <v/>
      </c>
      <c r="K41" s="21" t="str">
        <f t="shared" si="6"/>
        <v/>
      </c>
      <c r="L41" s="23" t="str">
        <f>IF(B41="","",TRIM(IF(COUNTIF('Registru avize'!$B$5:$B$304,B41)=0,"Aviz inexistent în registru. ","")&amp;IF(AND(D41&lt;&gt;"",ISNA(MATCH(D41,Coduri,0)),E41=""),"Cod necunoscut. ","")&amp;IF(N(G41)&lt;=0,"Lipsește cantitatea. ","")))</f>
        <v/>
      </c>
    </row>
    <row r="42" spans="1:12" x14ac:dyDescent="0.2">
      <c r="A42" s="1" t="str">
        <f t="shared" si="0"/>
        <v/>
      </c>
      <c r="B42" s="18"/>
      <c r="C42" s="19" t="str">
        <f>IF(B42="","",COUNTIF(INDEX($B:$B,5):B42,B42))</f>
        <v/>
      </c>
      <c r="D42" s="18"/>
      <c r="E42" s="20" t="str">
        <f t="shared" si="1"/>
        <v/>
      </c>
      <c r="F42" s="19" t="str">
        <f t="shared" si="2"/>
        <v/>
      </c>
      <c r="G42" s="6"/>
      <c r="H42" s="21" t="str">
        <f t="shared" si="3"/>
        <v/>
      </c>
      <c r="I42" s="22" t="str">
        <f t="shared" si="4"/>
        <v/>
      </c>
      <c r="J42" s="21" t="str">
        <f t="shared" si="5"/>
        <v/>
      </c>
      <c r="K42" s="21" t="str">
        <f t="shared" si="6"/>
        <v/>
      </c>
      <c r="L42" s="23" t="str">
        <f>IF(B42="","",TRIM(IF(COUNTIF('Registru avize'!$B$5:$B$304,B42)=0,"Aviz inexistent în registru. ","")&amp;IF(AND(D42&lt;&gt;"",ISNA(MATCH(D42,Coduri,0)),E42=""),"Cod necunoscut. ","")&amp;IF(N(G42)&lt;=0,"Lipsește cantitatea. ","")))</f>
        <v/>
      </c>
    </row>
    <row r="43" spans="1:12" x14ac:dyDescent="0.2">
      <c r="A43" s="1" t="str">
        <f t="shared" si="0"/>
        <v/>
      </c>
      <c r="B43" s="18"/>
      <c r="C43" s="19" t="str">
        <f>IF(B43="","",COUNTIF(INDEX($B:$B,5):B43,B43))</f>
        <v/>
      </c>
      <c r="D43" s="18"/>
      <c r="E43" s="20" t="str">
        <f t="shared" si="1"/>
        <v/>
      </c>
      <c r="F43" s="19" t="str">
        <f t="shared" si="2"/>
        <v/>
      </c>
      <c r="G43" s="6"/>
      <c r="H43" s="21" t="str">
        <f t="shared" si="3"/>
        <v/>
      </c>
      <c r="I43" s="22" t="str">
        <f t="shared" si="4"/>
        <v/>
      </c>
      <c r="J43" s="21" t="str">
        <f t="shared" si="5"/>
        <v/>
      </c>
      <c r="K43" s="21" t="str">
        <f t="shared" si="6"/>
        <v/>
      </c>
      <c r="L43" s="23" t="str">
        <f>IF(B43="","",TRIM(IF(COUNTIF('Registru avize'!$B$5:$B$304,B43)=0,"Aviz inexistent în registru. ","")&amp;IF(AND(D43&lt;&gt;"",ISNA(MATCH(D43,Coduri,0)),E43=""),"Cod necunoscut. ","")&amp;IF(N(G43)&lt;=0,"Lipsește cantitatea. ","")))</f>
        <v/>
      </c>
    </row>
    <row r="44" spans="1:12" x14ac:dyDescent="0.2">
      <c r="A44" s="1" t="str">
        <f t="shared" si="0"/>
        <v/>
      </c>
      <c r="B44" s="18"/>
      <c r="C44" s="19" t="str">
        <f>IF(B44="","",COUNTIF(INDEX($B:$B,5):B44,B44))</f>
        <v/>
      </c>
      <c r="D44" s="18"/>
      <c r="E44" s="20" t="str">
        <f t="shared" si="1"/>
        <v/>
      </c>
      <c r="F44" s="19" t="str">
        <f t="shared" si="2"/>
        <v/>
      </c>
      <c r="G44" s="6"/>
      <c r="H44" s="21" t="str">
        <f t="shared" si="3"/>
        <v/>
      </c>
      <c r="I44" s="22" t="str">
        <f t="shared" si="4"/>
        <v/>
      </c>
      <c r="J44" s="21" t="str">
        <f t="shared" si="5"/>
        <v/>
      </c>
      <c r="K44" s="21" t="str">
        <f t="shared" si="6"/>
        <v/>
      </c>
      <c r="L44" s="23" t="str">
        <f>IF(B44="","",TRIM(IF(COUNTIF('Registru avize'!$B$5:$B$304,B44)=0,"Aviz inexistent în registru. ","")&amp;IF(AND(D44&lt;&gt;"",ISNA(MATCH(D44,Coduri,0)),E44=""),"Cod necunoscut. ","")&amp;IF(N(G44)&lt;=0,"Lipsește cantitatea. ","")))</f>
        <v/>
      </c>
    </row>
    <row r="45" spans="1:12" x14ac:dyDescent="0.2">
      <c r="A45" s="1" t="str">
        <f t="shared" si="0"/>
        <v/>
      </c>
      <c r="B45" s="18"/>
      <c r="C45" s="19" t="str">
        <f>IF(B45="","",COUNTIF(INDEX($B:$B,5):B45,B45))</f>
        <v/>
      </c>
      <c r="D45" s="18"/>
      <c r="E45" s="20" t="str">
        <f t="shared" si="1"/>
        <v/>
      </c>
      <c r="F45" s="19" t="str">
        <f t="shared" si="2"/>
        <v/>
      </c>
      <c r="G45" s="6"/>
      <c r="H45" s="21" t="str">
        <f t="shared" si="3"/>
        <v/>
      </c>
      <c r="I45" s="22" t="str">
        <f t="shared" si="4"/>
        <v/>
      </c>
      <c r="J45" s="21" t="str">
        <f t="shared" si="5"/>
        <v/>
      </c>
      <c r="K45" s="21" t="str">
        <f t="shared" si="6"/>
        <v/>
      </c>
      <c r="L45" s="23" t="str">
        <f>IF(B45="","",TRIM(IF(COUNTIF('Registru avize'!$B$5:$B$304,B45)=0,"Aviz inexistent în registru. ","")&amp;IF(AND(D45&lt;&gt;"",ISNA(MATCH(D45,Coduri,0)),E45=""),"Cod necunoscut. ","")&amp;IF(N(G45)&lt;=0,"Lipsește cantitatea. ","")))</f>
        <v/>
      </c>
    </row>
    <row r="46" spans="1:12" x14ac:dyDescent="0.2">
      <c r="A46" s="1" t="str">
        <f t="shared" si="0"/>
        <v/>
      </c>
      <c r="B46" s="18"/>
      <c r="C46" s="19" t="str">
        <f>IF(B46="","",COUNTIF(INDEX($B:$B,5):B46,B46))</f>
        <v/>
      </c>
      <c r="D46" s="18"/>
      <c r="E46" s="20" t="str">
        <f t="shared" si="1"/>
        <v/>
      </c>
      <c r="F46" s="19" t="str">
        <f t="shared" si="2"/>
        <v/>
      </c>
      <c r="G46" s="6"/>
      <c r="H46" s="21" t="str">
        <f t="shared" si="3"/>
        <v/>
      </c>
      <c r="I46" s="22" t="str">
        <f t="shared" si="4"/>
        <v/>
      </c>
      <c r="J46" s="21" t="str">
        <f t="shared" si="5"/>
        <v/>
      </c>
      <c r="K46" s="21" t="str">
        <f t="shared" si="6"/>
        <v/>
      </c>
      <c r="L46" s="23" t="str">
        <f>IF(B46="","",TRIM(IF(COUNTIF('Registru avize'!$B$5:$B$304,B46)=0,"Aviz inexistent în registru. ","")&amp;IF(AND(D46&lt;&gt;"",ISNA(MATCH(D46,Coduri,0)),E46=""),"Cod necunoscut. ","")&amp;IF(N(G46)&lt;=0,"Lipsește cantitatea. ","")))</f>
        <v/>
      </c>
    </row>
    <row r="47" spans="1:12" x14ac:dyDescent="0.2">
      <c r="A47" s="1" t="str">
        <f t="shared" si="0"/>
        <v/>
      </c>
      <c r="B47" s="18"/>
      <c r="C47" s="19" t="str">
        <f>IF(B47="","",COUNTIF(INDEX($B:$B,5):B47,B47))</f>
        <v/>
      </c>
      <c r="D47" s="18"/>
      <c r="E47" s="20" t="str">
        <f t="shared" si="1"/>
        <v/>
      </c>
      <c r="F47" s="19" t="str">
        <f t="shared" si="2"/>
        <v/>
      </c>
      <c r="G47" s="6"/>
      <c r="H47" s="21" t="str">
        <f t="shared" si="3"/>
        <v/>
      </c>
      <c r="I47" s="22" t="str">
        <f t="shared" si="4"/>
        <v/>
      </c>
      <c r="J47" s="21" t="str">
        <f t="shared" si="5"/>
        <v/>
      </c>
      <c r="K47" s="21" t="str">
        <f t="shared" si="6"/>
        <v/>
      </c>
      <c r="L47" s="23" t="str">
        <f>IF(B47="","",TRIM(IF(COUNTIF('Registru avize'!$B$5:$B$304,B47)=0,"Aviz inexistent în registru. ","")&amp;IF(AND(D47&lt;&gt;"",ISNA(MATCH(D47,Coduri,0)),E47=""),"Cod necunoscut. ","")&amp;IF(N(G47)&lt;=0,"Lipsește cantitatea. ","")))</f>
        <v/>
      </c>
    </row>
    <row r="48" spans="1:12" x14ac:dyDescent="0.2">
      <c r="A48" s="1" t="str">
        <f t="shared" si="0"/>
        <v/>
      </c>
      <c r="B48" s="18"/>
      <c r="C48" s="19" t="str">
        <f>IF(B48="","",COUNTIF(INDEX($B:$B,5):B48,B48))</f>
        <v/>
      </c>
      <c r="D48" s="18"/>
      <c r="E48" s="20" t="str">
        <f t="shared" si="1"/>
        <v/>
      </c>
      <c r="F48" s="19" t="str">
        <f t="shared" si="2"/>
        <v/>
      </c>
      <c r="G48" s="6"/>
      <c r="H48" s="21" t="str">
        <f t="shared" si="3"/>
        <v/>
      </c>
      <c r="I48" s="22" t="str">
        <f t="shared" si="4"/>
        <v/>
      </c>
      <c r="J48" s="21" t="str">
        <f t="shared" si="5"/>
        <v/>
      </c>
      <c r="K48" s="21" t="str">
        <f t="shared" si="6"/>
        <v/>
      </c>
      <c r="L48" s="23" t="str">
        <f>IF(B48="","",TRIM(IF(COUNTIF('Registru avize'!$B$5:$B$304,B48)=0,"Aviz inexistent în registru. ","")&amp;IF(AND(D48&lt;&gt;"",ISNA(MATCH(D48,Coduri,0)),E48=""),"Cod necunoscut. ","")&amp;IF(N(G48)&lt;=0,"Lipsește cantitatea. ","")))</f>
        <v/>
      </c>
    </row>
    <row r="49" spans="1:12" x14ac:dyDescent="0.2">
      <c r="A49" s="1" t="str">
        <f t="shared" si="0"/>
        <v/>
      </c>
      <c r="B49" s="18"/>
      <c r="C49" s="19" t="str">
        <f>IF(B49="","",COUNTIF(INDEX($B:$B,5):B49,B49))</f>
        <v/>
      </c>
      <c r="D49" s="18"/>
      <c r="E49" s="20" t="str">
        <f t="shared" si="1"/>
        <v/>
      </c>
      <c r="F49" s="19" t="str">
        <f t="shared" si="2"/>
        <v/>
      </c>
      <c r="G49" s="6"/>
      <c r="H49" s="21" t="str">
        <f t="shared" si="3"/>
        <v/>
      </c>
      <c r="I49" s="22" t="str">
        <f t="shared" si="4"/>
        <v/>
      </c>
      <c r="J49" s="21" t="str">
        <f t="shared" si="5"/>
        <v/>
      </c>
      <c r="K49" s="21" t="str">
        <f t="shared" si="6"/>
        <v/>
      </c>
      <c r="L49" s="23" t="str">
        <f>IF(B49="","",TRIM(IF(COUNTIF('Registru avize'!$B$5:$B$304,B49)=0,"Aviz inexistent în registru. ","")&amp;IF(AND(D49&lt;&gt;"",ISNA(MATCH(D49,Coduri,0)),E49=""),"Cod necunoscut. ","")&amp;IF(N(G49)&lt;=0,"Lipsește cantitatea. ","")))</f>
        <v/>
      </c>
    </row>
    <row r="50" spans="1:12" x14ac:dyDescent="0.2">
      <c r="A50" s="1" t="str">
        <f t="shared" si="0"/>
        <v/>
      </c>
      <c r="B50" s="18"/>
      <c r="C50" s="19" t="str">
        <f>IF(B50="","",COUNTIF(INDEX($B:$B,5):B50,B50))</f>
        <v/>
      </c>
      <c r="D50" s="18"/>
      <c r="E50" s="20" t="str">
        <f t="shared" si="1"/>
        <v/>
      </c>
      <c r="F50" s="19" t="str">
        <f t="shared" si="2"/>
        <v/>
      </c>
      <c r="G50" s="6"/>
      <c r="H50" s="21" t="str">
        <f t="shared" si="3"/>
        <v/>
      </c>
      <c r="I50" s="22" t="str">
        <f t="shared" si="4"/>
        <v/>
      </c>
      <c r="J50" s="21" t="str">
        <f t="shared" si="5"/>
        <v/>
      </c>
      <c r="K50" s="21" t="str">
        <f t="shared" si="6"/>
        <v/>
      </c>
      <c r="L50" s="23" t="str">
        <f>IF(B50="","",TRIM(IF(COUNTIF('Registru avize'!$B$5:$B$304,B50)=0,"Aviz inexistent în registru. ","")&amp;IF(AND(D50&lt;&gt;"",ISNA(MATCH(D50,Coduri,0)),E50=""),"Cod necunoscut. ","")&amp;IF(N(G50)&lt;=0,"Lipsește cantitatea. ","")))</f>
        <v/>
      </c>
    </row>
    <row r="51" spans="1:12" x14ac:dyDescent="0.2">
      <c r="A51" s="1" t="str">
        <f t="shared" si="0"/>
        <v/>
      </c>
      <c r="B51" s="18"/>
      <c r="C51" s="19" t="str">
        <f>IF(B51="","",COUNTIF(INDEX($B:$B,5):B51,B51))</f>
        <v/>
      </c>
      <c r="D51" s="18"/>
      <c r="E51" s="20" t="str">
        <f t="shared" si="1"/>
        <v/>
      </c>
      <c r="F51" s="19" t="str">
        <f t="shared" si="2"/>
        <v/>
      </c>
      <c r="G51" s="6"/>
      <c r="H51" s="21" t="str">
        <f t="shared" si="3"/>
        <v/>
      </c>
      <c r="I51" s="22" t="str">
        <f t="shared" si="4"/>
        <v/>
      </c>
      <c r="J51" s="21" t="str">
        <f t="shared" si="5"/>
        <v/>
      </c>
      <c r="K51" s="21" t="str">
        <f t="shared" si="6"/>
        <v/>
      </c>
      <c r="L51" s="23" t="str">
        <f>IF(B51="","",TRIM(IF(COUNTIF('Registru avize'!$B$5:$B$304,B51)=0,"Aviz inexistent în registru. ","")&amp;IF(AND(D51&lt;&gt;"",ISNA(MATCH(D51,Coduri,0)),E51=""),"Cod necunoscut. ","")&amp;IF(N(G51)&lt;=0,"Lipsește cantitatea. ","")))</f>
        <v/>
      </c>
    </row>
    <row r="52" spans="1:12" x14ac:dyDescent="0.2">
      <c r="A52" s="1" t="str">
        <f t="shared" si="0"/>
        <v/>
      </c>
      <c r="B52" s="18"/>
      <c r="C52" s="19" t="str">
        <f>IF(B52="","",COUNTIF(INDEX($B:$B,5):B52,B52))</f>
        <v/>
      </c>
      <c r="D52" s="18"/>
      <c r="E52" s="20" t="str">
        <f t="shared" si="1"/>
        <v/>
      </c>
      <c r="F52" s="19" t="str">
        <f t="shared" si="2"/>
        <v/>
      </c>
      <c r="G52" s="6"/>
      <c r="H52" s="21" t="str">
        <f t="shared" si="3"/>
        <v/>
      </c>
      <c r="I52" s="22" t="str">
        <f t="shared" si="4"/>
        <v/>
      </c>
      <c r="J52" s="21" t="str">
        <f t="shared" si="5"/>
        <v/>
      </c>
      <c r="K52" s="21" t="str">
        <f t="shared" si="6"/>
        <v/>
      </c>
      <c r="L52" s="23" t="str">
        <f>IF(B52="","",TRIM(IF(COUNTIF('Registru avize'!$B$5:$B$304,B52)=0,"Aviz inexistent în registru. ","")&amp;IF(AND(D52&lt;&gt;"",ISNA(MATCH(D52,Coduri,0)),E52=""),"Cod necunoscut. ","")&amp;IF(N(G52)&lt;=0,"Lipsește cantitatea. ","")))</f>
        <v/>
      </c>
    </row>
    <row r="53" spans="1:12" x14ac:dyDescent="0.2">
      <c r="A53" s="1" t="str">
        <f t="shared" si="0"/>
        <v/>
      </c>
      <c r="B53" s="18"/>
      <c r="C53" s="19" t="str">
        <f>IF(B53="","",COUNTIF(INDEX($B:$B,5):B53,B53))</f>
        <v/>
      </c>
      <c r="D53" s="18"/>
      <c r="E53" s="20" t="str">
        <f t="shared" si="1"/>
        <v/>
      </c>
      <c r="F53" s="19" t="str">
        <f t="shared" si="2"/>
        <v/>
      </c>
      <c r="G53" s="6"/>
      <c r="H53" s="21" t="str">
        <f t="shared" si="3"/>
        <v/>
      </c>
      <c r="I53" s="22" t="str">
        <f t="shared" si="4"/>
        <v/>
      </c>
      <c r="J53" s="21" t="str">
        <f t="shared" si="5"/>
        <v/>
      </c>
      <c r="K53" s="21" t="str">
        <f t="shared" si="6"/>
        <v/>
      </c>
      <c r="L53" s="23" t="str">
        <f>IF(B53="","",TRIM(IF(COUNTIF('Registru avize'!$B$5:$B$304,B53)=0,"Aviz inexistent în registru. ","")&amp;IF(AND(D53&lt;&gt;"",ISNA(MATCH(D53,Coduri,0)),E53=""),"Cod necunoscut. ","")&amp;IF(N(G53)&lt;=0,"Lipsește cantitatea. ","")))</f>
        <v/>
      </c>
    </row>
    <row r="54" spans="1:12" x14ac:dyDescent="0.2">
      <c r="A54" s="1" t="str">
        <f t="shared" si="0"/>
        <v/>
      </c>
      <c r="B54" s="18"/>
      <c r="C54" s="19" t="str">
        <f>IF(B54="","",COUNTIF(INDEX($B:$B,5):B54,B54))</f>
        <v/>
      </c>
      <c r="D54" s="18"/>
      <c r="E54" s="20" t="str">
        <f t="shared" si="1"/>
        <v/>
      </c>
      <c r="F54" s="19" t="str">
        <f t="shared" si="2"/>
        <v/>
      </c>
      <c r="G54" s="6"/>
      <c r="H54" s="21" t="str">
        <f t="shared" si="3"/>
        <v/>
      </c>
      <c r="I54" s="22" t="str">
        <f t="shared" si="4"/>
        <v/>
      </c>
      <c r="J54" s="21" t="str">
        <f t="shared" si="5"/>
        <v/>
      </c>
      <c r="K54" s="21" t="str">
        <f t="shared" si="6"/>
        <v/>
      </c>
      <c r="L54" s="23" t="str">
        <f>IF(B54="","",TRIM(IF(COUNTIF('Registru avize'!$B$5:$B$304,B54)=0,"Aviz inexistent în registru. ","")&amp;IF(AND(D54&lt;&gt;"",ISNA(MATCH(D54,Coduri,0)),E54=""),"Cod necunoscut. ","")&amp;IF(N(G54)&lt;=0,"Lipsește cantitatea. ","")))</f>
        <v/>
      </c>
    </row>
    <row r="55" spans="1:12" x14ac:dyDescent="0.2">
      <c r="A55" s="1" t="str">
        <f t="shared" si="0"/>
        <v/>
      </c>
      <c r="B55" s="18"/>
      <c r="C55" s="19" t="str">
        <f>IF(B55="","",COUNTIF(INDEX($B:$B,5):B55,B55))</f>
        <v/>
      </c>
      <c r="D55" s="18"/>
      <c r="E55" s="20" t="str">
        <f t="shared" si="1"/>
        <v/>
      </c>
      <c r="F55" s="19" t="str">
        <f t="shared" si="2"/>
        <v/>
      </c>
      <c r="G55" s="6"/>
      <c r="H55" s="21" t="str">
        <f t="shared" si="3"/>
        <v/>
      </c>
      <c r="I55" s="22" t="str">
        <f t="shared" si="4"/>
        <v/>
      </c>
      <c r="J55" s="21" t="str">
        <f t="shared" si="5"/>
        <v/>
      </c>
      <c r="K55" s="21" t="str">
        <f t="shared" si="6"/>
        <v/>
      </c>
      <c r="L55" s="23" t="str">
        <f>IF(B55="","",TRIM(IF(COUNTIF('Registru avize'!$B$5:$B$304,B55)=0,"Aviz inexistent în registru. ","")&amp;IF(AND(D55&lt;&gt;"",ISNA(MATCH(D55,Coduri,0)),E55=""),"Cod necunoscut. ","")&amp;IF(N(G55)&lt;=0,"Lipsește cantitatea. ","")))</f>
        <v/>
      </c>
    </row>
    <row r="56" spans="1:12" x14ac:dyDescent="0.2">
      <c r="A56" s="1" t="str">
        <f t="shared" si="0"/>
        <v/>
      </c>
      <c r="B56" s="18"/>
      <c r="C56" s="19" t="str">
        <f>IF(B56="","",COUNTIF(INDEX($B:$B,5):B56,B56))</f>
        <v/>
      </c>
      <c r="D56" s="18"/>
      <c r="E56" s="20" t="str">
        <f t="shared" si="1"/>
        <v/>
      </c>
      <c r="F56" s="19" t="str">
        <f t="shared" si="2"/>
        <v/>
      </c>
      <c r="G56" s="6"/>
      <c r="H56" s="21" t="str">
        <f t="shared" si="3"/>
        <v/>
      </c>
      <c r="I56" s="22" t="str">
        <f t="shared" si="4"/>
        <v/>
      </c>
      <c r="J56" s="21" t="str">
        <f t="shared" si="5"/>
        <v/>
      </c>
      <c r="K56" s="21" t="str">
        <f t="shared" si="6"/>
        <v/>
      </c>
      <c r="L56" s="23" t="str">
        <f>IF(B56="","",TRIM(IF(COUNTIF('Registru avize'!$B$5:$B$304,B56)=0,"Aviz inexistent în registru. ","")&amp;IF(AND(D56&lt;&gt;"",ISNA(MATCH(D56,Coduri,0)),E56=""),"Cod necunoscut. ","")&amp;IF(N(G56)&lt;=0,"Lipsește cantitatea. ","")))</f>
        <v/>
      </c>
    </row>
    <row r="57" spans="1:12" x14ac:dyDescent="0.2">
      <c r="A57" s="1" t="str">
        <f t="shared" si="0"/>
        <v/>
      </c>
      <c r="B57" s="18"/>
      <c r="C57" s="19" t="str">
        <f>IF(B57="","",COUNTIF(INDEX($B:$B,5):B57,B57))</f>
        <v/>
      </c>
      <c r="D57" s="18"/>
      <c r="E57" s="20" t="str">
        <f t="shared" si="1"/>
        <v/>
      </c>
      <c r="F57" s="19" t="str">
        <f t="shared" si="2"/>
        <v/>
      </c>
      <c r="G57" s="6"/>
      <c r="H57" s="21" t="str">
        <f t="shared" si="3"/>
        <v/>
      </c>
      <c r="I57" s="22" t="str">
        <f t="shared" si="4"/>
        <v/>
      </c>
      <c r="J57" s="21" t="str">
        <f t="shared" si="5"/>
        <v/>
      </c>
      <c r="K57" s="21" t="str">
        <f t="shared" si="6"/>
        <v/>
      </c>
      <c r="L57" s="23" t="str">
        <f>IF(B57="","",TRIM(IF(COUNTIF('Registru avize'!$B$5:$B$304,B57)=0,"Aviz inexistent în registru. ","")&amp;IF(AND(D57&lt;&gt;"",ISNA(MATCH(D57,Coduri,0)),E57=""),"Cod necunoscut. ","")&amp;IF(N(G57)&lt;=0,"Lipsește cantitatea. ","")))</f>
        <v/>
      </c>
    </row>
    <row r="58" spans="1:12" x14ac:dyDescent="0.2">
      <c r="A58" s="1" t="str">
        <f t="shared" si="0"/>
        <v/>
      </c>
      <c r="B58" s="18"/>
      <c r="C58" s="19" t="str">
        <f>IF(B58="","",COUNTIF(INDEX($B:$B,5):B58,B58))</f>
        <v/>
      </c>
      <c r="D58" s="18"/>
      <c r="E58" s="20" t="str">
        <f t="shared" si="1"/>
        <v/>
      </c>
      <c r="F58" s="19" t="str">
        <f t="shared" si="2"/>
        <v/>
      </c>
      <c r="G58" s="6"/>
      <c r="H58" s="21" t="str">
        <f t="shared" si="3"/>
        <v/>
      </c>
      <c r="I58" s="22" t="str">
        <f t="shared" si="4"/>
        <v/>
      </c>
      <c r="J58" s="21" t="str">
        <f t="shared" si="5"/>
        <v/>
      </c>
      <c r="K58" s="21" t="str">
        <f t="shared" si="6"/>
        <v/>
      </c>
      <c r="L58" s="23" t="str">
        <f>IF(B58="","",TRIM(IF(COUNTIF('Registru avize'!$B$5:$B$304,B58)=0,"Aviz inexistent în registru. ","")&amp;IF(AND(D58&lt;&gt;"",ISNA(MATCH(D58,Coduri,0)),E58=""),"Cod necunoscut. ","")&amp;IF(N(G58)&lt;=0,"Lipsește cantitatea. ","")))</f>
        <v/>
      </c>
    </row>
    <row r="59" spans="1:12" x14ac:dyDescent="0.2">
      <c r="A59" s="1" t="str">
        <f t="shared" si="0"/>
        <v/>
      </c>
      <c r="B59" s="18"/>
      <c r="C59" s="19" t="str">
        <f>IF(B59="","",COUNTIF(INDEX($B:$B,5):B59,B59))</f>
        <v/>
      </c>
      <c r="D59" s="18"/>
      <c r="E59" s="20" t="str">
        <f t="shared" si="1"/>
        <v/>
      </c>
      <c r="F59" s="19" t="str">
        <f t="shared" si="2"/>
        <v/>
      </c>
      <c r="G59" s="6"/>
      <c r="H59" s="21" t="str">
        <f t="shared" si="3"/>
        <v/>
      </c>
      <c r="I59" s="22" t="str">
        <f t="shared" si="4"/>
        <v/>
      </c>
      <c r="J59" s="21" t="str">
        <f t="shared" si="5"/>
        <v/>
      </c>
      <c r="K59" s="21" t="str">
        <f t="shared" si="6"/>
        <v/>
      </c>
      <c r="L59" s="23" t="str">
        <f>IF(B59="","",TRIM(IF(COUNTIF('Registru avize'!$B$5:$B$304,B59)=0,"Aviz inexistent în registru. ","")&amp;IF(AND(D59&lt;&gt;"",ISNA(MATCH(D59,Coduri,0)),E59=""),"Cod necunoscut. ","")&amp;IF(N(G59)&lt;=0,"Lipsește cantitatea. ","")))</f>
        <v/>
      </c>
    </row>
    <row r="60" spans="1:12" x14ac:dyDescent="0.2">
      <c r="A60" s="1" t="str">
        <f t="shared" si="0"/>
        <v/>
      </c>
      <c r="B60" s="18"/>
      <c r="C60" s="19" t="str">
        <f>IF(B60="","",COUNTIF(INDEX($B:$B,5):B60,B60))</f>
        <v/>
      </c>
      <c r="D60" s="18"/>
      <c r="E60" s="20" t="str">
        <f t="shared" si="1"/>
        <v/>
      </c>
      <c r="F60" s="19" t="str">
        <f t="shared" si="2"/>
        <v/>
      </c>
      <c r="G60" s="6"/>
      <c r="H60" s="21" t="str">
        <f t="shared" si="3"/>
        <v/>
      </c>
      <c r="I60" s="22" t="str">
        <f t="shared" si="4"/>
        <v/>
      </c>
      <c r="J60" s="21" t="str">
        <f t="shared" si="5"/>
        <v/>
      </c>
      <c r="K60" s="21" t="str">
        <f t="shared" si="6"/>
        <v/>
      </c>
      <c r="L60" s="23" t="str">
        <f>IF(B60="","",TRIM(IF(COUNTIF('Registru avize'!$B$5:$B$304,B60)=0,"Aviz inexistent în registru. ","")&amp;IF(AND(D60&lt;&gt;"",ISNA(MATCH(D60,Coduri,0)),E60=""),"Cod necunoscut. ","")&amp;IF(N(G60)&lt;=0,"Lipsește cantitatea. ","")))</f>
        <v/>
      </c>
    </row>
    <row r="61" spans="1:12" x14ac:dyDescent="0.2">
      <c r="A61" s="1" t="str">
        <f t="shared" si="0"/>
        <v/>
      </c>
      <c r="B61" s="18"/>
      <c r="C61" s="19" t="str">
        <f>IF(B61="","",COUNTIF(INDEX($B:$B,5):B61,B61))</f>
        <v/>
      </c>
      <c r="D61" s="18"/>
      <c r="E61" s="20" t="str">
        <f t="shared" si="1"/>
        <v/>
      </c>
      <c r="F61" s="19" t="str">
        <f t="shared" si="2"/>
        <v/>
      </c>
      <c r="G61" s="6"/>
      <c r="H61" s="21" t="str">
        <f t="shared" si="3"/>
        <v/>
      </c>
      <c r="I61" s="22" t="str">
        <f t="shared" si="4"/>
        <v/>
      </c>
      <c r="J61" s="21" t="str">
        <f t="shared" si="5"/>
        <v/>
      </c>
      <c r="K61" s="21" t="str">
        <f t="shared" si="6"/>
        <v/>
      </c>
      <c r="L61" s="23" t="str">
        <f>IF(B61="","",TRIM(IF(COUNTIF('Registru avize'!$B$5:$B$304,B61)=0,"Aviz inexistent în registru. ","")&amp;IF(AND(D61&lt;&gt;"",ISNA(MATCH(D61,Coduri,0)),E61=""),"Cod necunoscut. ","")&amp;IF(N(G61)&lt;=0,"Lipsește cantitatea. ","")))</f>
        <v/>
      </c>
    </row>
    <row r="62" spans="1:12" x14ac:dyDescent="0.2">
      <c r="A62" s="1" t="str">
        <f t="shared" si="0"/>
        <v/>
      </c>
      <c r="B62" s="18"/>
      <c r="C62" s="19" t="str">
        <f>IF(B62="","",COUNTIF(INDEX($B:$B,5):B62,B62))</f>
        <v/>
      </c>
      <c r="D62" s="18"/>
      <c r="E62" s="20" t="str">
        <f t="shared" si="1"/>
        <v/>
      </c>
      <c r="F62" s="19" t="str">
        <f t="shared" si="2"/>
        <v/>
      </c>
      <c r="G62" s="6"/>
      <c r="H62" s="21" t="str">
        <f t="shared" si="3"/>
        <v/>
      </c>
      <c r="I62" s="22" t="str">
        <f t="shared" si="4"/>
        <v/>
      </c>
      <c r="J62" s="21" t="str">
        <f t="shared" si="5"/>
        <v/>
      </c>
      <c r="K62" s="21" t="str">
        <f t="shared" si="6"/>
        <v/>
      </c>
      <c r="L62" s="23" t="str">
        <f>IF(B62="","",TRIM(IF(COUNTIF('Registru avize'!$B$5:$B$304,B62)=0,"Aviz inexistent în registru. ","")&amp;IF(AND(D62&lt;&gt;"",ISNA(MATCH(D62,Coduri,0)),E62=""),"Cod necunoscut. ","")&amp;IF(N(G62)&lt;=0,"Lipsește cantitatea. ","")))</f>
        <v/>
      </c>
    </row>
    <row r="63" spans="1:12" x14ac:dyDescent="0.2">
      <c r="A63" s="1" t="str">
        <f t="shared" si="0"/>
        <v/>
      </c>
      <c r="B63" s="18"/>
      <c r="C63" s="19" t="str">
        <f>IF(B63="","",COUNTIF(INDEX($B:$B,5):B63,B63))</f>
        <v/>
      </c>
      <c r="D63" s="18"/>
      <c r="E63" s="20" t="str">
        <f t="shared" si="1"/>
        <v/>
      </c>
      <c r="F63" s="19" t="str">
        <f t="shared" si="2"/>
        <v/>
      </c>
      <c r="G63" s="6"/>
      <c r="H63" s="21" t="str">
        <f t="shared" si="3"/>
        <v/>
      </c>
      <c r="I63" s="22" t="str">
        <f t="shared" si="4"/>
        <v/>
      </c>
      <c r="J63" s="21" t="str">
        <f t="shared" si="5"/>
        <v/>
      </c>
      <c r="K63" s="21" t="str">
        <f t="shared" si="6"/>
        <v/>
      </c>
      <c r="L63" s="23" t="str">
        <f>IF(B63="","",TRIM(IF(COUNTIF('Registru avize'!$B$5:$B$304,B63)=0,"Aviz inexistent în registru. ","")&amp;IF(AND(D63&lt;&gt;"",ISNA(MATCH(D63,Coduri,0)),E63=""),"Cod necunoscut. ","")&amp;IF(N(G63)&lt;=0,"Lipsește cantitatea. ","")))</f>
        <v/>
      </c>
    </row>
    <row r="64" spans="1:12" x14ac:dyDescent="0.2">
      <c r="A64" s="1" t="str">
        <f t="shared" si="0"/>
        <v/>
      </c>
      <c r="B64" s="18"/>
      <c r="C64" s="19" t="str">
        <f>IF(B64="","",COUNTIF(INDEX($B:$B,5):B64,B64))</f>
        <v/>
      </c>
      <c r="D64" s="18"/>
      <c r="E64" s="20" t="str">
        <f t="shared" si="1"/>
        <v/>
      </c>
      <c r="F64" s="19" t="str">
        <f t="shared" si="2"/>
        <v/>
      </c>
      <c r="G64" s="6"/>
      <c r="H64" s="21" t="str">
        <f t="shared" si="3"/>
        <v/>
      </c>
      <c r="I64" s="22" t="str">
        <f t="shared" si="4"/>
        <v/>
      </c>
      <c r="J64" s="21" t="str">
        <f t="shared" si="5"/>
        <v/>
      </c>
      <c r="K64" s="21" t="str">
        <f t="shared" si="6"/>
        <v/>
      </c>
      <c r="L64" s="23" t="str">
        <f>IF(B64="","",TRIM(IF(COUNTIF('Registru avize'!$B$5:$B$304,B64)=0,"Aviz inexistent în registru. ","")&amp;IF(AND(D64&lt;&gt;"",ISNA(MATCH(D64,Coduri,0)),E64=""),"Cod necunoscut. ","")&amp;IF(N(G64)&lt;=0,"Lipsește cantitatea. ","")))</f>
        <v/>
      </c>
    </row>
    <row r="65" spans="1:12" x14ac:dyDescent="0.2">
      <c r="A65" s="1" t="str">
        <f t="shared" si="0"/>
        <v/>
      </c>
      <c r="B65" s="18"/>
      <c r="C65" s="19" t="str">
        <f>IF(B65="","",COUNTIF(INDEX($B:$B,5):B65,B65))</f>
        <v/>
      </c>
      <c r="D65" s="18"/>
      <c r="E65" s="20" t="str">
        <f t="shared" si="1"/>
        <v/>
      </c>
      <c r="F65" s="19" t="str">
        <f t="shared" si="2"/>
        <v/>
      </c>
      <c r="G65" s="6"/>
      <c r="H65" s="21" t="str">
        <f t="shared" si="3"/>
        <v/>
      </c>
      <c r="I65" s="22" t="str">
        <f t="shared" si="4"/>
        <v/>
      </c>
      <c r="J65" s="21" t="str">
        <f t="shared" si="5"/>
        <v/>
      </c>
      <c r="K65" s="21" t="str">
        <f t="shared" si="6"/>
        <v/>
      </c>
      <c r="L65" s="23" t="str">
        <f>IF(B65="","",TRIM(IF(COUNTIF('Registru avize'!$B$5:$B$304,B65)=0,"Aviz inexistent în registru. ","")&amp;IF(AND(D65&lt;&gt;"",ISNA(MATCH(D65,Coduri,0)),E65=""),"Cod necunoscut. ","")&amp;IF(N(G65)&lt;=0,"Lipsește cantitatea. ","")))</f>
        <v/>
      </c>
    </row>
    <row r="66" spans="1:12" x14ac:dyDescent="0.2">
      <c r="A66" s="1" t="str">
        <f t="shared" si="0"/>
        <v/>
      </c>
      <c r="B66" s="18"/>
      <c r="C66" s="19" t="str">
        <f>IF(B66="","",COUNTIF(INDEX($B:$B,5):B66,B66))</f>
        <v/>
      </c>
      <c r="D66" s="18"/>
      <c r="E66" s="20" t="str">
        <f t="shared" si="1"/>
        <v/>
      </c>
      <c r="F66" s="19" t="str">
        <f t="shared" si="2"/>
        <v/>
      </c>
      <c r="G66" s="6"/>
      <c r="H66" s="21" t="str">
        <f t="shared" si="3"/>
        <v/>
      </c>
      <c r="I66" s="22" t="str">
        <f t="shared" si="4"/>
        <v/>
      </c>
      <c r="J66" s="21" t="str">
        <f t="shared" si="5"/>
        <v/>
      </c>
      <c r="K66" s="21" t="str">
        <f t="shared" si="6"/>
        <v/>
      </c>
      <c r="L66" s="23" t="str">
        <f>IF(B66="","",TRIM(IF(COUNTIF('Registru avize'!$B$5:$B$304,B66)=0,"Aviz inexistent în registru. ","")&amp;IF(AND(D66&lt;&gt;"",ISNA(MATCH(D66,Coduri,0)),E66=""),"Cod necunoscut. ","")&amp;IF(N(G66)&lt;=0,"Lipsește cantitatea. ","")))</f>
        <v/>
      </c>
    </row>
    <row r="67" spans="1:12" x14ac:dyDescent="0.2">
      <c r="A67" s="1" t="str">
        <f t="shared" si="0"/>
        <v/>
      </c>
      <c r="B67" s="18"/>
      <c r="C67" s="19" t="str">
        <f>IF(B67="","",COUNTIF(INDEX($B:$B,5):B67,B67))</f>
        <v/>
      </c>
      <c r="D67" s="18"/>
      <c r="E67" s="20" t="str">
        <f t="shared" si="1"/>
        <v/>
      </c>
      <c r="F67" s="19" t="str">
        <f t="shared" si="2"/>
        <v/>
      </c>
      <c r="G67" s="6"/>
      <c r="H67" s="21" t="str">
        <f t="shared" si="3"/>
        <v/>
      </c>
      <c r="I67" s="22" t="str">
        <f t="shared" si="4"/>
        <v/>
      </c>
      <c r="J67" s="21" t="str">
        <f t="shared" si="5"/>
        <v/>
      </c>
      <c r="K67" s="21" t="str">
        <f t="shared" si="6"/>
        <v/>
      </c>
      <c r="L67" s="23" t="str">
        <f>IF(B67="","",TRIM(IF(COUNTIF('Registru avize'!$B$5:$B$304,B67)=0,"Aviz inexistent în registru. ","")&amp;IF(AND(D67&lt;&gt;"",ISNA(MATCH(D67,Coduri,0)),E67=""),"Cod necunoscut. ","")&amp;IF(N(G67)&lt;=0,"Lipsește cantitatea. ","")))</f>
        <v/>
      </c>
    </row>
    <row r="68" spans="1:12" x14ac:dyDescent="0.2">
      <c r="A68" s="1" t="str">
        <f t="shared" si="0"/>
        <v/>
      </c>
      <c r="B68" s="18"/>
      <c r="C68" s="19" t="str">
        <f>IF(B68="","",COUNTIF(INDEX($B:$B,5):B68,B68))</f>
        <v/>
      </c>
      <c r="D68" s="18"/>
      <c r="E68" s="20" t="str">
        <f t="shared" si="1"/>
        <v/>
      </c>
      <c r="F68" s="19" t="str">
        <f t="shared" si="2"/>
        <v/>
      </c>
      <c r="G68" s="6"/>
      <c r="H68" s="21" t="str">
        <f t="shared" si="3"/>
        <v/>
      </c>
      <c r="I68" s="22" t="str">
        <f t="shared" si="4"/>
        <v/>
      </c>
      <c r="J68" s="21" t="str">
        <f t="shared" si="5"/>
        <v/>
      </c>
      <c r="K68" s="21" t="str">
        <f t="shared" si="6"/>
        <v/>
      </c>
      <c r="L68" s="23" t="str">
        <f>IF(B68="","",TRIM(IF(COUNTIF('Registru avize'!$B$5:$B$304,B68)=0,"Aviz inexistent în registru. ","")&amp;IF(AND(D68&lt;&gt;"",ISNA(MATCH(D68,Coduri,0)),E68=""),"Cod necunoscut. ","")&amp;IF(N(G68)&lt;=0,"Lipsește cantitatea. ","")))</f>
        <v/>
      </c>
    </row>
    <row r="69" spans="1:12" x14ac:dyDescent="0.2">
      <c r="A69" s="1" t="str">
        <f t="shared" ref="A69:A132" si="7">IF(B69="","",B69&amp;"|"&amp;C69)</f>
        <v/>
      </c>
      <c r="B69" s="18"/>
      <c r="C69" s="19" t="str">
        <f>IF(B69="","",COUNTIF(INDEX($B:$B,5):B69,B69))</f>
        <v/>
      </c>
      <c r="D69" s="18"/>
      <c r="E69" s="20" t="str">
        <f t="shared" ref="E69:E132" si="8">IF(D69="","",IFERROR(VLOOKUP(D69,Catalog,2,FALSE),""))</f>
        <v/>
      </c>
      <c r="F69" s="19" t="str">
        <f t="shared" ref="F69:F132" si="9">IF(D69="","",IFERROR(VLOOKUP(D69,Catalog,3,FALSE),""))</f>
        <v/>
      </c>
      <c r="G69" s="6"/>
      <c r="H69" s="21" t="str">
        <f t="shared" ref="H69:H132" si="10">IF(D69="","",IFERROR(VLOOKUP(D69,Catalog,4,FALSE),""))</f>
        <v/>
      </c>
      <c r="I69" s="22" t="str">
        <f t="shared" ref="I69:I132" si="11">IF(D69="","",IFERROR(VLOOKUP(D69,Catalog,5,FALSE),""))</f>
        <v/>
      </c>
      <c r="J69" s="21" t="str">
        <f t="shared" ref="J69:J132" si="12">IF(OR(G69="",H69=""),"",ROUND(G69*H69,2))</f>
        <v/>
      </c>
      <c r="K69" s="21" t="str">
        <f t="shared" ref="K69:K132" si="13">IF(OR(J69="",I69=""),"",ROUND(J69*I69,2))</f>
        <v/>
      </c>
      <c r="L69" s="23" t="str">
        <f>IF(B69="","",TRIM(IF(COUNTIF('Registru avize'!$B$5:$B$304,B69)=0,"Aviz inexistent în registru. ","")&amp;IF(AND(D69&lt;&gt;"",ISNA(MATCH(D69,Coduri,0)),E69=""),"Cod necunoscut. ","")&amp;IF(N(G69)&lt;=0,"Lipsește cantitatea. ","")))</f>
        <v/>
      </c>
    </row>
    <row r="70" spans="1:12" x14ac:dyDescent="0.2">
      <c r="A70" s="1" t="str">
        <f t="shared" si="7"/>
        <v/>
      </c>
      <c r="B70" s="18"/>
      <c r="C70" s="19" t="str">
        <f>IF(B70="","",COUNTIF(INDEX($B:$B,5):B70,B70))</f>
        <v/>
      </c>
      <c r="D70" s="18"/>
      <c r="E70" s="20" t="str">
        <f t="shared" si="8"/>
        <v/>
      </c>
      <c r="F70" s="19" t="str">
        <f t="shared" si="9"/>
        <v/>
      </c>
      <c r="G70" s="6"/>
      <c r="H70" s="21" t="str">
        <f t="shared" si="10"/>
        <v/>
      </c>
      <c r="I70" s="22" t="str">
        <f t="shared" si="11"/>
        <v/>
      </c>
      <c r="J70" s="21" t="str">
        <f t="shared" si="12"/>
        <v/>
      </c>
      <c r="K70" s="21" t="str">
        <f t="shared" si="13"/>
        <v/>
      </c>
      <c r="L70" s="23" t="str">
        <f>IF(B70="","",TRIM(IF(COUNTIF('Registru avize'!$B$5:$B$304,B70)=0,"Aviz inexistent în registru. ","")&amp;IF(AND(D70&lt;&gt;"",ISNA(MATCH(D70,Coduri,0)),E70=""),"Cod necunoscut. ","")&amp;IF(N(G70)&lt;=0,"Lipsește cantitatea. ","")))</f>
        <v/>
      </c>
    </row>
    <row r="71" spans="1:12" x14ac:dyDescent="0.2">
      <c r="A71" s="1" t="str">
        <f t="shared" si="7"/>
        <v/>
      </c>
      <c r="B71" s="18"/>
      <c r="C71" s="19" t="str">
        <f>IF(B71="","",COUNTIF(INDEX($B:$B,5):B71,B71))</f>
        <v/>
      </c>
      <c r="D71" s="18"/>
      <c r="E71" s="20" t="str">
        <f t="shared" si="8"/>
        <v/>
      </c>
      <c r="F71" s="19" t="str">
        <f t="shared" si="9"/>
        <v/>
      </c>
      <c r="G71" s="6"/>
      <c r="H71" s="21" t="str">
        <f t="shared" si="10"/>
        <v/>
      </c>
      <c r="I71" s="22" t="str">
        <f t="shared" si="11"/>
        <v/>
      </c>
      <c r="J71" s="21" t="str">
        <f t="shared" si="12"/>
        <v/>
      </c>
      <c r="K71" s="21" t="str">
        <f t="shared" si="13"/>
        <v/>
      </c>
      <c r="L71" s="23" t="str">
        <f>IF(B71="","",TRIM(IF(COUNTIF('Registru avize'!$B$5:$B$304,B71)=0,"Aviz inexistent în registru. ","")&amp;IF(AND(D71&lt;&gt;"",ISNA(MATCH(D71,Coduri,0)),E71=""),"Cod necunoscut. ","")&amp;IF(N(G71)&lt;=0,"Lipsește cantitatea. ","")))</f>
        <v/>
      </c>
    </row>
    <row r="72" spans="1:12" x14ac:dyDescent="0.2">
      <c r="A72" s="1" t="str">
        <f t="shared" si="7"/>
        <v/>
      </c>
      <c r="B72" s="18"/>
      <c r="C72" s="19" t="str">
        <f>IF(B72="","",COUNTIF(INDEX($B:$B,5):B72,B72))</f>
        <v/>
      </c>
      <c r="D72" s="18"/>
      <c r="E72" s="20" t="str">
        <f t="shared" si="8"/>
        <v/>
      </c>
      <c r="F72" s="19" t="str">
        <f t="shared" si="9"/>
        <v/>
      </c>
      <c r="G72" s="6"/>
      <c r="H72" s="21" t="str">
        <f t="shared" si="10"/>
        <v/>
      </c>
      <c r="I72" s="22" t="str">
        <f t="shared" si="11"/>
        <v/>
      </c>
      <c r="J72" s="21" t="str">
        <f t="shared" si="12"/>
        <v/>
      </c>
      <c r="K72" s="21" t="str">
        <f t="shared" si="13"/>
        <v/>
      </c>
      <c r="L72" s="23" t="str">
        <f>IF(B72="","",TRIM(IF(COUNTIF('Registru avize'!$B$5:$B$304,B72)=0,"Aviz inexistent în registru. ","")&amp;IF(AND(D72&lt;&gt;"",ISNA(MATCH(D72,Coduri,0)),E72=""),"Cod necunoscut. ","")&amp;IF(N(G72)&lt;=0,"Lipsește cantitatea. ","")))</f>
        <v/>
      </c>
    </row>
    <row r="73" spans="1:12" x14ac:dyDescent="0.2">
      <c r="A73" s="1" t="str">
        <f t="shared" si="7"/>
        <v/>
      </c>
      <c r="B73" s="18"/>
      <c r="C73" s="19" t="str">
        <f>IF(B73="","",COUNTIF(INDEX($B:$B,5):B73,B73))</f>
        <v/>
      </c>
      <c r="D73" s="18"/>
      <c r="E73" s="20" t="str">
        <f t="shared" si="8"/>
        <v/>
      </c>
      <c r="F73" s="19" t="str">
        <f t="shared" si="9"/>
        <v/>
      </c>
      <c r="G73" s="6"/>
      <c r="H73" s="21" t="str">
        <f t="shared" si="10"/>
        <v/>
      </c>
      <c r="I73" s="22" t="str">
        <f t="shared" si="11"/>
        <v/>
      </c>
      <c r="J73" s="21" t="str">
        <f t="shared" si="12"/>
        <v/>
      </c>
      <c r="K73" s="21" t="str">
        <f t="shared" si="13"/>
        <v/>
      </c>
      <c r="L73" s="23" t="str">
        <f>IF(B73="","",TRIM(IF(COUNTIF('Registru avize'!$B$5:$B$304,B73)=0,"Aviz inexistent în registru. ","")&amp;IF(AND(D73&lt;&gt;"",ISNA(MATCH(D73,Coduri,0)),E73=""),"Cod necunoscut. ","")&amp;IF(N(G73)&lt;=0,"Lipsește cantitatea. ","")))</f>
        <v/>
      </c>
    </row>
    <row r="74" spans="1:12" x14ac:dyDescent="0.2">
      <c r="A74" s="1" t="str">
        <f t="shared" si="7"/>
        <v/>
      </c>
      <c r="B74" s="18"/>
      <c r="C74" s="19" t="str">
        <f>IF(B74="","",COUNTIF(INDEX($B:$B,5):B74,B74))</f>
        <v/>
      </c>
      <c r="D74" s="18"/>
      <c r="E74" s="20" t="str">
        <f t="shared" si="8"/>
        <v/>
      </c>
      <c r="F74" s="19" t="str">
        <f t="shared" si="9"/>
        <v/>
      </c>
      <c r="G74" s="6"/>
      <c r="H74" s="21" t="str">
        <f t="shared" si="10"/>
        <v/>
      </c>
      <c r="I74" s="22" t="str">
        <f t="shared" si="11"/>
        <v/>
      </c>
      <c r="J74" s="21" t="str">
        <f t="shared" si="12"/>
        <v/>
      </c>
      <c r="K74" s="21" t="str">
        <f t="shared" si="13"/>
        <v/>
      </c>
      <c r="L74" s="23" t="str">
        <f>IF(B74="","",TRIM(IF(COUNTIF('Registru avize'!$B$5:$B$304,B74)=0,"Aviz inexistent în registru. ","")&amp;IF(AND(D74&lt;&gt;"",ISNA(MATCH(D74,Coduri,0)),E74=""),"Cod necunoscut. ","")&amp;IF(N(G74)&lt;=0,"Lipsește cantitatea. ","")))</f>
        <v/>
      </c>
    </row>
    <row r="75" spans="1:12" x14ac:dyDescent="0.2">
      <c r="A75" s="1" t="str">
        <f t="shared" si="7"/>
        <v/>
      </c>
      <c r="B75" s="18"/>
      <c r="C75" s="19" t="str">
        <f>IF(B75="","",COUNTIF(INDEX($B:$B,5):B75,B75))</f>
        <v/>
      </c>
      <c r="D75" s="18"/>
      <c r="E75" s="20" t="str">
        <f t="shared" si="8"/>
        <v/>
      </c>
      <c r="F75" s="19" t="str">
        <f t="shared" si="9"/>
        <v/>
      </c>
      <c r="G75" s="6"/>
      <c r="H75" s="21" t="str">
        <f t="shared" si="10"/>
        <v/>
      </c>
      <c r="I75" s="22" t="str">
        <f t="shared" si="11"/>
        <v/>
      </c>
      <c r="J75" s="21" t="str">
        <f t="shared" si="12"/>
        <v/>
      </c>
      <c r="K75" s="21" t="str">
        <f t="shared" si="13"/>
        <v/>
      </c>
      <c r="L75" s="23" t="str">
        <f>IF(B75="","",TRIM(IF(COUNTIF('Registru avize'!$B$5:$B$304,B75)=0,"Aviz inexistent în registru. ","")&amp;IF(AND(D75&lt;&gt;"",ISNA(MATCH(D75,Coduri,0)),E75=""),"Cod necunoscut. ","")&amp;IF(N(G75)&lt;=0,"Lipsește cantitatea. ","")))</f>
        <v/>
      </c>
    </row>
    <row r="76" spans="1:12" x14ac:dyDescent="0.2">
      <c r="A76" s="1" t="str">
        <f t="shared" si="7"/>
        <v/>
      </c>
      <c r="B76" s="18"/>
      <c r="C76" s="19" t="str">
        <f>IF(B76="","",COUNTIF(INDEX($B:$B,5):B76,B76))</f>
        <v/>
      </c>
      <c r="D76" s="18"/>
      <c r="E76" s="20" t="str">
        <f t="shared" si="8"/>
        <v/>
      </c>
      <c r="F76" s="19" t="str">
        <f t="shared" si="9"/>
        <v/>
      </c>
      <c r="G76" s="6"/>
      <c r="H76" s="21" t="str">
        <f t="shared" si="10"/>
        <v/>
      </c>
      <c r="I76" s="22" t="str">
        <f t="shared" si="11"/>
        <v/>
      </c>
      <c r="J76" s="21" t="str">
        <f t="shared" si="12"/>
        <v/>
      </c>
      <c r="K76" s="21" t="str">
        <f t="shared" si="13"/>
        <v/>
      </c>
      <c r="L76" s="23" t="str">
        <f>IF(B76="","",TRIM(IF(COUNTIF('Registru avize'!$B$5:$B$304,B76)=0,"Aviz inexistent în registru. ","")&amp;IF(AND(D76&lt;&gt;"",ISNA(MATCH(D76,Coduri,0)),E76=""),"Cod necunoscut. ","")&amp;IF(N(G76)&lt;=0,"Lipsește cantitatea. ","")))</f>
        <v/>
      </c>
    </row>
    <row r="77" spans="1:12" x14ac:dyDescent="0.2">
      <c r="A77" s="1" t="str">
        <f t="shared" si="7"/>
        <v/>
      </c>
      <c r="B77" s="18"/>
      <c r="C77" s="19" t="str">
        <f>IF(B77="","",COUNTIF(INDEX($B:$B,5):B77,B77))</f>
        <v/>
      </c>
      <c r="D77" s="18"/>
      <c r="E77" s="20" t="str">
        <f t="shared" si="8"/>
        <v/>
      </c>
      <c r="F77" s="19" t="str">
        <f t="shared" si="9"/>
        <v/>
      </c>
      <c r="G77" s="6"/>
      <c r="H77" s="21" t="str">
        <f t="shared" si="10"/>
        <v/>
      </c>
      <c r="I77" s="22" t="str">
        <f t="shared" si="11"/>
        <v/>
      </c>
      <c r="J77" s="21" t="str">
        <f t="shared" si="12"/>
        <v/>
      </c>
      <c r="K77" s="21" t="str">
        <f t="shared" si="13"/>
        <v/>
      </c>
      <c r="L77" s="23" t="str">
        <f>IF(B77="","",TRIM(IF(COUNTIF('Registru avize'!$B$5:$B$304,B77)=0,"Aviz inexistent în registru. ","")&amp;IF(AND(D77&lt;&gt;"",ISNA(MATCH(D77,Coduri,0)),E77=""),"Cod necunoscut. ","")&amp;IF(N(G77)&lt;=0,"Lipsește cantitatea. ","")))</f>
        <v/>
      </c>
    </row>
    <row r="78" spans="1:12" x14ac:dyDescent="0.2">
      <c r="A78" s="1" t="str">
        <f t="shared" si="7"/>
        <v/>
      </c>
      <c r="B78" s="18"/>
      <c r="C78" s="19" t="str">
        <f>IF(B78="","",COUNTIF(INDEX($B:$B,5):B78,B78))</f>
        <v/>
      </c>
      <c r="D78" s="18"/>
      <c r="E78" s="20" t="str">
        <f t="shared" si="8"/>
        <v/>
      </c>
      <c r="F78" s="19" t="str">
        <f t="shared" si="9"/>
        <v/>
      </c>
      <c r="G78" s="6"/>
      <c r="H78" s="21" t="str">
        <f t="shared" si="10"/>
        <v/>
      </c>
      <c r="I78" s="22" t="str">
        <f t="shared" si="11"/>
        <v/>
      </c>
      <c r="J78" s="21" t="str">
        <f t="shared" si="12"/>
        <v/>
      </c>
      <c r="K78" s="21" t="str">
        <f t="shared" si="13"/>
        <v/>
      </c>
      <c r="L78" s="23" t="str">
        <f>IF(B78="","",TRIM(IF(COUNTIF('Registru avize'!$B$5:$B$304,B78)=0,"Aviz inexistent în registru. ","")&amp;IF(AND(D78&lt;&gt;"",ISNA(MATCH(D78,Coduri,0)),E78=""),"Cod necunoscut. ","")&amp;IF(N(G78)&lt;=0,"Lipsește cantitatea. ","")))</f>
        <v/>
      </c>
    </row>
    <row r="79" spans="1:12" x14ac:dyDescent="0.2">
      <c r="A79" s="1" t="str">
        <f t="shared" si="7"/>
        <v/>
      </c>
      <c r="B79" s="18"/>
      <c r="C79" s="19" t="str">
        <f>IF(B79="","",COUNTIF(INDEX($B:$B,5):B79,B79))</f>
        <v/>
      </c>
      <c r="D79" s="18"/>
      <c r="E79" s="20" t="str">
        <f t="shared" si="8"/>
        <v/>
      </c>
      <c r="F79" s="19" t="str">
        <f t="shared" si="9"/>
        <v/>
      </c>
      <c r="G79" s="6"/>
      <c r="H79" s="21" t="str">
        <f t="shared" si="10"/>
        <v/>
      </c>
      <c r="I79" s="22" t="str">
        <f t="shared" si="11"/>
        <v/>
      </c>
      <c r="J79" s="21" t="str">
        <f t="shared" si="12"/>
        <v/>
      </c>
      <c r="K79" s="21" t="str">
        <f t="shared" si="13"/>
        <v/>
      </c>
      <c r="L79" s="23" t="str">
        <f>IF(B79="","",TRIM(IF(COUNTIF('Registru avize'!$B$5:$B$304,B79)=0,"Aviz inexistent în registru. ","")&amp;IF(AND(D79&lt;&gt;"",ISNA(MATCH(D79,Coduri,0)),E79=""),"Cod necunoscut. ","")&amp;IF(N(G79)&lt;=0,"Lipsește cantitatea. ","")))</f>
        <v/>
      </c>
    </row>
    <row r="80" spans="1:12" x14ac:dyDescent="0.2">
      <c r="A80" s="1" t="str">
        <f t="shared" si="7"/>
        <v/>
      </c>
      <c r="B80" s="18"/>
      <c r="C80" s="19" t="str">
        <f>IF(B80="","",COUNTIF(INDEX($B:$B,5):B80,B80))</f>
        <v/>
      </c>
      <c r="D80" s="18"/>
      <c r="E80" s="20" t="str">
        <f t="shared" si="8"/>
        <v/>
      </c>
      <c r="F80" s="19" t="str">
        <f t="shared" si="9"/>
        <v/>
      </c>
      <c r="G80" s="6"/>
      <c r="H80" s="21" t="str">
        <f t="shared" si="10"/>
        <v/>
      </c>
      <c r="I80" s="22" t="str">
        <f t="shared" si="11"/>
        <v/>
      </c>
      <c r="J80" s="21" t="str">
        <f t="shared" si="12"/>
        <v/>
      </c>
      <c r="K80" s="21" t="str">
        <f t="shared" si="13"/>
        <v/>
      </c>
      <c r="L80" s="23" t="str">
        <f>IF(B80="","",TRIM(IF(COUNTIF('Registru avize'!$B$5:$B$304,B80)=0,"Aviz inexistent în registru. ","")&amp;IF(AND(D80&lt;&gt;"",ISNA(MATCH(D80,Coduri,0)),E80=""),"Cod necunoscut. ","")&amp;IF(N(G80)&lt;=0,"Lipsește cantitatea. ","")))</f>
        <v/>
      </c>
    </row>
    <row r="81" spans="1:12" x14ac:dyDescent="0.2">
      <c r="A81" s="1" t="str">
        <f t="shared" si="7"/>
        <v/>
      </c>
      <c r="B81" s="18"/>
      <c r="C81" s="19" t="str">
        <f>IF(B81="","",COUNTIF(INDEX($B:$B,5):B81,B81))</f>
        <v/>
      </c>
      <c r="D81" s="18"/>
      <c r="E81" s="20" t="str">
        <f t="shared" si="8"/>
        <v/>
      </c>
      <c r="F81" s="19" t="str">
        <f t="shared" si="9"/>
        <v/>
      </c>
      <c r="G81" s="6"/>
      <c r="H81" s="21" t="str">
        <f t="shared" si="10"/>
        <v/>
      </c>
      <c r="I81" s="22" t="str">
        <f t="shared" si="11"/>
        <v/>
      </c>
      <c r="J81" s="21" t="str">
        <f t="shared" si="12"/>
        <v/>
      </c>
      <c r="K81" s="21" t="str">
        <f t="shared" si="13"/>
        <v/>
      </c>
      <c r="L81" s="23" t="str">
        <f>IF(B81="","",TRIM(IF(COUNTIF('Registru avize'!$B$5:$B$304,B81)=0,"Aviz inexistent în registru. ","")&amp;IF(AND(D81&lt;&gt;"",ISNA(MATCH(D81,Coduri,0)),E81=""),"Cod necunoscut. ","")&amp;IF(N(G81)&lt;=0,"Lipsește cantitatea. ","")))</f>
        <v/>
      </c>
    </row>
    <row r="82" spans="1:12" x14ac:dyDescent="0.2">
      <c r="A82" s="1" t="str">
        <f t="shared" si="7"/>
        <v/>
      </c>
      <c r="B82" s="18"/>
      <c r="C82" s="19" t="str">
        <f>IF(B82="","",COUNTIF(INDEX($B:$B,5):B82,B82))</f>
        <v/>
      </c>
      <c r="D82" s="18"/>
      <c r="E82" s="20" t="str">
        <f t="shared" si="8"/>
        <v/>
      </c>
      <c r="F82" s="19" t="str">
        <f t="shared" si="9"/>
        <v/>
      </c>
      <c r="G82" s="6"/>
      <c r="H82" s="21" t="str">
        <f t="shared" si="10"/>
        <v/>
      </c>
      <c r="I82" s="22" t="str">
        <f t="shared" si="11"/>
        <v/>
      </c>
      <c r="J82" s="21" t="str">
        <f t="shared" si="12"/>
        <v/>
      </c>
      <c r="K82" s="21" t="str">
        <f t="shared" si="13"/>
        <v/>
      </c>
      <c r="L82" s="23" t="str">
        <f>IF(B82="","",TRIM(IF(COUNTIF('Registru avize'!$B$5:$B$304,B82)=0,"Aviz inexistent în registru. ","")&amp;IF(AND(D82&lt;&gt;"",ISNA(MATCH(D82,Coduri,0)),E82=""),"Cod necunoscut. ","")&amp;IF(N(G82)&lt;=0,"Lipsește cantitatea. ","")))</f>
        <v/>
      </c>
    </row>
    <row r="83" spans="1:12" x14ac:dyDescent="0.2">
      <c r="A83" s="1" t="str">
        <f t="shared" si="7"/>
        <v/>
      </c>
      <c r="B83" s="18"/>
      <c r="C83" s="19" t="str">
        <f>IF(B83="","",COUNTIF(INDEX($B:$B,5):B83,B83))</f>
        <v/>
      </c>
      <c r="D83" s="18"/>
      <c r="E83" s="20" t="str">
        <f t="shared" si="8"/>
        <v/>
      </c>
      <c r="F83" s="19" t="str">
        <f t="shared" si="9"/>
        <v/>
      </c>
      <c r="G83" s="6"/>
      <c r="H83" s="21" t="str">
        <f t="shared" si="10"/>
        <v/>
      </c>
      <c r="I83" s="22" t="str">
        <f t="shared" si="11"/>
        <v/>
      </c>
      <c r="J83" s="21" t="str">
        <f t="shared" si="12"/>
        <v/>
      </c>
      <c r="K83" s="21" t="str">
        <f t="shared" si="13"/>
        <v/>
      </c>
      <c r="L83" s="23" t="str">
        <f>IF(B83="","",TRIM(IF(COUNTIF('Registru avize'!$B$5:$B$304,B83)=0,"Aviz inexistent în registru. ","")&amp;IF(AND(D83&lt;&gt;"",ISNA(MATCH(D83,Coduri,0)),E83=""),"Cod necunoscut. ","")&amp;IF(N(G83)&lt;=0,"Lipsește cantitatea. ","")))</f>
        <v/>
      </c>
    </row>
    <row r="84" spans="1:12" x14ac:dyDescent="0.2">
      <c r="A84" s="1" t="str">
        <f t="shared" si="7"/>
        <v/>
      </c>
      <c r="B84" s="18"/>
      <c r="C84" s="19" t="str">
        <f>IF(B84="","",COUNTIF(INDEX($B:$B,5):B84,B84))</f>
        <v/>
      </c>
      <c r="D84" s="18"/>
      <c r="E84" s="20" t="str">
        <f t="shared" si="8"/>
        <v/>
      </c>
      <c r="F84" s="19" t="str">
        <f t="shared" si="9"/>
        <v/>
      </c>
      <c r="G84" s="6"/>
      <c r="H84" s="21" t="str">
        <f t="shared" si="10"/>
        <v/>
      </c>
      <c r="I84" s="22" t="str">
        <f t="shared" si="11"/>
        <v/>
      </c>
      <c r="J84" s="21" t="str">
        <f t="shared" si="12"/>
        <v/>
      </c>
      <c r="K84" s="21" t="str">
        <f t="shared" si="13"/>
        <v/>
      </c>
      <c r="L84" s="23" t="str">
        <f>IF(B84="","",TRIM(IF(COUNTIF('Registru avize'!$B$5:$B$304,B84)=0,"Aviz inexistent în registru. ","")&amp;IF(AND(D84&lt;&gt;"",ISNA(MATCH(D84,Coduri,0)),E84=""),"Cod necunoscut. ","")&amp;IF(N(G84)&lt;=0,"Lipsește cantitatea. ","")))</f>
        <v/>
      </c>
    </row>
    <row r="85" spans="1:12" x14ac:dyDescent="0.2">
      <c r="A85" s="1" t="str">
        <f t="shared" si="7"/>
        <v/>
      </c>
      <c r="B85" s="18"/>
      <c r="C85" s="19" t="str">
        <f>IF(B85="","",COUNTIF(INDEX($B:$B,5):B85,B85))</f>
        <v/>
      </c>
      <c r="D85" s="18"/>
      <c r="E85" s="20" t="str">
        <f t="shared" si="8"/>
        <v/>
      </c>
      <c r="F85" s="19" t="str">
        <f t="shared" si="9"/>
        <v/>
      </c>
      <c r="G85" s="6"/>
      <c r="H85" s="21" t="str">
        <f t="shared" si="10"/>
        <v/>
      </c>
      <c r="I85" s="22" t="str">
        <f t="shared" si="11"/>
        <v/>
      </c>
      <c r="J85" s="21" t="str">
        <f t="shared" si="12"/>
        <v/>
      </c>
      <c r="K85" s="21" t="str">
        <f t="shared" si="13"/>
        <v/>
      </c>
      <c r="L85" s="23" t="str">
        <f>IF(B85="","",TRIM(IF(COUNTIF('Registru avize'!$B$5:$B$304,B85)=0,"Aviz inexistent în registru. ","")&amp;IF(AND(D85&lt;&gt;"",ISNA(MATCH(D85,Coduri,0)),E85=""),"Cod necunoscut. ","")&amp;IF(N(G85)&lt;=0,"Lipsește cantitatea. ","")))</f>
        <v/>
      </c>
    </row>
    <row r="86" spans="1:12" x14ac:dyDescent="0.2">
      <c r="A86" s="1" t="str">
        <f t="shared" si="7"/>
        <v/>
      </c>
      <c r="B86" s="18"/>
      <c r="C86" s="19" t="str">
        <f>IF(B86="","",COUNTIF(INDEX($B:$B,5):B86,B86))</f>
        <v/>
      </c>
      <c r="D86" s="18"/>
      <c r="E86" s="20" t="str">
        <f t="shared" si="8"/>
        <v/>
      </c>
      <c r="F86" s="19" t="str">
        <f t="shared" si="9"/>
        <v/>
      </c>
      <c r="G86" s="6"/>
      <c r="H86" s="21" t="str">
        <f t="shared" si="10"/>
        <v/>
      </c>
      <c r="I86" s="22" t="str">
        <f t="shared" si="11"/>
        <v/>
      </c>
      <c r="J86" s="21" t="str">
        <f t="shared" si="12"/>
        <v/>
      </c>
      <c r="K86" s="21" t="str">
        <f t="shared" si="13"/>
        <v/>
      </c>
      <c r="L86" s="23" t="str">
        <f>IF(B86="","",TRIM(IF(COUNTIF('Registru avize'!$B$5:$B$304,B86)=0,"Aviz inexistent în registru. ","")&amp;IF(AND(D86&lt;&gt;"",ISNA(MATCH(D86,Coduri,0)),E86=""),"Cod necunoscut. ","")&amp;IF(N(G86)&lt;=0,"Lipsește cantitatea. ","")))</f>
        <v/>
      </c>
    </row>
    <row r="87" spans="1:12" x14ac:dyDescent="0.2">
      <c r="A87" s="1" t="str">
        <f t="shared" si="7"/>
        <v/>
      </c>
      <c r="B87" s="18"/>
      <c r="C87" s="19" t="str">
        <f>IF(B87="","",COUNTIF(INDEX($B:$B,5):B87,B87))</f>
        <v/>
      </c>
      <c r="D87" s="18"/>
      <c r="E87" s="20" t="str">
        <f t="shared" si="8"/>
        <v/>
      </c>
      <c r="F87" s="19" t="str">
        <f t="shared" si="9"/>
        <v/>
      </c>
      <c r="G87" s="6"/>
      <c r="H87" s="21" t="str">
        <f t="shared" si="10"/>
        <v/>
      </c>
      <c r="I87" s="22" t="str">
        <f t="shared" si="11"/>
        <v/>
      </c>
      <c r="J87" s="21" t="str">
        <f t="shared" si="12"/>
        <v/>
      </c>
      <c r="K87" s="21" t="str">
        <f t="shared" si="13"/>
        <v/>
      </c>
      <c r="L87" s="23" t="str">
        <f>IF(B87="","",TRIM(IF(COUNTIF('Registru avize'!$B$5:$B$304,B87)=0,"Aviz inexistent în registru. ","")&amp;IF(AND(D87&lt;&gt;"",ISNA(MATCH(D87,Coduri,0)),E87=""),"Cod necunoscut. ","")&amp;IF(N(G87)&lt;=0,"Lipsește cantitatea. ","")))</f>
        <v/>
      </c>
    </row>
    <row r="88" spans="1:12" x14ac:dyDescent="0.2">
      <c r="A88" s="1" t="str">
        <f t="shared" si="7"/>
        <v/>
      </c>
      <c r="B88" s="18"/>
      <c r="C88" s="19" t="str">
        <f>IF(B88="","",COUNTIF(INDEX($B:$B,5):B88,B88))</f>
        <v/>
      </c>
      <c r="D88" s="18"/>
      <c r="E88" s="20" t="str">
        <f t="shared" si="8"/>
        <v/>
      </c>
      <c r="F88" s="19" t="str">
        <f t="shared" si="9"/>
        <v/>
      </c>
      <c r="G88" s="6"/>
      <c r="H88" s="21" t="str">
        <f t="shared" si="10"/>
        <v/>
      </c>
      <c r="I88" s="22" t="str">
        <f t="shared" si="11"/>
        <v/>
      </c>
      <c r="J88" s="21" t="str">
        <f t="shared" si="12"/>
        <v/>
      </c>
      <c r="K88" s="21" t="str">
        <f t="shared" si="13"/>
        <v/>
      </c>
      <c r="L88" s="23" t="str">
        <f>IF(B88="","",TRIM(IF(COUNTIF('Registru avize'!$B$5:$B$304,B88)=0,"Aviz inexistent în registru. ","")&amp;IF(AND(D88&lt;&gt;"",ISNA(MATCH(D88,Coduri,0)),E88=""),"Cod necunoscut. ","")&amp;IF(N(G88)&lt;=0,"Lipsește cantitatea. ","")))</f>
        <v/>
      </c>
    </row>
    <row r="89" spans="1:12" x14ac:dyDescent="0.2">
      <c r="A89" s="1" t="str">
        <f t="shared" si="7"/>
        <v/>
      </c>
      <c r="B89" s="18"/>
      <c r="C89" s="19" t="str">
        <f>IF(B89="","",COUNTIF(INDEX($B:$B,5):B89,B89))</f>
        <v/>
      </c>
      <c r="D89" s="18"/>
      <c r="E89" s="20" t="str">
        <f t="shared" si="8"/>
        <v/>
      </c>
      <c r="F89" s="19" t="str">
        <f t="shared" si="9"/>
        <v/>
      </c>
      <c r="G89" s="6"/>
      <c r="H89" s="21" t="str">
        <f t="shared" si="10"/>
        <v/>
      </c>
      <c r="I89" s="22" t="str">
        <f t="shared" si="11"/>
        <v/>
      </c>
      <c r="J89" s="21" t="str">
        <f t="shared" si="12"/>
        <v/>
      </c>
      <c r="K89" s="21" t="str">
        <f t="shared" si="13"/>
        <v/>
      </c>
      <c r="L89" s="23" t="str">
        <f>IF(B89="","",TRIM(IF(COUNTIF('Registru avize'!$B$5:$B$304,B89)=0,"Aviz inexistent în registru. ","")&amp;IF(AND(D89&lt;&gt;"",ISNA(MATCH(D89,Coduri,0)),E89=""),"Cod necunoscut. ","")&amp;IF(N(G89)&lt;=0,"Lipsește cantitatea. ","")))</f>
        <v/>
      </c>
    </row>
    <row r="90" spans="1:12" x14ac:dyDescent="0.2">
      <c r="A90" s="1" t="str">
        <f t="shared" si="7"/>
        <v/>
      </c>
      <c r="B90" s="18"/>
      <c r="C90" s="19" t="str">
        <f>IF(B90="","",COUNTIF(INDEX($B:$B,5):B90,B90))</f>
        <v/>
      </c>
      <c r="D90" s="18"/>
      <c r="E90" s="20" t="str">
        <f t="shared" si="8"/>
        <v/>
      </c>
      <c r="F90" s="19" t="str">
        <f t="shared" si="9"/>
        <v/>
      </c>
      <c r="G90" s="6"/>
      <c r="H90" s="21" t="str">
        <f t="shared" si="10"/>
        <v/>
      </c>
      <c r="I90" s="22" t="str">
        <f t="shared" si="11"/>
        <v/>
      </c>
      <c r="J90" s="21" t="str">
        <f t="shared" si="12"/>
        <v/>
      </c>
      <c r="K90" s="21" t="str">
        <f t="shared" si="13"/>
        <v/>
      </c>
      <c r="L90" s="23" t="str">
        <f>IF(B90="","",TRIM(IF(COUNTIF('Registru avize'!$B$5:$B$304,B90)=0,"Aviz inexistent în registru. ","")&amp;IF(AND(D90&lt;&gt;"",ISNA(MATCH(D90,Coduri,0)),E90=""),"Cod necunoscut. ","")&amp;IF(N(G90)&lt;=0,"Lipsește cantitatea. ","")))</f>
        <v/>
      </c>
    </row>
    <row r="91" spans="1:12" x14ac:dyDescent="0.2">
      <c r="A91" s="1" t="str">
        <f t="shared" si="7"/>
        <v/>
      </c>
      <c r="B91" s="18"/>
      <c r="C91" s="19" t="str">
        <f>IF(B91="","",COUNTIF(INDEX($B:$B,5):B91,B91))</f>
        <v/>
      </c>
      <c r="D91" s="18"/>
      <c r="E91" s="20" t="str">
        <f t="shared" si="8"/>
        <v/>
      </c>
      <c r="F91" s="19" t="str">
        <f t="shared" si="9"/>
        <v/>
      </c>
      <c r="G91" s="6"/>
      <c r="H91" s="21" t="str">
        <f t="shared" si="10"/>
        <v/>
      </c>
      <c r="I91" s="22" t="str">
        <f t="shared" si="11"/>
        <v/>
      </c>
      <c r="J91" s="21" t="str">
        <f t="shared" si="12"/>
        <v/>
      </c>
      <c r="K91" s="21" t="str">
        <f t="shared" si="13"/>
        <v/>
      </c>
      <c r="L91" s="23" t="str">
        <f>IF(B91="","",TRIM(IF(COUNTIF('Registru avize'!$B$5:$B$304,B91)=0,"Aviz inexistent în registru. ","")&amp;IF(AND(D91&lt;&gt;"",ISNA(MATCH(D91,Coduri,0)),E91=""),"Cod necunoscut. ","")&amp;IF(N(G91)&lt;=0,"Lipsește cantitatea. ","")))</f>
        <v/>
      </c>
    </row>
    <row r="92" spans="1:12" x14ac:dyDescent="0.2">
      <c r="A92" s="1" t="str">
        <f t="shared" si="7"/>
        <v/>
      </c>
      <c r="B92" s="18"/>
      <c r="C92" s="19" t="str">
        <f>IF(B92="","",COUNTIF(INDEX($B:$B,5):B92,B92))</f>
        <v/>
      </c>
      <c r="D92" s="18"/>
      <c r="E92" s="20" t="str">
        <f t="shared" si="8"/>
        <v/>
      </c>
      <c r="F92" s="19" t="str">
        <f t="shared" si="9"/>
        <v/>
      </c>
      <c r="G92" s="6"/>
      <c r="H92" s="21" t="str">
        <f t="shared" si="10"/>
        <v/>
      </c>
      <c r="I92" s="22" t="str">
        <f t="shared" si="11"/>
        <v/>
      </c>
      <c r="J92" s="21" t="str">
        <f t="shared" si="12"/>
        <v/>
      </c>
      <c r="K92" s="21" t="str">
        <f t="shared" si="13"/>
        <v/>
      </c>
      <c r="L92" s="23" t="str">
        <f>IF(B92="","",TRIM(IF(COUNTIF('Registru avize'!$B$5:$B$304,B92)=0,"Aviz inexistent în registru. ","")&amp;IF(AND(D92&lt;&gt;"",ISNA(MATCH(D92,Coduri,0)),E92=""),"Cod necunoscut. ","")&amp;IF(N(G92)&lt;=0,"Lipsește cantitatea. ","")))</f>
        <v/>
      </c>
    </row>
    <row r="93" spans="1:12" x14ac:dyDescent="0.2">
      <c r="A93" s="1" t="str">
        <f t="shared" si="7"/>
        <v/>
      </c>
      <c r="B93" s="18"/>
      <c r="C93" s="19" t="str">
        <f>IF(B93="","",COUNTIF(INDEX($B:$B,5):B93,B93))</f>
        <v/>
      </c>
      <c r="D93" s="18"/>
      <c r="E93" s="20" t="str">
        <f t="shared" si="8"/>
        <v/>
      </c>
      <c r="F93" s="19" t="str">
        <f t="shared" si="9"/>
        <v/>
      </c>
      <c r="G93" s="6"/>
      <c r="H93" s="21" t="str">
        <f t="shared" si="10"/>
        <v/>
      </c>
      <c r="I93" s="22" t="str">
        <f t="shared" si="11"/>
        <v/>
      </c>
      <c r="J93" s="21" t="str">
        <f t="shared" si="12"/>
        <v/>
      </c>
      <c r="K93" s="21" t="str">
        <f t="shared" si="13"/>
        <v/>
      </c>
      <c r="L93" s="23" t="str">
        <f>IF(B93="","",TRIM(IF(COUNTIF('Registru avize'!$B$5:$B$304,B93)=0,"Aviz inexistent în registru. ","")&amp;IF(AND(D93&lt;&gt;"",ISNA(MATCH(D93,Coduri,0)),E93=""),"Cod necunoscut. ","")&amp;IF(N(G93)&lt;=0,"Lipsește cantitatea. ","")))</f>
        <v/>
      </c>
    </row>
    <row r="94" spans="1:12" x14ac:dyDescent="0.2">
      <c r="A94" s="1" t="str">
        <f t="shared" si="7"/>
        <v/>
      </c>
      <c r="B94" s="18"/>
      <c r="C94" s="19" t="str">
        <f>IF(B94="","",COUNTIF(INDEX($B:$B,5):B94,B94))</f>
        <v/>
      </c>
      <c r="D94" s="18"/>
      <c r="E94" s="20" t="str">
        <f t="shared" si="8"/>
        <v/>
      </c>
      <c r="F94" s="19" t="str">
        <f t="shared" si="9"/>
        <v/>
      </c>
      <c r="G94" s="6"/>
      <c r="H94" s="21" t="str">
        <f t="shared" si="10"/>
        <v/>
      </c>
      <c r="I94" s="22" t="str">
        <f t="shared" si="11"/>
        <v/>
      </c>
      <c r="J94" s="21" t="str">
        <f t="shared" si="12"/>
        <v/>
      </c>
      <c r="K94" s="21" t="str">
        <f t="shared" si="13"/>
        <v/>
      </c>
      <c r="L94" s="23" t="str">
        <f>IF(B94="","",TRIM(IF(COUNTIF('Registru avize'!$B$5:$B$304,B94)=0,"Aviz inexistent în registru. ","")&amp;IF(AND(D94&lt;&gt;"",ISNA(MATCH(D94,Coduri,0)),E94=""),"Cod necunoscut. ","")&amp;IF(N(G94)&lt;=0,"Lipsește cantitatea. ","")))</f>
        <v/>
      </c>
    </row>
    <row r="95" spans="1:12" x14ac:dyDescent="0.2">
      <c r="A95" s="1" t="str">
        <f t="shared" si="7"/>
        <v/>
      </c>
      <c r="B95" s="18"/>
      <c r="C95" s="19" t="str">
        <f>IF(B95="","",COUNTIF(INDEX($B:$B,5):B95,B95))</f>
        <v/>
      </c>
      <c r="D95" s="18"/>
      <c r="E95" s="20" t="str">
        <f t="shared" si="8"/>
        <v/>
      </c>
      <c r="F95" s="19" t="str">
        <f t="shared" si="9"/>
        <v/>
      </c>
      <c r="G95" s="6"/>
      <c r="H95" s="21" t="str">
        <f t="shared" si="10"/>
        <v/>
      </c>
      <c r="I95" s="22" t="str">
        <f t="shared" si="11"/>
        <v/>
      </c>
      <c r="J95" s="21" t="str">
        <f t="shared" si="12"/>
        <v/>
      </c>
      <c r="K95" s="21" t="str">
        <f t="shared" si="13"/>
        <v/>
      </c>
      <c r="L95" s="23" t="str">
        <f>IF(B95="","",TRIM(IF(COUNTIF('Registru avize'!$B$5:$B$304,B95)=0,"Aviz inexistent în registru. ","")&amp;IF(AND(D95&lt;&gt;"",ISNA(MATCH(D95,Coduri,0)),E95=""),"Cod necunoscut. ","")&amp;IF(N(G95)&lt;=0,"Lipsește cantitatea. ","")))</f>
        <v/>
      </c>
    </row>
    <row r="96" spans="1:12" x14ac:dyDescent="0.2">
      <c r="A96" s="1" t="str">
        <f t="shared" si="7"/>
        <v/>
      </c>
      <c r="B96" s="18"/>
      <c r="C96" s="19" t="str">
        <f>IF(B96="","",COUNTIF(INDEX($B:$B,5):B96,B96))</f>
        <v/>
      </c>
      <c r="D96" s="18"/>
      <c r="E96" s="20" t="str">
        <f t="shared" si="8"/>
        <v/>
      </c>
      <c r="F96" s="19" t="str">
        <f t="shared" si="9"/>
        <v/>
      </c>
      <c r="G96" s="6"/>
      <c r="H96" s="21" t="str">
        <f t="shared" si="10"/>
        <v/>
      </c>
      <c r="I96" s="22" t="str">
        <f t="shared" si="11"/>
        <v/>
      </c>
      <c r="J96" s="21" t="str">
        <f t="shared" si="12"/>
        <v/>
      </c>
      <c r="K96" s="21" t="str">
        <f t="shared" si="13"/>
        <v/>
      </c>
      <c r="L96" s="23" t="str">
        <f>IF(B96="","",TRIM(IF(COUNTIF('Registru avize'!$B$5:$B$304,B96)=0,"Aviz inexistent în registru. ","")&amp;IF(AND(D96&lt;&gt;"",ISNA(MATCH(D96,Coduri,0)),E96=""),"Cod necunoscut. ","")&amp;IF(N(G96)&lt;=0,"Lipsește cantitatea. ","")))</f>
        <v/>
      </c>
    </row>
    <row r="97" spans="1:12" x14ac:dyDescent="0.2">
      <c r="A97" s="1" t="str">
        <f t="shared" si="7"/>
        <v/>
      </c>
      <c r="B97" s="18"/>
      <c r="C97" s="19" t="str">
        <f>IF(B97="","",COUNTIF(INDEX($B:$B,5):B97,B97))</f>
        <v/>
      </c>
      <c r="D97" s="18"/>
      <c r="E97" s="20" t="str">
        <f t="shared" si="8"/>
        <v/>
      </c>
      <c r="F97" s="19" t="str">
        <f t="shared" si="9"/>
        <v/>
      </c>
      <c r="G97" s="6"/>
      <c r="H97" s="21" t="str">
        <f t="shared" si="10"/>
        <v/>
      </c>
      <c r="I97" s="22" t="str">
        <f t="shared" si="11"/>
        <v/>
      </c>
      <c r="J97" s="21" t="str">
        <f t="shared" si="12"/>
        <v/>
      </c>
      <c r="K97" s="21" t="str">
        <f t="shared" si="13"/>
        <v/>
      </c>
      <c r="L97" s="23" t="str">
        <f>IF(B97="","",TRIM(IF(COUNTIF('Registru avize'!$B$5:$B$304,B97)=0,"Aviz inexistent în registru. ","")&amp;IF(AND(D97&lt;&gt;"",ISNA(MATCH(D97,Coduri,0)),E97=""),"Cod necunoscut. ","")&amp;IF(N(G97)&lt;=0,"Lipsește cantitatea. ","")))</f>
        <v/>
      </c>
    </row>
    <row r="98" spans="1:12" x14ac:dyDescent="0.2">
      <c r="A98" s="1" t="str">
        <f t="shared" si="7"/>
        <v/>
      </c>
      <c r="B98" s="18"/>
      <c r="C98" s="19" t="str">
        <f>IF(B98="","",COUNTIF(INDEX($B:$B,5):B98,B98))</f>
        <v/>
      </c>
      <c r="D98" s="18"/>
      <c r="E98" s="20" t="str">
        <f t="shared" si="8"/>
        <v/>
      </c>
      <c r="F98" s="19" t="str">
        <f t="shared" si="9"/>
        <v/>
      </c>
      <c r="G98" s="6"/>
      <c r="H98" s="21" t="str">
        <f t="shared" si="10"/>
        <v/>
      </c>
      <c r="I98" s="22" t="str">
        <f t="shared" si="11"/>
        <v/>
      </c>
      <c r="J98" s="21" t="str">
        <f t="shared" si="12"/>
        <v/>
      </c>
      <c r="K98" s="21" t="str">
        <f t="shared" si="13"/>
        <v/>
      </c>
      <c r="L98" s="23" t="str">
        <f>IF(B98="","",TRIM(IF(COUNTIF('Registru avize'!$B$5:$B$304,B98)=0,"Aviz inexistent în registru. ","")&amp;IF(AND(D98&lt;&gt;"",ISNA(MATCH(D98,Coduri,0)),E98=""),"Cod necunoscut. ","")&amp;IF(N(G98)&lt;=0,"Lipsește cantitatea. ","")))</f>
        <v/>
      </c>
    </row>
    <row r="99" spans="1:12" x14ac:dyDescent="0.2">
      <c r="A99" s="1" t="str">
        <f t="shared" si="7"/>
        <v/>
      </c>
      <c r="B99" s="18"/>
      <c r="C99" s="19" t="str">
        <f>IF(B99="","",COUNTIF(INDEX($B:$B,5):B99,B99))</f>
        <v/>
      </c>
      <c r="D99" s="18"/>
      <c r="E99" s="20" t="str">
        <f t="shared" si="8"/>
        <v/>
      </c>
      <c r="F99" s="19" t="str">
        <f t="shared" si="9"/>
        <v/>
      </c>
      <c r="G99" s="6"/>
      <c r="H99" s="21" t="str">
        <f t="shared" si="10"/>
        <v/>
      </c>
      <c r="I99" s="22" t="str">
        <f t="shared" si="11"/>
        <v/>
      </c>
      <c r="J99" s="21" t="str">
        <f t="shared" si="12"/>
        <v/>
      </c>
      <c r="K99" s="21" t="str">
        <f t="shared" si="13"/>
        <v/>
      </c>
      <c r="L99" s="23" t="str">
        <f>IF(B99="","",TRIM(IF(COUNTIF('Registru avize'!$B$5:$B$304,B99)=0,"Aviz inexistent în registru. ","")&amp;IF(AND(D99&lt;&gt;"",ISNA(MATCH(D99,Coduri,0)),E99=""),"Cod necunoscut. ","")&amp;IF(N(G99)&lt;=0,"Lipsește cantitatea. ","")))</f>
        <v/>
      </c>
    </row>
    <row r="100" spans="1:12" x14ac:dyDescent="0.2">
      <c r="A100" s="1" t="str">
        <f t="shared" si="7"/>
        <v/>
      </c>
      <c r="B100" s="18"/>
      <c r="C100" s="19" t="str">
        <f>IF(B100="","",COUNTIF(INDEX($B:$B,5):B100,B100))</f>
        <v/>
      </c>
      <c r="D100" s="18"/>
      <c r="E100" s="20" t="str">
        <f t="shared" si="8"/>
        <v/>
      </c>
      <c r="F100" s="19" t="str">
        <f t="shared" si="9"/>
        <v/>
      </c>
      <c r="G100" s="6"/>
      <c r="H100" s="21" t="str">
        <f t="shared" si="10"/>
        <v/>
      </c>
      <c r="I100" s="22" t="str">
        <f t="shared" si="11"/>
        <v/>
      </c>
      <c r="J100" s="21" t="str">
        <f t="shared" si="12"/>
        <v/>
      </c>
      <c r="K100" s="21" t="str">
        <f t="shared" si="13"/>
        <v/>
      </c>
      <c r="L100" s="23" t="str">
        <f>IF(B100="","",TRIM(IF(COUNTIF('Registru avize'!$B$5:$B$304,B100)=0,"Aviz inexistent în registru. ","")&amp;IF(AND(D100&lt;&gt;"",ISNA(MATCH(D100,Coduri,0)),E100=""),"Cod necunoscut. ","")&amp;IF(N(G100)&lt;=0,"Lipsește cantitatea. ","")))</f>
        <v/>
      </c>
    </row>
    <row r="101" spans="1:12" x14ac:dyDescent="0.2">
      <c r="A101" s="1" t="str">
        <f t="shared" si="7"/>
        <v/>
      </c>
      <c r="B101" s="18"/>
      <c r="C101" s="19" t="str">
        <f>IF(B101="","",COUNTIF(INDEX($B:$B,5):B101,B101))</f>
        <v/>
      </c>
      <c r="D101" s="18"/>
      <c r="E101" s="20" t="str">
        <f t="shared" si="8"/>
        <v/>
      </c>
      <c r="F101" s="19" t="str">
        <f t="shared" si="9"/>
        <v/>
      </c>
      <c r="G101" s="6"/>
      <c r="H101" s="21" t="str">
        <f t="shared" si="10"/>
        <v/>
      </c>
      <c r="I101" s="22" t="str">
        <f t="shared" si="11"/>
        <v/>
      </c>
      <c r="J101" s="21" t="str">
        <f t="shared" si="12"/>
        <v/>
      </c>
      <c r="K101" s="21" t="str">
        <f t="shared" si="13"/>
        <v/>
      </c>
      <c r="L101" s="23" t="str">
        <f>IF(B101="","",TRIM(IF(COUNTIF('Registru avize'!$B$5:$B$304,B101)=0,"Aviz inexistent în registru. ","")&amp;IF(AND(D101&lt;&gt;"",ISNA(MATCH(D101,Coduri,0)),E101=""),"Cod necunoscut. ","")&amp;IF(N(G101)&lt;=0,"Lipsește cantitatea. ","")))</f>
        <v/>
      </c>
    </row>
    <row r="102" spans="1:12" x14ac:dyDescent="0.2">
      <c r="A102" s="1" t="str">
        <f t="shared" si="7"/>
        <v/>
      </c>
      <c r="B102" s="18"/>
      <c r="C102" s="19" t="str">
        <f>IF(B102="","",COUNTIF(INDEX($B:$B,5):B102,B102))</f>
        <v/>
      </c>
      <c r="D102" s="18"/>
      <c r="E102" s="20" t="str">
        <f t="shared" si="8"/>
        <v/>
      </c>
      <c r="F102" s="19" t="str">
        <f t="shared" si="9"/>
        <v/>
      </c>
      <c r="G102" s="6"/>
      <c r="H102" s="21" t="str">
        <f t="shared" si="10"/>
        <v/>
      </c>
      <c r="I102" s="22" t="str">
        <f t="shared" si="11"/>
        <v/>
      </c>
      <c r="J102" s="21" t="str">
        <f t="shared" si="12"/>
        <v/>
      </c>
      <c r="K102" s="21" t="str">
        <f t="shared" si="13"/>
        <v/>
      </c>
      <c r="L102" s="23" t="str">
        <f>IF(B102="","",TRIM(IF(COUNTIF('Registru avize'!$B$5:$B$304,B102)=0,"Aviz inexistent în registru. ","")&amp;IF(AND(D102&lt;&gt;"",ISNA(MATCH(D102,Coduri,0)),E102=""),"Cod necunoscut. ","")&amp;IF(N(G102)&lt;=0,"Lipsește cantitatea. ","")))</f>
        <v/>
      </c>
    </row>
    <row r="103" spans="1:12" x14ac:dyDescent="0.2">
      <c r="A103" s="1" t="str">
        <f t="shared" si="7"/>
        <v/>
      </c>
      <c r="B103" s="18"/>
      <c r="C103" s="19" t="str">
        <f>IF(B103="","",COUNTIF(INDEX($B:$B,5):B103,B103))</f>
        <v/>
      </c>
      <c r="D103" s="18"/>
      <c r="E103" s="20" t="str">
        <f t="shared" si="8"/>
        <v/>
      </c>
      <c r="F103" s="19" t="str">
        <f t="shared" si="9"/>
        <v/>
      </c>
      <c r="G103" s="6"/>
      <c r="H103" s="21" t="str">
        <f t="shared" si="10"/>
        <v/>
      </c>
      <c r="I103" s="22" t="str">
        <f t="shared" si="11"/>
        <v/>
      </c>
      <c r="J103" s="21" t="str">
        <f t="shared" si="12"/>
        <v/>
      </c>
      <c r="K103" s="21" t="str">
        <f t="shared" si="13"/>
        <v/>
      </c>
      <c r="L103" s="23" t="str">
        <f>IF(B103="","",TRIM(IF(COUNTIF('Registru avize'!$B$5:$B$304,B103)=0,"Aviz inexistent în registru. ","")&amp;IF(AND(D103&lt;&gt;"",ISNA(MATCH(D103,Coduri,0)),E103=""),"Cod necunoscut. ","")&amp;IF(N(G103)&lt;=0,"Lipsește cantitatea. ","")))</f>
        <v/>
      </c>
    </row>
    <row r="104" spans="1:12" x14ac:dyDescent="0.2">
      <c r="A104" s="1" t="str">
        <f t="shared" si="7"/>
        <v/>
      </c>
      <c r="B104" s="18"/>
      <c r="C104" s="19" t="str">
        <f>IF(B104="","",COUNTIF(INDEX($B:$B,5):B104,B104))</f>
        <v/>
      </c>
      <c r="D104" s="18"/>
      <c r="E104" s="20" t="str">
        <f t="shared" si="8"/>
        <v/>
      </c>
      <c r="F104" s="19" t="str">
        <f t="shared" si="9"/>
        <v/>
      </c>
      <c r="G104" s="6"/>
      <c r="H104" s="21" t="str">
        <f t="shared" si="10"/>
        <v/>
      </c>
      <c r="I104" s="22" t="str">
        <f t="shared" si="11"/>
        <v/>
      </c>
      <c r="J104" s="21" t="str">
        <f t="shared" si="12"/>
        <v/>
      </c>
      <c r="K104" s="21" t="str">
        <f t="shared" si="13"/>
        <v/>
      </c>
      <c r="L104" s="23" t="str">
        <f>IF(B104="","",TRIM(IF(COUNTIF('Registru avize'!$B$5:$B$304,B104)=0,"Aviz inexistent în registru. ","")&amp;IF(AND(D104&lt;&gt;"",ISNA(MATCH(D104,Coduri,0)),E104=""),"Cod necunoscut. ","")&amp;IF(N(G104)&lt;=0,"Lipsește cantitatea. ","")))</f>
        <v/>
      </c>
    </row>
    <row r="105" spans="1:12" x14ac:dyDescent="0.2">
      <c r="A105" s="1" t="str">
        <f t="shared" si="7"/>
        <v/>
      </c>
      <c r="B105" s="18"/>
      <c r="C105" s="19" t="str">
        <f>IF(B105="","",COUNTIF(INDEX($B:$B,5):B105,B105))</f>
        <v/>
      </c>
      <c r="D105" s="18"/>
      <c r="E105" s="20" t="str">
        <f t="shared" si="8"/>
        <v/>
      </c>
      <c r="F105" s="19" t="str">
        <f t="shared" si="9"/>
        <v/>
      </c>
      <c r="G105" s="6"/>
      <c r="H105" s="21" t="str">
        <f t="shared" si="10"/>
        <v/>
      </c>
      <c r="I105" s="22" t="str">
        <f t="shared" si="11"/>
        <v/>
      </c>
      <c r="J105" s="21" t="str">
        <f t="shared" si="12"/>
        <v/>
      </c>
      <c r="K105" s="21" t="str">
        <f t="shared" si="13"/>
        <v/>
      </c>
      <c r="L105" s="23" t="str">
        <f>IF(B105="","",TRIM(IF(COUNTIF('Registru avize'!$B$5:$B$304,B105)=0,"Aviz inexistent în registru. ","")&amp;IF(AND(D105&lt;&gt;"",ISNA(MATCH(D105,Coduri,0)),E105=""),"Cod necunoscut. ","")&amp;IF(N(G105)&lt;=0,"Lipsește cantitatea. ","")))</f>
        <v/>
      </c>
    </row>
    <row r="106" spans="1:12" x14ac:dyDescent="0.2">
      <c r="A106" s="1" t="str">
        <f t="shared" si="7"/>
        <v/>
      </c>
      <c r="B106" s="18"/>
      <c r="C106" s="19" t="str">
        <f>IF(B106="","",COUNTIF(INDEX($B:$B,5):B106,B106))</f>
        <v/>
      </c>
      <c r="D106" s="18"/>
      <c r="E106" s="20" t="str">
        <f t="shared" si="8"/>
        <v/>
      </c>
      <c r="F106" s="19" t="str">
        <f t="shared" si="9"/>
        <v/>
      </c>
      <c r="G106" s="6"/>
      <c r="H106" s="21" t="str">
        <f t="shared" si="10"/>
        <v/>
      </c>
      <c r="I106" s="22" t="str">
        <f t="shared" si="11"/>
        <v/>
      </c>
      <c r="J106" s="21" t="str">
        <f t="shared" si="12"/>
        <v/>
      </c>
      <c r="K106" s="21" t="str">
        <f t="shared" si="13"/>
        <v/>
      </c>
      <c r="L106" s="23" t="str">
        <f>IF(B106="","",TRIM(IF(COUNTIF('Registru avize'!$B$5:$B$304,B106)=0,"Aviz inexistent în registru. ","")&amp;IF(AND(D106&lt;&gt;"",ISNA(MATCH(D106,Coduri,0)),E106=""),"Cod necunoscut. ","")&amp;IF(N(G106)&lt;=0,"Lipsește cantitatea. ","")))</f>
        <v/>
      </c>
    </row>
    <row r="107" spans="1:12" x14ac:dyDescent="0.2">
      <c r="A107" s="1" t="str">
        <f t="shared" si="7"/>
        <v/>
      </c>
      <c r="B107" s="18"/>
      <c r="C107" s="19" t="str">
        <f>IF(B107="","",COUNTIF(INDEX($B:$B,5):B107,B107))</f>
        <v/>
      </c>
      <c r="D107" s="18"/>
      <c r="E107" s="20" t="str">
        <f t="shared" si="8"/>
        <v/>
      </c>
      <c r="F107" s="19" t="str">
        <f t="shared" si="9"/>
        <v/>
      </c>
      <c r="G107" s="6"/>
      <c r="H107" s="21" t="str">
        <f t="shared" si="10"/>
        <v/>
      </c>
      <c r="I107" s="22" t="str">
        <f t="shared" si="11"/>
        <v/>
      </c>
      <c r="J107" s="21" t="str">
        <f t="shared" si="12"/>
        <v/>
      </c>
      <c r="K107" s="21" t="str">
        <f t="shared" si="13"/>
        <v/>
      </c>
      <c r="L107" s="23" t="str">
        <f>IF(B107="","",TRIM(IF(COUNTIF('Registru avize'!$B$5:$B$304,B107)=0,"Aviz inexistent în registru. ","")&amp;IF(AND(D107&lt;&gt;"",ISNA(MATCH(D107,Coduri,0)),E107=""),"Cod necunoscut. ","")&amp;IF(N(G107)&lt;=0,"Lipsește cantitatea. ","")))</f>
        <v/>
      </c>
    </row>
    <row r="108" spans="1:12" x14ac:dyDescent="0.2">
      <c r="A108" s="1" t="str">
        <f t="shared" si="7"/>
        <v/>
      </c>
      <c r="B108" s="18"/>
      <c r="C108" s="19" t="str">
        <f>IF(B108="","",COUNTIF(INDEX($B:$B,5):B108,B108))</f>
        <v/>
      </c>
      <c r="D108" s="18"/>
      <c r="E108" s="20" t="str">
        <f t="shared" si="8"/>
        <v/>
      </c>
      <c r="F108" s="19" t="str">
        <f t="shared" si="9"/>
        <v/>
      </c>
      <c r="G108" s="6"/>
      <c r="H108" s="21" t="str">
        <f t="shared" si="10"/>
        <v/>
      </c>
      <c r="I108" s="22" t="str">
        <f t="shared" si="11"/>
        <v/>
      </c>
      <c r="J108" s="21" t="str">
        <f t="shared" si="12"/>
        <v/>
      </c>
      <c r="K108" s="21" t="str">
        <f t="shared" si="13"/>
        <v/>
      </c>
      <c r="L108" s="23" t="str">
        <f>IF(B108="","",TRIM(IF(COUNTIF('Registru avize'!$B$5:$B$304,B108)=0,"Aviz inexistent în registru. ","")&amp;IF(AND(D108&lt;&gt;"",ISNA(MATCH(D108,Coduri,0)),E108=""),"Cod necunoscut. ","")&amp;IF(N(G108)&lt;=0,"Lipsește cantitatea. ","")))</f>
        <v/>
      </c>
    </row>
    <row r="109" spans="1:12" x14ac:dyDescent="0.2">
      <c r="A109" s="1" t="str">
        <f t="shared" si="7"/>
        <v/>
      </c>
      <c r="B109" s="18"/>
      <c r="C109" s="19" t="str">
        <f>IF(B109="","",COUNTIF(INDEX($B:$B,5):B109,B109))</f>
        <v/>
      </c>
      <c r="D109" s="18"/>
      <c r="E109" s="20" t="str">
        <f t="shared" si="8"/>
        <v/>
      </c>
      <c r="F109" s="19" t="str">
        <f t="shared" si="9"/>
        <v/>
      </c>
      <c r="G109" s="6"/>
      <c r="H109" s="21" t="str">
        <f t="shared" si="10"/>
        <v/>
      </c>
      <c r="I109" s="22" t="str">
        <f t="shared" si="11"/>
        <v/>
      </c>
      <c r="J109" s="21" t="str">
        <f t="shared" si="12"/>
        <v/>
      </c>
      <c r="K109" s="21" t="str">
        <f t="shared" si="13"/>
        <v/>
      </c>
      <c r="L109" s="23" t="str">
        <f>IF(B109="","",TRIM(IF(COUNTIF('Registru avize'!$B$5:$B$304,B109)=0,"Aviz inexistent în registru. ","")&amp;IF(AND(D109&lt;&gt;"",ISNA(MATCH(D109,Coduri,0)),E109=""),"Cod necunoscut. ","")&amp;IF(N(G109)&lt;=0,"Lipsește cantitatea. ","")))</f>
        <v/>
      </c>
    </row>
    <row r="110" spans="1:12" x14ac:dyDescent="0.2">
      <c r="A110" s="1" t="str">
        <f t="shared" si="7"/>
        <v/>
      </c>
      <c r="B110" s="18"/>
      <c r="C110" s="19" t="str">
        <f>IF(B110="","",COUNTIF(INDEX($B:$B,5):B110,B110))</f>
        <v/>
      </c>
      <c r="D110" s="18"/>
      <c r="E110" s="20" t="str">
        <f t="shared" si="8"/>
        <v/>
      </c>
      <c r="F110" s="19" t="str">
        <f t="shared" si="9"/>
        <v/>
      </c>
      <c r="G110" s="6"/>
      <c r="H110" s="21" t="str">
        <f t="shared" si="10"/>
        <v/>
      </c>
      <c r="I110" s="22" t="str">
        <f t="shared" si="11"/>
        <v/>
      </c>
      <c r="J110" s="21" t="str">
        <f t="shared" si="12"/>
        <v/>
      </c>
      <c r="K110" s="21" t="str">
        <f t="shared" si="13"/>
        <v/>
      </c>
      <c r="L110" s="23" t="str">
        <f>IF(B110="","",TRIM(IF(COUNTIF('Registru avize'!$B$5:$B$304,B110)=0,"Aviz inexistent în registru. ","")&amp;IF(AND(D110&lt;&gt;"",ISNA(MATCH(D110,Coduri,0)),E110=""),"Cod necunoscut. ","")&amp;IF(N(G110)&lt;=0,"Lipsește cantitatea. ","")))</f>
        <v/>
      </c>
    </row>
    <row r="111" spans="1:12" x14ac:dyDescent="0.2">
      <c r="A111" s="1" t="str">
        <f t="shared" si="7"/>
        <v/>
      </c>
      <c r="B111" s="18"/>
      <c r="C111" s="19" t="str">
        <f>IF(B111="","",COUNTIF(INDEX($B:$B,5):B111,B111))</f>
        <v/>
      </c>
      <c r="D111" s="18"/>
      <c r="E111" s="20" t="str">
        <f t="shared" si="8"/>
        <v/>
      </c>
      <c r="F111" s="19" t="str">
        <f t="shared" si="9"/>
        <v/>
      </c>
      <c r="G111" s="6"/>
      <c r="H111" s="21" t="str">
        <f t="shared" si="10"/>
        <v/>
      </c>
      <c r="I111" s="22" t="str">
        <f t="shared" si="11"/>
        <v/>
      </c>
      <c r="J111" s="21" t="str">
        <f t="shared" si="12"/>
        <v/>
      </c>
      <c r="K111" s="21" t="str">
        <f t="shared" si="13"/>
        <v/>
      </c>
      <c r="L111" s="23" t="str">
        <f>IF(B111="","",TRIM(IF(COUNTIF('Registru avize'!$B$5:$B$304,B111)=0,"Aviz inexistent în registru. ","")&amp;IF(AND(D111&lt;&gt;"",ISNA(MATCH(D111,Coduri,0)),E111=""),"Cod necunoscut. ","")&amp;IF(N(G111)&lt;=0,"Lipsește cantitatea. ","")))</f>
        <v/>
      </c>
    </row>
    <row r="112" spans="1:12" x14ac:dyDescent="0.2">
      <c r="A112" s="1" t="str">
        <f t="shared" si="7"/>
        <v/>
      </c>
      <c r="B112" s="18"/>
      <c r="C112" s="19" t="str">
        <f>IF(B112="","",COUNTIF(INDEX($B:$B,5):B112,B112))</f>
        <v/>
      </c>
      <c r="D112" s="18"/>
      <c r="E112" s="20" t="str">
        <f t="shared" si="8"/>
        <v/>
      </c>
      <c r="F112" s="19" t="str">
        <f t="shared" si="9"/>
        <v/>
      </c>
      <c r="G112" s="6"/>
      <c r="H112" s="21" t="str">
        <f t="shared" si="10"/>
        <v/>
      </c>
      <c r="I112" s="22" t="str">
        <f t="shared" si="11"/>
        <v/>
      </c>
      <c r="J112" s="21" t="str">
        <f t="shared" si="12"/>
        <v/>
      </c>
      <c r="K112" s="21" t="str">
        <f t="shared" si="13"/>
        <v/>
      </c>
      <c r="L112" s="23" t="str">
        <f>IF(B112="","",TRIM(IF(COUNTIF('Registru avize'!$B$5:$B$304,B112)=0,"Aviz inexistent în registru. ","")&amp;IF(AND(D112&lt;&gt;"",ISNA(MATCH(D112,Coduri,0)),E112=""),"Cod necunoscut. ","")&amp;IF(N(G112)&lt;=0,"Lipsește cantitatea. ","")))</f>
        <v/>
      </c>
    </row>
    <row r="113" spans="1:12" x14ac:dyDescent="0.2">
      <c r="A113" s="1" t="str">
        <f t="shared" si="7"/>
        <v/>
      </c>
      <c r="B113" s="18"/>
      <c r="C113" s="19" t="str">
        <f>IF(B113="","",COUNTIF(INDEX($B:$B,5):B113,B113))</f>
        <v/>
      </c>
      <c r="D113" s="18"/>
      <c r="E113" s="20" t="str">
        <f t="shared" si="8"/>
        <v/>
      </c>
      <c r="F113" s="19" t="str">
        <f t="shared" si="9"/>
        <v/>
      </c>
      <c r="G113" s="6"/>
      <c r="H113" s="21" t="str">
        <f t="shared" si="10"/>
        <v/>
      </c>
      <c r="I113" s="22" t="str">
        <f t="shared" si="11"/>
        <v/>
      </c>
      <c r="J113" s="21" t="str">
        <f t="shared" si="12"/>
        <v/>
      </c>
      <c r="K113" s="21" t="str">
        <f t="shared" si="13"/>
        <v/>
      </c>
      <c r="L113" s="23" t="str">
        <f>IF(B113="","",TRIM(IF(COUNTIF('Registru avize'!$B$5:$B$304,B113)=0,"Aviz inexistent în registru. ","")&amp;IF(AND(D113&lt;&gt;"",ISNA(MATCH(D113,Coduri,0)),E113=""),"Cod necunoscut. ","")&amp;IF(N(G113)&lt;=0,"Lipsește cantitatea. ","")))</f>
        <v/>
      </c>
    </row>
    <row r="114" spans="1:12" x14ac:dyDescent="0.2">
      <c r="A114" s="1" t="str">
        <f t="shared" si="7"/>
        <v/>
      </c>
      <c r="B114" s="18"/>
      <c r="C114" s="19" t="str">
        <f>IF(B114="","",COUNTIF(INDEX($B:$B,5):B114,B114))</f>
        <v/>
      </c>
      <c r="D114" s="18"/>
      <c r="E114" s="20" t="str">
        <f t="shared" si="8"/>
        <v/>
      </c>
      <c r="F114" s="19" t="str">
        <f t="shared" si="9"/>
        <v/>
      </c>
      <c r="G114" s="6"/>
      <c r="H114" s="21" t="str">
        <f t="shared" si="10"/>
        <v/>
      </c>
      <c r="I114" s="22" t="str">
        <f t="shared" si="11"/>
        <v/>
      </c>
      <c r="J114" s="21" t="str">
        <f t="shared" si="12"/>
        <v/>
      </c>
      <c r="K114" s="21" t="str">
        <f t="shared" si="13"/>
        <v/>
      </c>
      <c r="L114" s="23" t="str">
        <f>IF(B114="","",TRIM(IF(COUNTIF('Registru avize'!$B$5:$B$304,B114)=0,"Aviz inexistent în registru. ","")&amp;IF(AND(D114&lt;&gt;"",ISNA(MATCH(D114,Coduri,0)),E114=""),"Cod necunoscut. ","")&amp;IF(N(G114)&lt;=0,"Lipsește cantitatea. ","")))</f>
        <v/>
      </c>
    </row>
    <row r="115" spans="1:12" x14ac:dyDescent="0.2">
      <c r="A115" s="1" t="str">
        <f t="shared" si="7"/>
        <v/>
      </c>
      <c r="B115" s="18"/>
      <c r="C115" s="19" t="str">
        <f>IF(B115="","",COUNTIF(INDEX($B:$B,5):B115,B115))</f>
        <v/>
      </c>
      <c r="D115" s="18"/>
      <c r="E115" s="20" t="str">
        <f t="shared" si="8"/>
        <v/>
      </c>
      <c r="F115" s="19" t="str">
        <f t="shared" si="9"/>
        <v/>
      </c>
      <c r="G115" s="6"/>
      <c r="H115" s="21" t="str">
        <f t="shared" si="10"/>
        <v/>
      </c>
      <c r="I115" s="22" t="str">
        <f t="shared" si="11"/>
        <v/>
      </c>
      <c r="J115" s="21" t="str">
        <f t="shared" si="12"/>
        <v/>
      </c>
      <c r="K115" s="21" t="str">
        <f t="shared" si="13"/>
        <v/>
      </c>
      <c r="L115" s="23" t="str">
        <f>IF(B115="","",TRIM(IF(COUNTIF('Registru avize'!$B$5:$B$304,B115)=0,"Aviz inexistent în registru. ","")&amp;IF(AND(D115&lt;&gt;"",ISNA(MATCH(D115,Coduri,0)),E115=""),"Cod necunoscut. ","")&amp;IF(N(G115)&lt;=0,"Lipsește cantitatea. ","")))</f>
        <v/>
      </c>
    </row>
    <row r="116" spans="1:12" x14ac:dyDescent="0.2">
      <c r="A116" s="1" t="str">
        <f t="shared" si="7"/>
        <v/>
      </c>
      <c r="B116" s="18"/>
      <c r="C116" s="19" t="str">
        <f>IF(B116="","",COUNTIF(INDEX($B:$B,5):B116,B116))</f>
        <v/>
      </c>
      <c r="D116" s="18"/>
      <c r="E116" s="20" t="str">
        <f t="shared" si="8"/>
        <v/>
      </c>
      <c r="F116" s="19" t="str">
        <f t="shared" si="9"/>
        <v/>
      </c>
      <c r="G116" s="6"/>
      <c r="H116" s="21" t="str">
        <f t="shared" si="10"/>
        <v/>
      </c>
      <c r="I116" s="22" t="str">
        <f t="shared" si="11"/>
        <v/>
      </c>
      <c r="J116" s="21" t="str">
        <f t="shared" si="12"/>
        <v/>
      </c>
      <c r="K116" s="21" t="str">
        <f t="shared" si="13"/>
        <v/>
      </c>
      <c r="L116" s="23" t="str">
        <f>IF(B116="","",TRIM(IF(COUNTIF('Registru avize'!$B$5:$B$304,B116)=0,"Aviz inexistent în registru. ","")&amp;IF(AND(D116&lt;&gt;"",ISNA(MATCH(D116,Coduri,0)),E116=""),"Cod necunoscut. ","")&amp;IF(N(G116)&lt;=0,"Lipsește cantitatea. ","")))</f>
        <v/>
      </c>
    </row>
    <row r="117" spans="1:12" x14ac:dyDescent="0.2">
      <c r="A117" s="1" t="str">
        <f t="shared" si="7"/>
        <v/>
      </c>
      <c r="B117" s="18"/>
      <c r="C117" s="19" t="str">
        <f>IF(B117="","",COUNTIF(INDEX($B:$B,5):B117,B117))</f>
        <v/>
      </c>
      <c r="D117" s="18"/>
      <c r="E117" s="20" t="str">
        <f t="shared" si="8"/>
        <v/>
      </c>
      <c r="F117" s="19" t="str">
        <f t="shared" si="9"/>
        <v/>
      </c>
      <c r="G117" s="6"/>
      <c r="H117" s="21" t="str">
        <f t="shared" si="10"/>
        <v/>
      </c>
      <c r="I117" s="22" t="str">
        <f t="shared" si="11"/>
        <v/>
      </c>
      <c r="J117" s="21" t="str">
        <f t="shared" si="12"/>
        <v/>
      </c>
      <c r="K117" s="21" t="str">
        <f t="shared" si="13"/>
        <v/>
      </c>
      <c r="L117" s="23" t="str">
        <f>IF(B117="","",TRIM(IF(COUNTIF('Registru avize'!$B$5:$B$304,B117)=0,"Aviz inexistent în registru. ","")&amp;IF(AND(D117&lt;&gt;"",ISNA(MATCH(D117,Coduri,0)),E117=""),"Cod necunoscut. ","")&amp;IF(N(G117)&lt;=0,"Lipsește cantitatea. ","")))</f>
        <v/>
      </c>
    </row>
    <row r="118" spans="1:12" x14ac:dyDescent="0.2">
      <c r="A118" s="1" t="str">
        <f t="shared" si="7"/>
        <v/>
      </c>
      <c r="B118" s="18"/>
      <c r="C118" s="19" t="str">
        <f>IF(B118="","",COUNTIF(INDEX($B:$B,5):B118,B118))</f>
        <v/>
      </c>
      <c r="D118" s="18"/>
      <c r="E118" s="20" t="str">
        <f t="shared" si="8"/>
        <v/>
      </c>
      <c r="F118" s="19" t="str">
        <f t="shared" si="9"/>
        <v/>
      </c>
      <c r="G118" s="6"/>
      <c r="H118" s="21" t="str">
        <f t="shared" si="10"/>
        <v/>
      </c>
      <c r="I118" s="22" t="str">
        <f t="shared" si="11"/>
        <v/>
      </c>
      <c r="J118" s="21" t="str">
        <f t="shared" si="12"/>
        <v/>
      </c>
      <c r="K118" s="21" t="str">
        <f t="shared" si="13"/>
        <v/>
      </c>
      <c r="L118" s="23" t="str">
        <f>IF(B118="","",TRIM(IF(COUNTIF('Registru avize'!$B$5:$B$304,B118)=0,"Aviz inexistent în registru. ","")&amp;IF(AND(D118&lt;&gt;"",ISNA(MATCH(D118,Coduri,0)),E118=""),"Cod necunoscut. ","")&amp;IF(N(G118)&lt;=0,"Lipsește cantitatea. ","")))</f>
        <v/>
      </c>
    </row>
    <row r="119" spans="1:12" x14ac:dyDescent="0.2">
      <c r="A119" s="1" t="str">
        <f t="shared" si="7"/>
        <v/>
      </c>
      <c r="B119" s="18"/>
      <c r="C119" s="19" t="str">
        <f>IF(B119="","",COUNTIF(INDEX($B:$B,5):B119,B119))</f>
        <v/>
      </c>
      <c r="D119" s="18"/>
      <c r="E119" s="20" t="str">
        <f t="shared" si="8"/>
        <v/>
      </c>
      <c r="F119" s="19" t="str">
        <f t="shared" si="9"/>
        <v/>
      </c>
      <c r="G119" s="6"/>
      <c r="H119" s="21" t="str">
        <f t="shared" si="10"/>
        <v/>
      </c>
      <c r="I119" s="22" t="str">
        <f t="shared" si="11"/>
        <v/>
      </c>
      <c r="J119" s="21" t="str">
        <f t="shared" si="12"/>
        <v/>
      </c>
      <c r="K119" s="21" t="str">
        <f t="shared" si="13"/>
        <v/>
      </c>
      <c r="L119" s="23" t="str">
        <f>IF(B119="","",TRIM(IF(COUNTIF('Registru avize'!$B$5:$B$304,B119)=0,"Aviz inexistent în registru. ","")&amp;IF(AND(D119&lt;&gt;"",ISNA(MATCH(D119,Coduri,0)),E119=""),"Cod necunoscut. ","")&amp;IF(N(G119)&lt;=0,"Lipsește cantitatea. ","")))</f>
        <v/>
      </c>
    </row>
    <row r="120" spans="1:12" x14ac:dyDescent="0.2">
      <c r="A120" s="1" t="str">
        <f t="shared" si="7"/>
        <v/>
      </c>
      <c r="B120" s="18"/>
      <c r="C120" s="19" t="str">
        <f>IF(B120="","",COUNTIF(INDEX($B:$B,5):B120,B120))</f>
        <v/>
      </c>
      <c r="D120" s="18"/>
      <c r="E120" s="20" t="str">
        <f t="shared" si="8"/>
        <v/>
      </c>
      <c r="F120" s="19" t="str">
        <f t="shared" si="9"/>
        <v/>
      </c>
      <c r="G120" s="6"/>
      <c r="H120" s="21" t="str">
        <f t="shared" si="10"/>
        <v/>
      </c>
      <c r="I120" s="22" t="str">
        <f t="shared" si="11"/>
        <v/>
      </c>
      <c r="J120" s="21" t="str">
        <f t="shared" si="12"/>
        <v/>
      </c>
      <c r="K120" s="21" t="str">
        <f t="shared" si="13"/>
        <v/>
      </c>
      <c r="L120" s="23" t="str">
        <f>IF(B120="","",TRIM(IF(COUNTIF('Registru avize'!$B$5:$B$304,B120)=0,"Aviz inexistent în registru. ","")&amp;IF(AND(D120&lt;&gt;"",ISNA(MATCH(D120,Coduri,0)),E120=""),"Cod necunoscut. ","")&amp;IF(N(G120)&lt;=0,"Lipsește cantitatea. ","")))</f>
        <v/>
      </c>
    </row>
    <row r="121" spans="1:12" x14ac:dyDescent="0.2">
      <c r="A121" s="1" t="str">
        <f t="shared" si="7"/>
        <v/>
      </c>
      <c r="B121" s="18"/>
      <c r="C121" s="19" t="str">
        <f>IF(B121="","",COUNTIF(INDEX($B:$B,5):B121,B121))</f>
        <v/>
      </c>
      <c r="D121" s="18"/>
      <c r="E121" s="20" t="str">
        <f t="shared" si="8"/>
        <v/>
      </c>
      <c r="F121" s="19" t="str">
        <f t="shared" si="9"/>
        <v/>
      </c>
      <c r="G121" s="6"/>
      <c r="H121" s="21" t="str">
        <f t="shared" si="10"/>
        <v/>
      </c>
      <c r="I121" s="22" t="str">
        <f t="shared" si="11"/>
        <v/>
      </c>
      <c r="J121" s="21" t="str">
        <f t="shared" si="12"/>
        <v/>
      </c>
      <c r="K121" s="21" t="str">
        <f t="shared" si="13"/>
        <v/>
      </c>
      <c r="L121" s="23" t="str">
        <f>IF(B121="","",TRIM(IF(COUNTIF('Registru avize'!$B$5:$B$304,B121)=0,"Aviz inexistent în registru. ","")&amp;IF(AND(D121&lt;&gt;"",ISNA(MATCH(D121,Coduri,0)),E121=""),"Cod necunoscut. ","")&amp;IF(N(G121)&lt;=0,"Lipsește cantitatea. ","")))</f>
        <v/>
      </c>
    </row>
    <row r="122" spans="1:12" x14ac:dyDescent="0.2">
      <c r="A122" s="1" t="str">
        <f t="shared" si="7"/>
        <v/>
      </c>
      <c r="B122" s="18"/>
      <c r="C122" s="19" t="str">
        <f>IF(B122="","",COUNTIF(INDEX($B:$B,5):B122,B122))</f>
        <v/>
      </c>
      <c r="D122" s="18"/>
      <c r="E122" s="20" t="str">
        <f t="shared" si="8"/>
        <v/>
      </c>
      <c r="F122" s="19" t="str">
        <f t="shared" si="9"/>
        <v/>
      </c>
      <c r="G122" s="6"/>
      <c r="H122" s="21" t="str">
        <f t="shared" si="10"/>
        <v/>
      </c>
      <c r="I122" s="22" t="str">
        <f t="shared" si="11"/>
        <v/>
      </c>
      <c r="J122" s="21" t="str">
        <f t="shared" si="12"/>
        <v/>
      </c>
      <c r="K122" s="21" t="str">
        <f t="shared" si="13"/>
        <v/>
      </c>
      <c r="L122" s="23" t="str">
        <f>IF(B122="","",TRIM(IF(COUNTIF('Registru avize'!$B$5:$B$304,B122)=0,"Aviz inexistent în registru. ","")&amp;IF(AND(D122&lt;&gt;"",ISNA(MATCH(D122,Coduri,0)),E122=""),"Cod necunoscut. ","")&amp;IF(N(G122)&lt;=0,"Lipsește cantitatea. ","")))</f>
        <v/>
      </c>
    </row>
    <row r="123" spans="1:12" x14ac:dyDescent="0.2">
      <c r="A123" s="1" t="str">
        <f t="shared" si="7"/>
        <v/>
      </c>
      <c r="B123" s="18"/>
      <c r="C123" s="19" t="str">
        <f>IF(B123="","",COUNTIF(INDEX($B:$B,5):B123,B123))</f>
        <v/>
      </c>
      <c r="D123" s="18"/>
      <c r="E123" s="20" t="str">
        <f t="shared" si="8"/>
        <v/>
      </c>
      <c r="F123" s="19" t="str">
        <f t="shared" si="9"/>
        <v/>
      </c>
      <c r="G123" s="6"/>
      <c r="H123" s="21" t="str">
        <f t="shared" si="10"/>
        <v/>
      </c>
      <c r="I123" s="22" t="str">
        <f t="shared" si="11"/>
        <v/>
      </c>
      <c r="J123" s="21" t="str">
        <f t="shared" si="12"/>
        <v/>
      </c>
      <c r="K123" s="21" t="str">
        <f t="shared" si="13"/>
        <v/>
      </c>
      <c r="L123" s="23" t="str">
        <f>IF(B123="","",TRIM(IF(COUNTIF('Registru avize'!$B$5:$B$304,B123)=0,"Aviz inexistent în registru. ","")&amp;IF(AND(D123&lt;&gt;"",ISNA(MATCH(D123,Coduri,0)),E123=""),"Cod necunoscut. ","")&amp;IF(N(G123)&lt;=0,"Lipsește cantitatea. ","")))</f>
        <v/>
      </c>
    </row>
    <row r="124" spans="1:12" x14ac:dyDescent="0.2">
      <c r="A124" s="1" t="str">
        <f t="shared" si="7"/>
        <v/>
      </c>
      <c r="B124" s="18"/>
      <c r="C124" s="19" t="str">
        <f>IF(B124="","",COUNTIF(INDEX($B:$B,5):B124,B124))</f>
        <v/>
      </c>
      <c r="D124" s="18"/>
      <c r="E124" s="20" t="str">
        <f t="shared" si="8"/>
        <v/>
      </c>
      <c r="F124" s="19" t="str">
        <f t="shared" si="9"/>
        <v/>
      </c>
      <c r="G124" s="6"/>
      <c r="H124" s="21" t="str">
        <f t="shared" si="10"/>
        <v/>
      </c>
      <c r="I124" s="22" t="str">
        <f t="shared" si="11"/>
        <v/>
      </c>
      <c r="J124" s="21" t="str">
        <f t="shared" si="12"/>
        <v/>
      </c>
      <c r="K124" s="21" t="str">
        <f t="shared" si="13"/>
        <v/>
      </c>
      <c r="L124" s="23" t="str">
        <f>IF(B124="","",TRIM(IF(COUNTIF('Registru avize'!$B$5:$B$304,B124)=0,"Aviz inexistent în registru. ","")&amp;IF(AND(D124&lt;&gt;"",ISNA(MATCH(D124,Coduri,0)),E124=""),"Cod necunoscut. ","")&amp;IF(N(G124)&lt;=0,"Lipsește cantitatea. ","")))</f>
        <v/>
      </c>
    </row>
    <row r="125" spans="1:12" x14ac:dyDescent="0.2">
      <c r="A125" s="1" t="str">
        <f t="shared" si="7"/>
        <v/>
      </c>
      <c r="B125" s="18"/>
      <c r="C125" s="19" t="str">
        <f>IF(B125="","",COUNTIF(INDEX($B:$B,5):B125,B125))</f>
        <v/>
      </c>
      <c r="D125" s="18"/>
      <c r="E125" s="20" t="str">
        <f t="shared" si="8"/>
        <v/>
      </c>
      <c r="F125" s="19" t="str">
        <f t="shared" si="9"/>
        <v/>
      </c>
      <c r="G125" s="6"/>
      <c r="H125" s="21" t="str">
        <f t="shared" si="10"/>
        <v/>
      </c>
      <c r="I125" s="22" t="str">
        <f t="shared" si="11"/>
        <v/>
      </c>
      <c r="J125" s="21" t="str">
        <f t="shared" si="12"/>
        <v/>
      </c>
      <c r="K125" s="21" t="str">
        <f t="shared" si="13"/>
        <v/>
      </c>
      <c r="L125" s="23" t="str">
        <f>IF(B125="","",TRIM(IF(COUNTIF('Registru avize'!$B$5:$B$304,B125)=0,"Aviz inexistent în registru. ","")&amp;IF(AND(D125&lt;&gt;"",ISNA(MATCH(D125,Coduri,0)),E125=""),"Cod necunoscut. ","")&amp;IF(N(G125)&lt;=0,"Lipsește cantitatea. ","")))</f>
        <v/>
      </c>
    </row>
    <row r="126" spans="1:12" x14ac:dyDescent="0.2">
      <c r="A126" s="1" t="str">
        <f t="shared" si="7"/>
        <v/>
      </c>
      <c r="B126" s="18"/>
      <c r="C126" s="19" t="str">
        <f>IF(B126="","",COUNTIF(INDEX($B:$B,5):B126,B126))</f>
        <v/>
      </c>
      <c r="D126" s="18"/>
      <c r="E126" s="20" t="str">
        <f t="shared" si="8"/>
        <v/>
      </c>
      <c r="F126" s="19" t="str">
        <f t="shared" si="9"/>
        <v/>
      </c>
      <c r="G126" s="6"/>
      <c r="H126" s="21" t="str">
        <f t="shared" si="10"/>
        <v/>
      </c>
      <c r="I126" s="22" t="str">
        <f t="shared" si="11"/>
        <v/>
      </c>
      <c r="J126" s="21" t="str">
        <f t="shared" si="12"/>
        <v/>
      </c>
      <c r="K126" s="21" t="str">
        <f t="shared" si="13"/>
        <v/>
      </c>
      <c r="L126" s="23" t="str">
        <f>IF(B126="","",TRIM(IF(COUNTIF('Registru avize'!$B$5:$B$304,B126)=0,"Aviz inexistent în registru. ","")&amp;IF(AND(D126&lt;&gt;"",ISNA(MATCH(D126,Coduri,0)),E126=""),"Cod necunoscut. ","")&amp;IF(N(G126)&lt;=0,"Lipsește cantitatea. ","")))</f>
        <v/>
      </c>
    </row>
    <row r="127" spans="1:12" x14ac:dyDescent="0.2">
      <c r="A127" s="1" t="str">
        <f t="shared" si="7"/>
        <v/>
      </c>
      <c r="B127" s="18"/>
      <c r="C127" s="19" t="str">
        <f>IF(B127="","",COUNTIF(INDEX($B:$B,5):B127,B127))</f>
        <v/>
      </c>
      <c r="D127" s="18"/>
      <c r="E127" s="20" t="str">
        <f t="shared" si="8"/>
        <v/>
      </c>
      <c r="F127" s="19" t="str">
        <f t="shared" si="9"/>
        <v/>
      </c>
      <c r="G127" s="6"/>
      <c r="H127" s="21" t="str">
        <f t="shared" si="10"/>
        <v/>
      </c>
      <c r="I127" s="22" t="str">
        <f t="shared" si="11"/>
        <v/>
      </c>
      <c r="J127" s="21" t="str">
        <f t="shared" si="12"/>
        <v/>
      </c>
      <c r="K127" s="21" t="str">
        <f t="shared" si="13"/>
        <v/>
      </c>
      <c r="L127" s="23" t="str">
        <f>IF(B127="","",TRIM(IF(COUNTIF('Registru avize'!$B$5:$B$304,B127)=0,"Aviz inexistent în registru. ","")&amp;IF(AND(D127&lt;&gt;"",ISNA(MATCH(D127,Coduri,0)),E127=""),"Cod necunoscut. ","")&amp;IF(N(G127)&lt;=0,"Lipsește cantitatea. ","")))</f>
        <v/>
      </c>
    </row>
    <row r="128" spans="1:12" x14ac:dyDescent="0.2">
      <c r="A128" s="1" t="str">
        <f t="shared" si="7"/>
        <v/>
      </c>
      <c r="B128" s="18"/>
      <c r="C128" s="19" t="str">
        <f>IF(B128="","",COUNTIF(INDEX($B:$B,5):B128,B128))</f>
        <v/>
      </c>
      <c r="D128" s="18"/>
      <c r="E128" s="20" t="str">
        <f t="shared" si="8"/>
        <v/>
      </c>
      <c r="F128" s="19" t="str">
        <f t="shared" si="9"/>
        <v/>
      </c>
      <c r="G128" s="6"/>
      <c r="H128" s="21" t="str">
        <f t="shared" si="10"/>
        <v/>
      </c>
      <c r="I128" s="22" t="str">
        <f t="shared" si="11"/>
        <v/>
      </c>
      <c r="J128" s="21" t="str">
        <f t="shared" si="12"/>
        <v/>
      </c>
      <c r="K128" s="21" t="str">
        <f t="shared" si="13"/>
        <v/>
      </c>
      <c r="L128" s="23" t="str">
        <f>IF(B128="","",TRIM(IF(COUNTIF('Registru avize'!$B$5:$B$304,B128)=0,"Aviz inexistent în registru. ","")&amp;IF(AND(D128&lt;&gt;"",ISNA(MATCH(D128,Coduri,0)),E128=""),"Cod necunoscut. ","")&amp;IF(N(G128)&lt;=0,"Lipsește cantitatea. ","")))</f>
        <v/>
      </c>
    </row>
    <row r="129" spans="1:12" x14ac:dyDescent="0.2">
      <c r="A129" s="1" t="str">
        <f t="shared" si="7"/>
        <v/>
      </c>
      <c r="B129" s="18"/>
      <c r="C129" s="19" t="str">
        <f>IF(B129="","",COUNTIF(INDEX($B:$B,5):B129,B129))</f>
        <v/>
      </c>
      <c r="D129" s="18"/>
      <c r="E129" s="20" t="str">
        <f t="shared" si="8"/>
        <v/>
      </c>
      <c r="F129" s="19" t="str">
        <f t="shared" si="9"/>
        <v/>
      </c>
      <c r="G129" s="6"/>
      <c r="H129" s="21" t="str">
        <f t="shared" si="10"/>
        <v/>
      </c>
      <c r="I129" s="22" t="str">
        <f t="shared" si="11"/>
        <v/>
      </c>
      <c r="J129" s="21" t="str">
        <f t="shared" si="12"/>
        <v/>
      </c>
      <c r="K129" s="21" t="str">
        <f t="shared" si="13"/>
        <v/>
      </c>
      <c r="L129" s="23" t="str">
        <f>IF(B129="","",TRIM(IF(COUNTIF('Registru avize'!$B$5:$B$304,B129)=0,"Aviz inexistent în registru. ","")&amp;IF(AND(D129&lt;&gt;"",ISNA(MATCH(D129,Coduri,0)),E129=""),"Cod necunoscut. ","")&amp;IF(N(G129)&lt;=0,"Lipsește cantitatea. ","")))</f>
        <v/>
      </c>
    </row>
    <row r="130" spans="1:12" x14ac:dyDescent="0.2">
      <c r="A130" s="1" t="str">
        <f t="shared" si="7"/>
        <v/>
      </c>
      <c r="B130" s="18"/>
      <c r="C130" s="19" t="str">
        <f>IF(B130="","",COUNTIF(INDEX($B:$B,5):B130,B130))</f>
        <v/>
      </c>
      <c r="D130" s="18"/>
      <c r="E130" s="20" t="str">
        <f t="shared" si="8"/>
        <v/>
      </c>
      <c r="F130" s="19" t="str">
        <f t="shared" si="9"/>
        <v/>
      </c>
      <c r="G130" s="6"/>
      <c r="H130" s="21" t="str">
        <f t="shared" si="10"/>
        <v/>
      </c>
      <c r="I130" s="22" t="str">
        <f t="shared" si="11"/>
        <v/>
      </c>
      <c r="J130" s="21" t="str">
        <f t="shared" si="12"/>
        <v/>
      </c>
      <c r="K130" s="21" t="str">
        <f t="shared" si="13"/>
        <v/>
      </c>
      <c r="L130" s="23" t="str">
        <f>IF(B130="","",TRIM(IF(COUNTIF('Registru avize'!$B$5:$B$304,B130)=0,"Aviz inexistent în registru. ","")&amp;IF(AND(D130&lt;&gt;"",ISNA(MATCH(D130,Coduri,0)),E130=""),"Cod necunoscut. ","")&amp;IF(N(G130)&lt;=0,"Lipsește cantitatea. ","")))</f>
        <v/>
      </c>
    </row>
    <row r="131" spans="1:12" x14ac:dyDescent="0.2">
      <c r="A131" s="1" t="str">
        <f t="shared" si="7"/>
        <v/>
      </c>
      <c r="B131" s="18"/>
      <c r="C131" s="19" t="str">
        <f>IF(B131="","",COUNTIF(INDEX($B:$B,5):B131,B131))</f>
        <v/>
      </c>
      <c r="D131" s="18"/>
      <c r="E131" s="20" t="str">
        <f t="shared" si="8"/>
        <v/>
      </c>
      <c r="F131" s="19" t="str">
        <f t="shared" si="9"/>
        <v/>
      </c>
      <c r="G131" s="6"/>
      <c r="H131" s="21" t="str">
        <f t="shared" si="10"/>
        <v/>
      </c>
      <c r="I131" s="22" t="str">
        <f t="shared" si="11"/>
        <v/>
      </c>
      <c r="J131" s="21" t="str">
        <f t="shared" si="12"/>
        <v/>
      </c>
      <c r="K131" s="21" t="str">
        <f t="shared" si="13"/>
        <v/>
      </c>
      <c r="L131" s="23" t="str">
        <f>IF(B131="","",TRIM(IF(COUNTIF('Registru avize'!$B$5:$B$304,B131)=0,"Aviz inexistent în registru. ","")&amp;IF(AND(D131&lt;&gt;"",ISNA(MATCH(D131,Coduri,0)),E131=""),"Cod necunoscut. ","")&amp;IF(N(G131)&lt;=0,"Lipsește cantitatea. ","")))</f>
        <v/>
      </c>
    </row>
    <row r="132" spans="1:12" x14ac:dyDescent="0.2">
      <c r="A132" s="1" t="str">
        <f t="shared" si="7"/>
        <v/>
      </c>
      <c r="B132" s="18"/>
      <c r="C132" s="19" t="str">
        <f>IF(B132="","",COUNTIF(INDEX($B:$B,5):B132,B132))</f>
        <v/>
      </c>
      <c r="D132" s="18"/>
      <c r="E132" s="20" t="str">
        <f t="shared" si="8"/>
        <v/>
      </c>
      <c r="F132" s="19" t="str">
        <f t="shared" si="9"/>
        <v/>
      </c>
      <c r="G132" s="6"/>
      <c r="H132" s="21" t="str">
        <f t="shared" si="10"/>
        <v/>
      </c>
      <c r="I132" s="22" t="str">
        <f t="shared" si="11"/>
        <v/>
      </c>
      <c r="J132" s="21" t="str">
        <f t="shared" si="12"/>
        <v/>
      </c>
      <c r="K132" s="21" t="str">
        <f t="shared" si="13"/>
        <v/>
      </c>
      <c r="L132" s="23" t="str">
        <f>IF(B132="","",TRIM(IF(COUNTIF('Registru avize'!$B$5:$B$304,B132)=0,"Aviz inexistent în registru. ","")&amp;IF(AND(D132&lt;&gt;"",ISNA(MATCH(D132,Coduri,0)),E132=""),"Cod necunoscut. ","")&amp;IF(N(G132)&lt;=0,"Lipsește cantitatea. ","")))</f>
        <v/>
      </c>
    </row>
    <row r="133" spans="1:12" x14ac:dyDescent="0.2">
      <c r="A133" s="1" t="str">
        <f t="shared" ref="A133:A196" si="14">IF(B133="","",B133&amp;"|"&amp;C133)</f>
        <v/>
      </c>
      <c r="B133" s="18"/>
      <c r="C133" s="19" t="str">
        <f>IF(B133="","",COUNTIF(INDEX($B:$B,5):B133,B133))</f>
        <v/>
      </c>
      <c r="D133" s="18"/>
      <c r="E133" s="20" t="str">
        <f t="shared" ref="E133:E196" si="15">IF(D133="","",IFERROR(VLOOKUP(D133,Catalog,2,FALSE),""))</f>
        <v/>
      </c>
      <c r="F133" s="19" t="str">
        <f t="shared" ref="F133:F196" si="16">IF(D133="","",IFERROR(VLOOKUP(D133,Catalog,3,FALSE),""))</f>
        <v/>
      </c>
      <c r="G133" s="6"/>
      <c r="H133" s="21" t="str">
        <f t="shared" ref="H133:H196" si="17">IF(D133="","",IFERROR(VLOOKUP(D133,Catalog,4,FALSE),""))</f>
        <v/>
      </c>
      <c r="I133" s="22" t="str">
        <f t="shared" ref="I133:I196" si="18">IF(D133="","",IFERROR(VLOOKUP(D133,Catalog,5,FALSE),""))</f>
        <v/>
      </c>
      <c r="J133" s="21" t="str">
        <f t="shared" ref="J133:J196" si="19">IF(OR(G133="",H133=""),"",ROUND(G133*H133,2))</f>
        <v/>
      </c>
      <c r="K133" s="21" t="str">
        <f t="shared" ref="K133:K196" si="20">IF(OR(J133="",I133=""),"",ROUND(J133*I133,2))</f>
        <v/>
      </c>
      <c r="L133" s="23" t="str">
        <f>IF(B133="","",TRIM(IF(COUNTIF('Registru avize'!$B$5:$B$304,B133)=0,"Aviz inexistent în registru. ","")&amp;IF(AND(D133&lt;&gt;"",ISNA(MATCH(D133,Coduri,0)),E133=""),"Cod necunoscut. ","")&amp;IF(N(G133)&lt;=0,"Lipsește cantitatea. ","")))</f>
        <v/>
      </c>
    </row>
    <row r="134" spans="1:12" x14ac:dyDescent="0.2">
      <c r="A134" s="1" t="str">
        <f t="shared" si="14"/>
        <v/>
      </c>
      <c r="B134" s="18"/>
      <c r="C134" s="19" t="str">
        <f>IF(B134="","",COUNTIF(INDEX($B:$B,5):B134,B134))</f>
        <v/>
      </c>
      <c r="D134" s="18"/>
      <c r="E134" s="20" t="str">
        <f t="shared" si="15"/>
        <v/>
      </c>
      <c r="F134" s="19" t="str">
        <f t="shared" si="16"/>
        <v/>
      </c>
      <c r="G134" s="6"/>
      <c r="H134" s="21" t="str">
        <f t="shared" si="17"/>
        <v/>
      </c>
      <c r="I134" s="22" t="str">
        <f t="shared" si="18"/>
        <v/>
      </c>
      <c r="J134" s="21" t="str">
        <f t="shared" si="19"/>
        <v/>
      </c>
      <c r="K134" s="21" t="str">
        <f t="shared" si="20"/>
        <v/>
      </c>
      <c r="L134" s="23" t="str">
        <f>IF(B134="","",TRIM(IF(COUNTIF('Registru avize'!$B$5:$B$304,B134)=0,"Aviz inexistent în registru. ","")&amp;IF(AND(D134&lt;&gt;"",ISNA(MATCH(D134,Coduri,0)),E134=""),"Cod necunoscut. ","")&amp;IF(N(G134)&lt;=0,"Lipsește cantitatea. ","")))</f>
        <v/>
      </c>
    </row>
    <row r="135" spans="1:12" x14ac:dyDescent="0.2">
      <c r="A135" s="1" t="str">
        <f t="shared" si="14"/>
        <v/>
      </c>
      <c r="B135" s="18"/>
      <c r="C135" s="19" t="str">
        <f>IF(B135="","",COUNTIF(INDEX($B:$B,5):B135,B135))</f>
        <v/>
      </c>
      <c r="D135" s="18"/>
      <c r="E135" s="20" t="str">
        <f t="shared" si="15"/>
        <v/>
      </c>
      <c r="F135" s="19" t="str">
        <f t="shared" si="16"/>
        <v/>
      </c>
      <c r="G135" s="6"/>
      <c r="H135" s="21" t="str">
        <f t="shared" si="17"/>
        <v/>
      </c>
      <c r="I135" s="22" t="str">
        <f t="shared" si="18"/>
        <v/>
      </c>
      <c r="J135" s="21" t="str">
        <f t="shared" si="19"/>
        <v/>
      </c>
      <c r="K135" s="21" t="str">
        <f t="shared" si="20"/>
        <v/>
      </c>
      <c r="L135" s="23" t="str">
        <f>IF(B135="","",TRIM(IF(COUNTIF('Registru avize'!$B$5:$B$304,B135)=0,"Aviz inexistent în registru. ","")&amp;IF(AND(D135&lt;&gt;"",ISNA(MATCH(D135,Coduri,0)),E135=""),"Cod necunoscut. ","")&amp;IF(N(G135)&lt;=0,"Lipsește cantitatea. ","")))</f>
        <v/>
      </c>
    </row>
    <row r="136" spans="1:12" x14ac:dyDescent="0.2">
      <c r="A136" s="1" t="str">
        <f t="shared" si="14"/>
        <v/>
      </c>
      <c r="B136" s="18"/>
      <c r="C136" s="19" t="str">
        <f>IF(B136="","",COUNTIF(INDEX($B:$B,5):B136,B136))</f>
        <v/>
      </c>
      <c r="D136" s="18"/>
      <c r="E136" s="20" t="str">
        <f t="shared" si="15"/>
        <v/>
      </c>
      <c r="F136" s="19" t="str">
        <f t="shared" si="16"/>
        <v/>
      </c>
      <c r="G136" s="6"/>
      <c r="H136" s="21" t="str">
        <f t="shared" si="17"/>
        <v/>
      </c>
      <c r="I136" s="22" t="str">
        <f t="shared" si="18"/>
        <v/>
      </c>
      <c r="J136" s="21" t="str">
        <f t="shared" si="19"/>
        <v/>
      </c>
      <c r="K136" s="21" t="str">
        <f t="shared" si="20"/>
        <v/>
      </c>
      <c r="L136" s="23" t="str">
        <f>IF(B136="","",TRIM(IF(COUNTIF('Registru avize'!$B$5:$B$304,B136)=0,"Aviz inexistent în registru. ","")&amp;IF(AND(D136&lt;&gt;"",ISNA(MATCH(D136,Coduri,0)),E136=""),"Cod necunoscut. ","")&amp;IF(N(G136)&lt;=0,"Lipsește cantitatea. ","")))</f>
        <v/>
      </c>
    </row>
    <row r="137" spans="1:12" x14ac:dyDescent="0.2">
      <c r="A137" s="1" t="str">
        <f t="shared" si="14"/>
        <v/>
      </c>
      <c r="B137" s="18"/>
      <c r="C137" s="19" t="str">
        <f>IF(B137="","",COUNTIF(INDEX($B:$B,5):B137,B137))</f>
        <v/>
      </c>
      <c r="D137" s="18"/>
      <c r="E137" s="20" t="str">
        <f t="shared" si="15"/>
        <v/>
      </c>
      <c r="F137" s="19" t="str">
        <f t="shared" si="16"/>
        <v/>
      </c>
      <c r="G137" s="6"/>
      <c r="H137" s="21" t="str">
        <f t="shared" si="17"/>
        <v/>
      </c>
      <c r="I137" s="22" t="str">
        <f t="shared" si="18"/>
        <v/>
      </c>
      <c r="J137" s="21" t="str">
        <f t="shared" si="19"/>
        <v/>
      </c>
      <c r="K137" s="21" t="str">
        <f t="shared" si="20"/>
        <v/>
      </c>
      <c r="L137" s="23" t="str">
        <f>IF(B137="","",TRIM(IF(COUNTIF('Registru avize'!$B$5:$B$304,B137)=0,"Aviz inexistent în registru. ","")&amp;IF(AND(D137&lt;&gt;"",ISNA(MATCH(D137,Coduri,0)),E137=""),"Cod necunoscut. ","")&amp;IF(N(G137)&lt;=0,"Lipsește cantitatea. ","")))</f>
        <v/>
      </c>
    </row>
    <row r="138" spans="1:12" x14ac:dyDescent="0.2">
      <c r="A138" s="1" t="str">
        <f t="shared" si="14"/>
        <v/>
      </c>
      <c r="B138" s="18"/>
      <c r="C138" s="19" t="str">
        <f>IF(B138="","",COUNTIF(INDEX($B:$B,5):B138,B138))</f>
        <v/>
      </c>
      <c r="D138" s="18"/>
      <c r="E138" s="20" t="str">
        <f t="shared" si="15"/>
        <v/>
      </c>
      <c r="F138" s="19" t="str">
        <f t="shared" si="16"/>
        <v/>
      </c>
      <c r="G138" s="6"/>
      <c r="H138" s="21" t="str">
        <f t="shared" si="17"/>
        <v/>
      </c>
      <c r="I138" s="22" t="str">
        <f t="shared" si="18"/>
        <v/>
      </c>
      <c r="J138" s="21" t="str">
        <f t="shared" si="19"/>
        <v/>
      </c>
      <c r="K138" s="21" t="str">
        <f t="shared" si="20"/>
        <v/>
      </c>
      <c r="L138" s="23" t="str">
        <f>IF(B138="","",TRIM(IF(COUNTIF('Registru avize'!$B$5:$B$304,B138)=0,"Aviz inexistent în registru. ","")&amp;IF(AND(D138&lt;&gt;"",ISNA(MATCH(D138,Coduri,0)),E138=""),"Cod necunoscut. ","")&amp;IF(N(G138)&lt;=0,"Lipsește cantitatea. ","")))</f>
        <v/>
      </c>
    </row>
    <row r="139" spans="1:12" x14ac:dyDescent="0.2">
      <c r="A139" s="1" t="str">
        <f t="shared" si="14"/>
        <v/>
      </c>
      <c r="B139" s="18"/>
      <c r="C139" s="19" t="str">
        <f>IF(B139="","",COUNTIF(INDEX($B:$B,5):B139,B139))</f>
        <v/>
      </c>
      <c r="D139" s="18"/>
      <c r="E139" s="20" t="str">
        <f t="shared" si="15"/>
        <v/>
      </c>
      <c r="F139" s="19" t="str">
        <f t="shared" si="16"/>
        <v/>
      </c>
      <c r="G139" s="6"/>
      <c r="H139" s="21" t="str">
        <f t="shared" si="17"/>
        <v/>
      </c>
      <c r="I139" s="22" t="str">
        <f t="shared" si="18"/>
        <v/>
      </c>
      <c r="J139" s="21" t="str">
        <f t="shared" si="19"/>
        <v/>
      </c>
      <c r="K139" s="21" t="str">
        <f t="shared" si="20"/>
        <v/>
      </c>
      <c r="L139" s="23" t="str">
        <f>IF(B139="","",TRIM(IF(COUNTIF('Registru avize'!$B$5:$B$304,B139)=0,"Aviz inexistent în registru. ","")&amp;IF(AND(D139&lt;&gt;"",ISNA(MATCH(D139,Coduri,0)),E139=""),"Cod necunoscut. ","")&amp;IF(N(G139)&lt;=0,"Lipsește cantitatea. ","")))</f>
        <v/>
      </c>
    </row>
    <row r="140" spans="1:12" x14ac:dyDescent="0.2">
      <c r="A140" s="1" t="str">
        <f t="shared" si="14"/>
        <v/>
      </c>
      <c r="B140" s="18"/>
      <c r="C140" s="19" t="str">
        <f>IF(B140="","",COUNTIF(INDEX($B:$B,5):B140,B140))</f>
        <v/>
      </c>
      <c r="D140" s="18"/>
      <c r="E140" s="20" t="str">
        <f t="shared" si="15"/>
        <v/>
      </c>
      <c r="F140" s="19" t="str">
        <f t="shared" si="16"/>
        <v/>
      </c>
      <c r="G140" s="6"/>
      <c r="H140" s="21" t="str">
        <f t="shared" si="17"/>
        <v/>
      </c>
      <c r="I140" s="22" t="str">
        <f t="shared" si="18"/>
        <v/>
      </c>
      <c r="J140" s="21" t="str">
        <f t="shared" si="19"/>
        <v/>
      </c>
      <c r="K140" s="21" t="str">
        <f t="shared" si="20"/>
        <v/>
      </c>
      <c r="L140" s="23" t="str">
        <f>IF(B140="","",TRIM(IF(COUNTIF('Registru avize'!$B$5:$B$304,B140)=0,"Aviz inexistent în registru. ","")&amp;IF(AND(D140&lt;&gt;"",ISNA(MATCH(D140,Coduri,0)),E140=""),"Cod necunoscut. ","")&amp;IF(N(G140)&lt;=0,"Lipsește cantitatea. ","")))</f>
        <v/>
      </c>
    </row>
    <row r="141" spans="1:12" x14ac:dyDescent="0.2">
      <c r="A141" s="1" t="str">
        <f t="shared" si="14"/>
        <v/>
      </c>
      <c r="B141" s="18"/>
      <c r="C141" s="19" t="str">
        <f>IF(B141="","",COUNTIF(INDEX($B:$B,5):B141,B141))</f>
        <v/>
      </c>
      <c r="D141" s="18"/>
      <c r="E141" s="20" t="str">
        <f t="shared" si="15"/>
        <v/>
      </c>
      <c r="F141" s="19" t="str">
        <f t="shared" si="16"/>
        <v/>
      </c>
      <c r="G141" s="6"/>
      <c r="H141" s="21" t="str">
        <f t="shared" si="17"/>
        <v/>
      </c>
      <c r="I141" s="22" t="str">
        <f t="shared" si="18"/>
        <v/>
      </c>
      <c r="J141" s="21" t="str">
        <f t="shared" si="19"/>
        <v/>
      </c>
      <c r="K141" s="21" t="str">
        <f t="shared" si="20"/>
        <v/>
      </c>
      <c r="L141" s="23" t="str">
        <f>IF(B141="","",TRIM(IF(COUNTIF('Registru avize'!$B$5:$B$304,B141)=0,"Aviz inexistent în registru. ","")&amp;IF(AND(D141&lt;&gt;"",ISNA(MATCH(D141,Coduri,0)),E141=""),"Cod necunoscut. ","")&amp;IF(N(G141)&lt;=0,"Lipsește cantitatea. ","")))</f>
        <v/>
      </c>
    </row>
    <row r="142" spans="1:12" x14ac:dyDescent="0.2">
      <c r="A142" s="1" t="str">
        <f t="shared" si="14"/>
        <v/>
      </c>
      <c r="B142" s="18"/>
      <c r="C142" s="19" t="str">
        <f>IF(B142="","",COUNTIF(INDEX($B:$B,5):B142,B142))</f>
        <v/>
      </c>
      <c r="D142" s="18"/>
      <c r="E142" s="20" t="str">
        <f t="shared" si="15"/>
        <v/>
      </c>
      <c r="F142" s="19" t="str">
        <f t="shared" si="16"/>
        <v/>
      </c>
      <c r="G142" s="6"/>
      <c r="H142" s="21" t="str">
        <f t="shared" si="17"/>
        <v/>
      </c>
      <c r="I142" s="22" t="str">
        <f t="shared" si="18"/>
        <v/>
      </c>
      <c r="J142" s="21" t="str">
        <f t="shared" si="19"/>
        <v/>
      </c>
      <c r="K142" s="21" t="str">
        <f t="shared" si="20"/>
        <v/>
      </c>
      <c r="L142" s="23" t="str">
        <f>IF(B142="","",TRIM(IF(COUNTIF('Registru avize'!$B$5:$B$304,B142)=0,"Aviz inexistent în registru. ","")&amp;IF(AND(D142&lt;&gt;"",ISNA(MATCH(D142,Coduri,0)),E142=""),"Cod necunoscut. ","")&amp;IF(N(G142)&lt;=0,"Lipsește cantitatea. ","")))</f>
        <v/>
      </c>
    </row>
    <row r="143" spans="1:12" x14ac:dyDescent="0.2">
      <c r="A143" s="1" t="str">
        <f t="shared" si="14"/>
        <v/>
      </c>
      <c r="B143" s="18"/>
      <c r="C143" s="19" t="str">
        <f>IF(B143="","",COUNTIF(INDEX($B:$B,5):B143,B143))</f>
        <v/>
      </c>
      <c r="D143" s="18"/>
      <c r="E143" s="20" t="str">
        <f t="shared" si="15"/>
        <v/>
      </c>
      <c r="F143" s="19" t="str">
        <f t="shared" si="16"/>
        <v/>
      </c>
      <c r="G143" s="6"/>
      <c r="H143" s="21" t="str">
        <f t="shared" si="17"/>
        <v/>
      </c>
      <c r="I143" s="22" t="str">
        <f t="shared" si="18"/>
        <v/>
      </c>
      <c r="J143" s="21" t="str">
        <f t="shared" si="19"/>
        <v/>
      </c>
      <c r="K143" s="21" t="str">
        <f t="shared" si="20"/>
        <v/>
      </c>
      <c r="L143" s="23" t="str">
        <f>IF(B143="","",TRIM(IF(COUNTIF('Registru avize'!$B$5:$B$304,B143)=0,"Aviz inexistent în registru. ","")&amp;IF(AND(D143&lt;&gt;"",ISNA(MATCH(D143,Coduri,0)),E143=""),"Cod necunoscut. ","")&amp;IF(N(G143)&lt;=0,"Lipsește cantitatea. ","")))</f>
        <v/>
      </c>
    </row>
    <row r="144" spans="1:12" x14ac:dyDescent="0.2">
      <c r="A144" s="1" t="str">
        <f t="shared" si="14"/>
        <v/>
      </c>
      <c r="B144" s="18"/>
      <c r="C144" s="19" t="str">
        <f>IF(B144="","",COUNTIF(INDEX($B:$B,5):B144,B144))</f>
        <v/>
      </c>
      <c r="D144" s="18"/>
      <c r="E144" s="20" t="str">
        <f t="shared" si="15"/>
        <v/>
      </c>
      <c r="F144" s="19" t="str">
        <f t="shared" si="16"/>
        <v/>
      </c>
      <c r="G144" s="6"/>
      <c r="H144" s="21" t="str">
        <f t="shared" si="17"/>
        <v/>
      </c>
      <c r="I144" s="22" t="str">
        <f t="shared" si="18"/>
        <v/>
      </c>
      <c r="J144" s="21" t="str">
        <f t="shared" si="19"/>
        <v/>
      </c>
      <c r="K144" s="21" t="str">
        <f t="shared" si="20"/>
        <v/>
      </c>
      <c r="L144" s="23" t="str">
        <f>IF(B144="","",TRIM(IF(COUNTIF('Registru avize'!$B$5:$B$304,B144)=0,"Aviz inexistent în registru. ","")&amp;IF(AND(D144&lt;&gt;"",ISNA(MATCH(D144,Coduri,0)),E144=""),"Cod necunoscut. ","")&amp;IF(N(G144)&lt;=0,"Lipsește cantitatea. ","")))</f>
        <v/>
      </c>
    </row>
    <row r="145" spans="1:12" x14ac:dyDescent="0.2">
      <c r="A145" s="1" t="str">
        <f t="shared" si="14"/>
        <v/>
      </c>
      <c r="B145" s="18"/>
      <c r="C145" s="19" t="str">
        <f>IF(B145="","",COUNTIF(INDEX($B:$B,5):B145,B145))</f>
        <v/>
      </c>
      <c r="D145" s="18"/>
      <c r="E145" s="20" t="str">
        <f t="shared" si="15"/>
        <v/>
      </c>
      <c r="F145" s="19" t="str">
        <f t="shared" si="16"/>
        <v/>
      </c>
      <c r="G145" s="6"/>
      <c r="H145" s="21" t="str">
        <f t="shared" si="17"/>
        <v/>
      </c>
      <c r="I145" s="22" t="str">
        <f t="shared" si="18"/>
        <v/>
      </c>
      <c r="J145" s="21" t="str">
        <f t="shared" si="19"/>
        <v/>
      </c>
      <c r="K145" s="21" t="str">
        <f t="shared" si="20"/>
        <v/>
      </c>
      <c r="L145" s="23" t="str">
        <f>IF(B145="","",TRIM(IF(COUNTIF('Registru avize'!$B$5:$B$304,B145)=0,"Aviz inexistent în registru. ","")&amp;IF(AND(D145&lt;&gt;"",ISNA(MATCH(D145,Coduri,0)),E145=""),"Cod necunoscut. ","")&amp;IF(N(G145)&lt;=0,"Lipsește cantitatea. ","")))</f>
        <v/>
      </c>
    </row>
    <row r="146" spans="1:12" x14ac:dyDescent="0.2">
      <c r="A146" s="1" t="str">
        <f t="shared" si="14"/>
        <v/>
      </c>
      <c r="B146" s="18"/>
      <c r="C146" s="19" t="str">
        <f>IF(B146="","",COUNTIF(INDEX($B:$B,5):B146,B146))</f>
        <v/>
      </c>
      <c r="D146" s="18"/>
      <c r="E146" s="20" t="str">
        <f t="shared" si="15"/>
        <v/>
      </c>
      <c r="F146" s="19" t="str">
        <f t="shared" si="16"/>
        <v/>
      </c>
      <c r="G146" s="6"/>
      <c r="H146" s="21" t="str">
        <f t="shared" si="17"/>
        <v/>
      </c>
      <c r="I146" s="22" t="str">
        <f t="shared" si="18"/>
        <v/>
      </c>
      <c r="J146" s="21" t="str">
        <f t="shared" si="19"/>
        <v/>
      </c>
      <c r="K146" s="21" t="str">
        <f t="shared" si="20"/>
        <v/>
      </c>
      <c r="L146" s="23" t="str">
        <f>IF(B146="","",TRIM(IF(COUNTIF('Registru avize'!$B$5:$B$304,B146)=0,"Aviz inexistent în registru. ","")&amp;IF(AND(D146&lt;&gt;"",ISNA(MATCH(D146,Coduri,0)),E146=""),"Cod necunoscut. ","")&amp;IF(N(G146)&lt;=0,"Lipsește cantitatea. ","")))</f>
        <v/>
      </c>
    </row>
    <row r="147" spans="1:12" x14ac:dyDescent="0.2">
      <c r="A147" s="1" t="str">
        <f t="shared" si="14"/>
        <v/>
      </c>
      <c r="B147" s="18"/>
      <c r="C147" s="19" t="str">
        <f>IF(B147="","",COUNTIF(INDEX($B:$B,5):B147,B147))</f>
        <v/>
      </c>
      <c r="D147" s="18"/>
      <c r="E147" s="20" t="str">
        <f t="shared" si="15"/>
        <v/>
      </c>
      <c r="F147" s="19" t="str">
        <f t="shared" si="16"/>
        <v/>
      </c>
      <c r="G147" s="6"/>
      <c r="H147" s="21" t="str">
        <f t="shared" si="17"/>
        <v/>
      </c>
      <c r="I147" s="22" t="str">
        <f t="shared" si="18"/>
        <v/>
      </c>
      <c r="J147" s="21" t="str">
        <f t="shared" si="19"/>
        <v/>
      </c>
      <c r="K147" s="21" t="str">
        <f t="shared" si="20"/>
        <v/>
      </c>
      <c r="L147" s="23" t="str">
        <f>IF(B147="","",TRIM(IF(COUNTIF('Registru avize'!$B$5:$B$304,B147)=0,"Aviz inexistent în registru. ","")&amp;IF(AND(D147&lt;&gt;"",ISNA(MATCH(D147,Coduri,0)),E147=""),"Cod necunoscut. ","")&amp;IF(N(G147)&lt;=0,"Lipsește cantitatea. ","")))</f>
        <v/>
      </c>
    </row>
    <row r="148" spans="1:12" x14ac:dyDescent="0.2">
      <c r="A148" s="1" t="str">
        <f t="shared" si="14"/>
        <v/>
      </c>
      <c r="B148" s="18"/>
      <c r="C148" s="19" t="str">
        <f>IF(B148="","",COUNTIF(INDEX($B:$B,5):B148,B148))</f>
        <v/>
      </c>
      <c r="D148" s="18"/>
      <c r="E148" s="20" t="str">
        <f t="shared" si="15"/>
        <v/>
      </c>
      <c r="F148" s="19" t="str">
        <f t="shared" si="16"/>
        <v/>
      </c>
      <c r="G148" s="6"/>
      <c r="H148" s="21" t="str">
        <f t="shared" si="17"/>
        <v/>
      </c>
      <c r="I148" s="22" t="str">
        <f t="shared" si="18"/>
        <v/>
      </c>
      <c r="J148" s="21" t="str">
        <f t="shared" si="19"/>
        <v/>
      </c>
      <c r="K148" s="21" t="str">
        <f t="shared" si="20"/>
        <v/>
      </c>
      <c r="L148" s="23" t="str">
        <f>IF(B148="","",TRIM(IF(COUNTIF('Registru avize'!$B$5:$B$304,B148)=0,"Aviz inexistent în registru. ","")&amp;IF(AND(D148&lt;&gt;"",ISNA(MATCH(D148,Coduri,0)),E148=""),"Cod necunoscut. ","")&amp;IF(N(G148)&lt;=0,"Lipsește cantitatea. ","")))</f>
        <v/>
      </c>
    </row>
    <row r="149" spans="1:12" x14ac:dyDescent="0.2">
      <c r="A149" s="1" t="str">
        <f t="shared" si="14"/>
        <v/>
      </c>
      <c r="B149" s="18"/>
      <c r="C149" s="19" t="str">
        <f>IF(B149="","",COUNTIF(INDEX($B:$B,5):B149,B149))</f>
        <v/>
      </c>
      <c r="D149" s="18"/>
      <c r="E149" s="20" t="str">
        <f t="shared" si="15"/>
        <v/>
      </c>
      <c r="F149" s="19" t="str">
        <f t="shared" si="16"/>
        <v/>
      </c>
      <c r="G149" s="6"/>
      <c r="H149" s="21" t="str">
        <f t="shared" si="17"/>
        <v/>
      </c>
      <c r="I149" s="22" t="str">
        <f t="shared" si="18"/>
        <v/>
      </c>
      <c r="J149" s="21" t="str">
        <f t="shared" si="19"/>
        <v/>
      </c>
      <c r="K149" s="21" t="str">
        <f t="shared" si="20"/>
        <v/>
      </c>
      <c r="L149" s="23" t="str">
        <f>IF(B149="","",TRIM(IF(COUNTIF('Registru avize'!$B$5:$B$304,B149)=0,"Aviz inexistent în registru. ","")&amp;IF(AND(D149&lt;&gt;"",ISNA(MATCH(D149,Coduri,0)),E149=""),"Cod necunoscut. ","")&amp;IF(N(G149)&lt;=0,"Lipsește cantitatea. ","")))</f>
        <v/>
      </c>
    </row>
    <row r="150" spans="1:12" x14ac:dyDescent="0.2">
      <c r="A150" s="1" t="str">
        <f t="shared" si="14"/>
        <v/>
      </c>
      <c r="B150" s="18"/>
      <c r="C150" s="19" t="str">
        <f>IF(B150="","",COUNTIF(INDEX($B:$B,5):B150,B150))</f>
        <v/>
      </c>
      <c r="D150" s="18"/>
      <c r="E150" s="20" t="str">
        <f t="shared" si="15"/>
        <v/>
      </c>
      <c r="F150" s="19" t="str">
        <f t="shared" si="16"/>
        <v/>
      </c>
      <c r="G150" s="6"/>
      <c r="H150" s="21" t="str">
        <f t="shared" si="17"/>
        <v/>
      </c>
      <c r="I150" s="22" t="str">
        <f t="shared" si="18"/>
        <v/>
      </c>
      <c r="J150" s="21" t="str">
        <f t="shared" si="19"/>
        <v/>
      </c>
      <c r="K150" s="21" t="str">
        <f t="shared" si="20"/>
        <v/>
      </c>
      <c r="L150" s="23" t="str">
        <f>IF(B150="","",TRIM(IF(COUNTIF('Registru avize'!$B$5:$B$304,B150)=0,"Aviz inexistent în registru. ","")&amp;IF(AND(D150&lt;&gt;"",ISNA(MATCH(D150,Coduri,0)),E150=""),"Cod necunoscut. ","")&amp;IF(N(G150)&lt;=0,"Lipsește cantitatea. ","")))</f>
        <v/>
      </c>
    </row>
    <row r="151" spans="1:12" x14ac:dyDescent="0.2">
      <c r="A151" s="1" t="str">
        <f t="shared" si="14"/>
        <v/>
      </c>
      <c r="B151" s="18"/>
      <c r="C151" s="19" t="str">
        <f>IF(B151="","",COUNTIF(INDEX($B:$B,5):B151,B151))</f>
        <v/>
      </c>
      <c r="D151" s="18"/>
      <c r="E151" s="20" t="str">
        <f t="shared" si="15"/>
        <v/>
      </c>
      <c r="F151" s="19" t="str">
        <f t="shared" si="16"/>
        <v/>
      </c>
      <c r="G151" s="6"/>
      <c r="H151" s="21" t="str">
        <f t="shared" si="17"/>
        <v/>
      </c>
      <c r="I151" s="22" t="str">
        <f t="shared" si="18"/>
        <v/>
      </c>
      <c r="J151" s="21" t="str">
        <f t="shared" si="19"/>
        <v/>
      </c>
      <c r="K151" s="21" t="str">
        <f t="shared" si="20"/>
        <v/>
      </c>
      <c r="L151" s="23" t="str">
        <f>IF(B151="","",TRIM(IF(COUNTIF('Registru avize'!$B$5:$B$304,B151)=0,"Aviz inexistent în registru. ","")&amp;IF(AND(D151&lt;&gt;"",ISNA(MATCH(D151,Coduri,0)),E151=""),"Cod necunoscut. ","")&amp;IF(N(G151)&lt;=0,"Lipsește cantitatea. ","")))</f>
        <v/>
      </c>
    </row>
    <row r="152" spans="1:12" x14ac:dyDescent="0.2">
      <c r="A152" s="1" t="str">
        <f t="shared" si="14"/>
        <v/>
      </c>
      <c r="B152" s="18"/>
      <c r="C152" s="19" t="str">
        <f>IF(B152="","",COUNTIF(INDEX($B:$B,5):B152,B152))</f>
        <v/>
      </c>
      <c r="D152" s="18"/>
      <c r="E152" s="20" t="str">
        <f t="shared" si="15"/>
        <v/>
      </c>
      <c r="F152" s="19" t="str">
        <f t="shared" si="16"/>
        <v/>
      </c>
      <c r="G152" s="6"/>
      <c r="H152" s="21" t="str">
        <f t="shared" si="17"/>
        <v/>
      </c>
      <c r="I152" s="22" t="str">
        <f t="shared" si="18"/>
        <v/>
      </c>
      <c r="J152" s="21" t="str">
        <f t="shared" si="19"/>
        <v/>
      </c>
      <c r="K152" s="21" t="str">
        <f t="shared" si="20"/>
        <v/>
      </c>
      <c r="L152" s="23" t="str">
        <f>IF(B152="","",TRIM(IF(COUNTIF('Registru avize'!$B$5:$B$304,B152)=0,"Aviz inexistent în registru. ","")&amp;IF(AND(D152&lt;&gt;"",ISNA(MATCH(D152,Coduri,0)),E152=""),"Cod necunoscut. ","")&amp;IF(N(G152)&lt;=0,"Lipsește cantitatea. ","")))</f>
        <v/>
      </c>
    </row>
    <row r="153" spans="1:12" x14ac:dyDescent="0.2">
      <c r="A153" s="1" t="str">
        <f t="shared" si="14"/>
        <v/>
      </c>
      <c r="B153" s="18"/>
      <c r="C153" s="19" t="str">
        <f>IF(B153="","",COUNTIF(INDEX($B:$B,5):B153,B153))</f>
        <v/>
      </c>
      <c r="D153" s="18"/>
      <c r="E153" s="20" t="str">
        <f t="shared" si="15"/>
        <v/>
      </c>
      <c r="F153" s="19" t="str">
        <f t="shared" si="16"/>
        <v/>
      </c>
      <c r="G153" s="6"/>
      <c r="H153" s="21" t="str">
        <f t="shared" si="17"/>
        <v/>
      </c>
      <c r="I153" s="22" t="str">
        <f t="shared" si="18"/>
        <v/>
      </c>
      <c r="J153" s="21" t="str">
        <f t="shared" si="19"/>
        <v/>
      </c>
      <c r="K153" s="21" t="str">
        <f t="shared" si="20"/>
        <v/>
      </c>
      <c r="L153" s="23" t="str">
        <f>IF(B153="","",TRIM(IF(COUNTIF('Registru avize'!$B$5:$B$304,B153)=0,"Aviz inexistent în registru. ","")&amp;IF(AND(D153&lt;&gt;"",ISNA(MATCH(D153,Coduri,0)),E153=""),"Cod necunoscut. ","")&amp;IF(N(G153)&lt;=0,"Lipsește cantitatea. ","")))</f>
        <v/>
      </c>
    </row>
    <row r="154" spans="1:12" x14ac:dyDescent="0.2">
      <c r="A154" s="1" t="str">
        <f t="shared" si="14"/>
        <v/>
      </c>
      <c r="B154" s="18"/>
      <c r="C154" s="19" t="str">
        <f>IF(B154="","",COUNTIF(INDEX($B:$B,5):B154,B154))</f>
        <v/>
      </c>
      <c r="D154" s="18"/>
      <c r="E154" s="20" t="str">
        <f t="shared" si="15"/>
        <v/>
      </c>
      <c r="F154" s="19" t="str">
        <f t="shared" si="16"/>
        <v/>
      </c>
      <c r="G154" s="6"/>
      <c r="H154" s="21" t="str">
        <f t="shared" si="17"/>
        <v/>
      </c>
      <c r="I154" s="22" t="str">
        <f t="shared" si="18"/>
        <v/>
      </c>
      <c r="J154" s="21" t="str">
        <f t="shared" si="19"/>
        <v/>
      </c>
      <c r="K154" s="21" t="str">
        <f t="shared" si="20"/>
        <v/>
      </c>
      <c r="L154" s="23" t="str">
        <f>IF(B154="","",TRIM(IF(COUNTIF('Registru avize'!$B$5:$B$304,B154)=0,"Aviz inexistent în registru. ","")&amp;IF(AND(D154&lt;&gt;"",ISNA(MATCH(D154,Coduri,0)),E154=""),"Cod necunoscut. ","")&amp;IF(N(G154)&lt;=0,"Lipsește cantitatea. ","")))</f>
        <v/>
      </c>
    </row>
    <row r="155" spans="1:12" x14ac:dyDescent="0.2">
      <c r="A155" s="1" t="str">
        <f t="shared" si="14"/>
        <v/>
      </c>
      <c r="B155" s="18"/>
      <c r="C155" s="19" t="str">
        <f>IF(B155="","",COUNTIF(INDEX($B:$B,5):B155,B155))</f>
        <v/>
      </c>
      <c r="D155" s="18"/>
      <c r="E155" s="20" t="str">
        <f t="shared" si="15"/>
        <v/>
      </c>
      <c r="F155" s="19" t="str">
        <f t="shared" si="16"/>
        <v/>
      </c>
      <c r="G155" s="6"/>
      <c r="H155" s="21" t="str">
        <f t="shared" si="17"/>
        <v/>
      </c>
      <c r="I155" s="22" t="str">
        <f t="shared" si="18"/>
        <v/>
      </c>
      <c r="J155" s="21" t="str">
        <f t="shared" si="19"/>
        <v/>
      </c>
      <c r="K155" s="21" t="str">
        <f t="shared" si="20"/>
        <v/>
      </c>
      <c r="L155" s="23" t="str">
        <f>IF(B155="","",TRIM(IF(COUNTIF('Registru avize'!$B$5:$B$304,B155)=0,"Aviz inexistent în registru. ","")&amp;IF(AND(D155&lt;&gt;"",ISNA(MATCH(D155,Coduri,0)),E155=""),"Cod necunoscut. ","")&amp;IF(N(G155)&lt;=0,"Lipsește cantitatea. ","")))</f>
        <v/>
      </c>
    </row>
    <row r="156" spans="1:12" x14ac:dyDescent="0.2">
      <c r="A156" s="1" t="str">
        <f t="shared" si="14"/>
        <v/>
      </c>
      <c r="B156" s="18"/>
      <c r="C156" s="19" t="str">
        <f>IF(B156="","",COUNTIF(INDEX($B:$B,5):B156,B156))</f>
        <v/>
      </c>
      <c r="D156" s="18"/>
      <c r="E156" s="20" t="str">
        <f t="shared" si="15"/>
        <v/>
      </c>
      <c r="F156" s="19" t="str">
        <f t="shared" si="16"/>
        <v/>
      </c>
      <c r="G156" s="6"/>
      <c r="H156" s="21" t="str">
        <f t="shared" si="17"/>
        <v/>
      </c>
      <c r="I156" s="22" t="str">
        <f t="shared" si="18"/>
        <v/>
      </c>
      <c r="J156" s="21" t="str">
        <f t="shared" si="19"/>
        <v/>
      </c>
      <c r="K156" s="21" t="str">
        <f t="shared" si="20"/>
        <v/>
      </c>
      <c r="L156" s="23" t="str">
        <f>IF(B156="","",TRIM(IF(COUNTIF('Registru avize'!$B$5:$B$304,B156)=0,"Aviz inexistent în registru. ","")&amp;IF(AND(D156&lt;&gt;"",ISNA(MATCH(D156,Coduri,0)),E156=""),"Cod necunoscut. ","")&amp;IF(N(G156)&lt;=0,"Lipsește cantitatea. ","")))</f>
        <v/>
      </c>
    </row>
    <row r="157" spans="1:12" x14ac:dyDescent="0.2">
      <c r="A157" s="1" t="str">
        <f t="shared" si="14"/>
        <v/>
      </c>
      <c r="B157" s="18"/>
      <c r="C157" s="19" t="str">
        <f>IF(B157="","",COUNTIF(INDEX($B:$B,5):B157,B157))</f>
        <v/>
      </c>
      <c r="D157" s="18"/>
      <c r="E157" s="20" t="str">
        <f t="shared" si="15"/>
        <v/>
      </c>
      <c r="F157" s="19" t="str">
        <f t="shared" si="16"/>
        <v/>
      </c>
      <c r="G157" s="6"/>
      <c r="H157" s="21" t="str">
        <f t="shared" si="17"/>
        <v/>
      </c>
      <c r="I157" s="22" t="str">
        <f t="shared" si="18"/>
        <v/>
      </c>
      <c r="J157" s="21" t="str">
        <f t="shared" si="19"/>
        <v/>
      </c>
      <c r="K157" s="21" t="str">
        <f t="shared" si="20"/>
        <v/>
      </c>
      <c r="L157" s="23" t="str">
        <f>IF(B157="","",TRIM(IF(COUNTIF('Registru avize'!$B$5:$B$304,B157)=0,"Aviz inexistent în registru. ","")&amp;IF(AND(D157&lt;&gt;"",ISNA(MATCH(D157,Coduri,0)),E157=""),"Cod necunoscut. ","")&amp;IF(N(G157)&lt;=0,"Lipsește cantitatea. ","")))</f>
        <v/>
      </c>
    </row>
    <row r="158" spans="1:12" x14ac:dyDescent="0.2">
      <c r="A158" s="1" t="str">
        <f t="shared" si="14"/>
        <v/>
      </c>
      <c r="B158" s="18"/>
      <c r="C158" s="19" t="str">
        <f>IF(B158="","",COUNTIF(INDEX($B:$B,5):B158,B158))</f>
        <v/>
      </c>
      <c r="D158" s="18"/>
      <c r="E158" s="20" t="str">
        <f t="shared" si="15"/>
        <v/>
      </c>
      <c r="F158" s="19" t="str">
        <f t="shared" si="16"/>
        <v/>
      </c>
      <c r="G158" s="6"/>
      <c r="H158" s="21" t="str">
        <f t="shared" si="17"/>
        <v/>
      </c>
      <c r="I158" s="22" t="str">
        <f t="shared" si="18"/>
        <v/>
      </c>
      <c r="J158" s="21" t="str">
        <f t="shared" si="19"/>
        <v/>
      </c>
      <c r="K158" s="21" t="str">
        <f t="shared" si="20"/>
        <v/>
      </c>
      <c r="L158" s="23" t="str">
        <f>IF(B158="","",TRIM(IF(COUNTIF('Registru avize'!$B$5:$B$304,B158)=0,"Aviz inexistent în registru. ","")&amp;IF(AND(D158&lt;&gt;"",ISNA(MATCH(D158,Coduri,0)),E158=""),"Cod necunoscut. ","")&amp;IF(N(G158)&lt;=0,"Lipsește cantitatea. ","")))</f>
        <v/>
      </c>
    </row>
    <row r="159" spans="1:12" x14ac:dyDescent="0.2">
      <c r="A159" s="1" t="str">
        <f t="shared" si="14"/>
        <v/>
      </c>
      <c r="B159" s="18"/>
      <c r="C159" s="19" t="str">
        <f>IF(B159="","",COUNTIF(INDEX($B:$B,5):B159,B159))</f>
        <v/>
      </c>
      <c r="D159" s="18"/>
      <c r="E159" s="20" t="str">
        <f t="shared" si="15"/>
        <v/>
      </c>
      <c r="F159" s="19" t="str">
        <f t="shared" si="16"/>
        <v/>
      </c>
      <c r="G159" s="6"/>
      <c r="H159" s="21" t="str">
        <f t="shared" si="17"/>
        <v/>
      </c>
      <c r="I159" s="22" t="str">
        <f t="shared" si="18"/>
        <v/>
      </c>
      <c r="J159" s="21" t="str">
        <f t="shared" si="19"/>
        <v/>
      </c>
      <c r="K159" s="21" t="str">
        <f t="shared" si="20"/>
        <v/>
      </c>
      <c r="L159" s="23" t="str">
        <f>IF(B159="","",TRIM(IF(COUNTIF('Registru avize'!$B$5:$B$304,B159)=0,"Aviz inexistent în registru. ","")&amp;IF(AND(D159&lt;&gt;"",ISNA(MATCH(D159,Coduri,0)),E159=""),"Cod necunoscut. ","")&amp;IF(N(G159)&lt;=0,"Lipsește cantitatea. ","")))</f>
        <v/>
      </c>
    </row>
    <row r="160" spans="1:12" x14ac:dyDescent="0.2">
      <c r="A160" s="1" t="str">
        <f t="shared" si="14"/>
        <v/>
      </c>
      <c r="B160" s="18"/>
      <c r="C160" s="19" t="str">
        <f>IF(B160="","",COUNTIF(INDEX($B:$B,5):B160,B160))</f>
        <v/>
      </c>
      <c r="D160" s="18"/>
      <c r="E160" s="20" t="str">
        <f t="shared" si="15"/>
        <v/>
      </c>
      <c r="F160" s="19" t="str">
        <f t="shared" si="16"/>
        <v/>
      </c>
      <c r="G160" s="6"/>
      <c r="H160" s="21" t="str">
        <f t="shared" si="17"/>
        <v/>
      </c>
      <c r="I160" s="22" t="str">
        <f t="shared" si="18"/>
        <v/>
      </c>
      <c r="J160" s="21" t="str">
        <f t="shared" si="19"/>
        <v/>
      </c>
      <c r="K160" s="21" t="str">
        <f t="shared" si="20"/>
        <v/>
      </c>
      <c r="L160" s="23" t="str">
        <f>IF(B160="","",TRIM(IF(COUNTIF('Registru avize'!$B$5:$B$304,B160)=0,"Aviz inexistent în registru. ","")&amp;IF(AND(D160&lt;&gt;"",ISNA(MATCH(D160,Coduri,0)),E160=""),"Cod necunoscut. ","")&amp;IF(N(G160)&lt;=0,"Lipsește cantitatea. ","")))</f>
        <v/>
      </c>
    </row>
    <row r="161" spans="1:12" x14ac:dyDescent="0.2">
      <c r="A161" s="1" t="str">
        <f t="shared" si="14"/>
        <v/>
      </c>
      <c r="B161" s="18"/>
      <c r="C161" s="19" t="str">
        <f>IF(B161="","",COUNTIF(INDEX($B:$B,5):B161,B161))</f>
        <v/>
      </c>
      <c r="D161" s="18"/>
      <c r="E161" s="20" t="str">
        <f t="shared" si="15"/>
        <v/>
      </c>
      <c r="F161" s="19" t="str">
        <f t="shared" si="16"/>
        <v/>
      </c>
      <c r="G161" s="6"/>
      <c r="H161" s="21" t="str">
        <f t="shared" si="17"/>
        <v/>
      </c>
      <c r="I161" s="22" t="str">
        <f t="shared" si="18"/>
        <v/>
      </c>
      <c r="J161" s="21" t="str">
        <f t="shared" si="19"/>
        <v/>
      </c>
      <c r="K161" s="21" t="str">
        <f t="shared" si="20"/>
        <v/>
      </c>
      <c r="L161" s="23" t="str">
        <f>IF(B161="","",TRIM(IF(COUNTIF('Registru avize'!$B$5:$B$304,B161)=0,"Aviz inexistent în registru. ","")&amp;IF(AND(D161&lt;&gt;"",ISNA(MATCH(D161,Coduri,0)),E161=""),"Cod necunoscut. ","")&amp;IF(N(G161)&lt;=0,"Lipsește cantitatea. ","")))</f>
        <v/>
      </c>
    </row>
    <row r="162" spans="1:12" x14ac:dyDescent="0.2">
      <c r="A162" s="1" t="str">
        <f t="shared" si="14"/>
        <v/>
      </c>
      <c r="B162" s="18"/>
      <c r="C162" s="19" t="str">
        <f>IF(B162="","",COUNTIF(INDEX($B:$B,5):B162,B162))</f>
        <v/>
      </c>
      <c r="D162" s="18"/>
      <c r="E162" s="20" t="str">
        <f t="shared" si="15"/>
        <v/>
      </c>
      <c r="F162" s="19" t="str">
        <f t="shared" si="16"/>
        <v/>
      </c>
      <c r="G162" s="6"/>
      <c r="H162" s="21" t="str">
        <f t="shared" si="17"/>
        <v/>
      </c>
      <c r="I162" s="22" t="str">
        <f t="shared" si="18"/>
        <v/>
      </c>
      <c r="J162" s="21" t="str">
        <f t="shared" si="19"/>
        <v/>
      </c>
      <c r="K162" s="21" t="str">
        <f t="shared" si="20"/>
        <v/>
      </c>
      <c r="L162" s="23" t="str">
        <f>IF(B162="","",TRIM(IF(COUNTIF('Registru avize'!$B$5:$B$304,B162)=0,"Aviz inexistent în registru. ","")&amp;IF(AND(D162&lt;&gt;"",ISNA(MATCH(D162,Coduri,0)),E162=""),"Cod necunoscut. ","")&amp;IF(N(G162)&lt;=0,"Lipsește cantitatea. ","")))</f>
        <v/>
      </c>
    </row>
    <row r="163" spans="1:12" x14ac:dyDescent="0.2">
      <c r="A163" s="1" t="str">
        <f t="shared" si="14"/>
        <v/>
      </c>
      <c r="B163" s="18"/>
      <c r="C163" s="19" t="str">
        <f>IF(B163="","",COUNTIF(INDEX($B:$B,5):B163,B163))</f>
        <v/>
      </c>
      <c r="D163" s="18"/>
      <c r="E163" s="20" t="str">
        <f t="shared" si="15"/>
        <v/>
      </c>
      <c r="F163" s="19" t="str">
        <f t="shared" si="16"/>
        <v/>
      </c>
      <c r="G163" s="6"/>
      <c r="H163" s="21" t="str">
        <f t="shared" si="17"/>
        <v/>
      </c>
      <c r="I163" s="22" t="str">
        <f t="shared" si="18"/>
        <v/>
      </c>
      <c r="J163" s="21" t="str">
        <f t="shared" si="19"/>
        <v/>
      </c>
      <c r="K163" s="21" t="str">
        <f t="shared" si="20"/>
        <v/>
      </c>
      <c r="L163" s="23" t="str">
        <f>IF(B163="","",TRIM(IF(COUNTIF('Registru avize'!$B$5:$B$304,B163)=0,"Aviz inexistent în registru. ","")&amp;IF(AND(D163&lt;&gt;"",ISNA(MATCH(D163,Coduri,0)),E163=""),"Cod necunoscut. ","")&amp;IF(N(G163)&lt;=0,"Lipsește cantitatea. ","")))</f>
        <v/>
      </c>
    </row>
    <row r="164" spans="1:12" x14ac:dyDescent="0.2">
      <c r="A164" s="1" t="str">
        <f t="shared" si="14"/>
        <v/>
      </c>
      <c r="B164" s="18"/>
      <c r="C164" s="19" t="str">
        <f>IF(B164="","",COUNTIF(INDEX($B:$B,5):B164,B164))</f>
        <v/>
      </c>
      <c r="D164" s="18"/>
      <c r="E164" s="20" t="str">
        <f t="shared" si="15"/>
        <v/>
      </c>
      <c r="F164" s="19" t="str">
        <f t="shared" si="16"/>
        <v/>
      </c>
      <c r="G164" s="6"/>
      <c r="H164" s="21" t="str">
        <f t="shared" si="17"/>
        <v/>
      </c>
      <c r="I164" s="22" t="str">
        <f t="shared" si="18"/>
        <v/>
      </c>
      <c r="J164" s="21" t="str">
        <f t="shared" si="19"/>
        <v/>
      </c>
      <c r="K164" s="21" t="str">
        <f t="shared" si="20"/>
        <v/>
      </c>
      <c r="L164" s="23" t="str">
        <f>IF(B164="","",TRIM(IF(COUNTIF('Registru avize'!$B$5:$B$304,B164)=0,"Aviz inexistent în registru. ","")&amp;IF(AND(D164&lt;&gt;"",ISNA(MATCH(D164,Coduri,0)),E164=""),"Cod necunoscut. ","")&amp;IF(N(G164)&lt;=0,"Lipsește cantitatea. ","")))</f>
        <v/>
      </c>
    </row>
    <row r="165" spans="1:12" x14ac:dyDescent="0.2">
      <c r="A165" s="1" t="str">
        <f t="shared" si="14"/>
        <v/>
      </c>
      <c r="B165" s="18"/>
      <c r="C165" s="19" t="str">
        <f>IF(B165="","",COUNTIF(INDEX($B:$B,5):B165,B165))</f>
        <v/>
      </c>
      <c r="D165" s="18"/>
      <c r="E165" s="20" t="str">
        <f t="shared" si="15"/>
        <v/>
      </c>
      <c r="F165" s="19" t="str">
        <f t="shared" si="16"/>
        <v/>
      </c>
      <c r="G165" s="6"/>
      <c r="H165" s="21" t="str">
        <f t="shared" si="17"/>
        <v/>
      </c>
      <c r="I165" s="22" t="str">
        <f t="shared" si="18"/>
        <v/>
      </c>
      <c r="J165" s="21" t="str">
        <f t="shared" si="19"/>
        <v/>
      </c>
      <c r="K165" s="21" t="str">
        <f t="shared" si="20"/>
        <v/>
      </c>
      <c r="L165" s="23" t="str">
        <f>IF(B165="","",TRIM(IF(COUNTIF('Registru avize'!$B$5:$B$304,B165)=0,"Aviz inexistent în registru. ","")&amp;IF(AND(D165&lt;&gt;"",ISNA(MATCH(D165,Coduri,0)),E165=""),"Cod necunoscut. ","")&amp;IF(N(G165)&lt;=0,"Lipsește cantitatea. ","")))</f>
        <v/>
      </c>
    </row>
    <row r="166" spans="1:12" x14ac:dyDescent="0.2">
      <c r="A166" s="1" t="str">
        <f t="shared" si="14"/>
        <v/>
      </c>
      <c r="B166" s="18"/>
      <c r="C166" s="19" t="str">
        <f>IF(B166="","",COUNTIF(INDEX($B:$B,5):B166,B166))</f>
        <v/>
      </c>
      <c r="D166" s="18"/>
      <c r="E166" s="20" t="str">
        <f t="shared" si="15"/>
        <v/>
      </c>
      <c r="F166" s="19" t="str">
        <f t="shared" si="16"/>
        <v/>
      </c>
      <c r="G166" s="6"/>
      <c r="H166" s="21" t="str">
        <f t="shared" si="17"/>
        <v/>
      </c>
      <c r="I166" s="22" t="str">
        <f t="shared" si="18"/>
        <v/>
      </c>
      <c r="J166" s="21" t="str">
        <f t="shared" si="19"/>
        <v/>
      </c>
      <c r="K166" s="21" t="str">
        <f t="shared" si="20"/>
        <v/>
      </c>
      <c r="L166" s="23" t="str">
        <f>IF(B166="","",TRIM(IF(COUNTIF('Registru avize'!$B$5:$B$304,B166)=0,"Aviz inexistent în registru. ","")&amp;IF(AND(D166&lt;&gt;"",ISNA(MATCH(D166,Coduri,0)),E166=""),"Cod necunoscut. ","")&amp;IF(N(G166)&lt;=0,"Lipsește cantitatea. ","")))</f>
        <v/>
      </c>
    </row>
    <row r="167" spans="1:12" x14ac:dyDescent="0.2">
      <c r="A167" s="1" t="str">
        <f t="shared" si="14"/>
        <v/>
      </c>
      <c r="B167" s="18"/>
      <c r="C167" s="19" t="str">
        <f>IF(B167="","",COUNTIF(INDEX($B:$B,5):B167,B167))</f>
        <v/>
      </c>
      <c r="D167" s="18"/>
      <c r="E167" s="20" t="str">
        <f t="shared" si="15"/>
        <v/>
      </c>
      <c r="F167" s="19" t="str">
        <f t="shared" si="16"/>
        <v/>
      </c>
      <c r="G167" s="6"/>
      <c r="H167" s="21" t="str">
        <f t="shared" si="17"/>
        <v/>
      </c>
      <c r="I167" s="22" t="str">
        <f t="shared" si="18"/>
        <v/>
      </c>
      <c r="J167" s="21" t="str">
        <f t="shared" si="19"/>
        <v/>
      </c>
      <c r="K167" s="21" t="str">
        <f t="shared" si="20"/>
        <v/>
      </c>
      <c r="L167" s="23" t="str">
        <f>IF(B167="","",TRIM(IF(COUNTIF('Registru avize'!$B$5:$B$304,B167)=0,"Aviz inexistent în registru. ","")&amp;IF(AND(D167&lt;&gt;"",ISNA(MATCH(D167,Coduri,0)),E167=""),"Cod necunoscut. ","")&amp;IF(N(G167)&lt;=0,"Lipsește cantitatea. ","")))</f>
        <v/>
      </c>
    </row>
    <row r="168" spans="1:12" x14ac:dyDescent="0.2">
      <c r="A168" s="1" t="str">
        <f t="shared" si="14"/>
        <v/>
      </c>
      <c r="B168" s="18"/>
      <c r="C168" s="19" t="str">
        <f>IF(B168="","",COUNTIF(INDEX($B:$B,5):B168,B168))</f>
        <v/>
      </c>
      <c r="D168" s="18"/>
      <c r="E168" s="20" t="str">
        <f t="shared" si="15"/>
        <v/>
      </c>
      <c r="F168" s="19" t="str">
        <f t="shared" si="16"/>
        <v/>
      </c>
      <c r="G168" s="6"/>
      <c r="H168" s="21" t="str">
        <f t="shared" si="17"/>
        <v/>
      </c>
      <c r="I168" s="22" t="str">
        <f t="shared" si="18"/>
        <v/>
      </c>
      <c r="J168" s="21" t="str">
        <f t="shared" si="19"/>
        <v/>
      </c>
      <c r="K168" s="21" t="str">
        <f t="shared" si="20"/>
        <v/>
      </c>
      <c r="L168" s="23" t="str">
        <f>IF(B168="","",TRIM(IF(COUNTIF('Registru avize'!$B$5:$B$304,B168)=0,"Aviz inexistent în registru. ","")&amp;IF(AND(D168&lt;&gt;"",ISNA(MATCH(D168,Coduri,0)),E168=""),"Cod necunoscut. ","")&amp;IF(N(G168)&lt;=0,"Lipsește cantitatea. ","")))</f>
        <v/>
      </c>
    </row>
    <row r="169" spans="1:12" x14ac:dyDescent="0.2">
      <c r="A169" s="1" t="str">
        <f t="shared" si="14"/>
        <v/>
      </c>
      <c r="B169" s="18"/>
      <c r="C169" s="19" t="str">
        <f>IF(B169="","",COUNTIF(INDEX($B:$B,5):B169,B169))</f>
        <v/>
      </c>
      <c r="D169" s="18"/>
      <c r="E169" s="20" t="str">
        <f t="shared" si="15"/>
        <v/>
      </c>
      <c r="F169" s="19" t="str">
        <f t="shared" si="16"/>
        <v/>
      </c>
      <c r="G169" s="6"/>
      <c r="H169" s="21" t="str">
        <f t="shared" si="17"/>
        <v/>
      </c>
      <c r="I169" s="22" t="str">
        <f t="shared" si="18"/>
        <v/>
      </c>
      <c r="J169" s="21" t="str">
        <f t="shared" si="19"/>
        <v/>
      </c>
      <c r="K169" s="21" t="str">
        <f t="shared" si="20"/>
        <v/>
      </c>
      <c r="L169" s="23" t="str">
        <f>IF(B169="","",TRIM(IF(COUNTIF('Registru avize'!$B$5:$B$304,B169)=0,"Aviz inexistent în registru. ","")&amp;IF(AND(D169&lt;&gt;"",ISNA(MATCH(D169,Coduri,0)),E169=""),"Cod necunoscut. ","")&amp;IF(N(G169)&lt;=0,"Lipsește cantitatea. ","")))</f>
        <v/>
      </c>
    </row>
    <row r="170" spans="1:12" x14ac:dyDescent="0.2">
      <c r="A170" s="1" t="str">
        <f t="shared" si="14"/>
        <v/>
      </c>
      <c r="B170" s="18"/>
      <c r="C170" s="19" t="str">
        <f>IF(B170="","",COUNTIF(INDEX($B:$B,5):B170,B170))</f>
        <v/>
      </c>
      <c r="D170" s="18"/>
      <c r="E170" s="20" t="str">
        <f t="shared" si="15"/>
        <v/>
      </c>
      <c r="F170" s="19" t="str">
        <f t="shared" si="16"/>
        <v/>
      </c>
      <c r="G170" s="6"/>
      <c r="H170" s="21" t="str">
        <f t="shared" si="17"/>
        <v/>
      </c>
      <c r="I170" s="22" t="str">
        <f t="shared" si="18"/>
        <v/>
      </c>
      <c r="J170" s="21" t="str">
        <f t="shared" si="19"/>
        <v/>
      </c>
      <c r="K170" s="21" t="str">
        <f t="shared" si="20"/>
        <v/>
      </c>
      <c r="L170" s="23" t="str">
        <f>IF(B170="","",TRIM(IF(COUNTIF('Registru avize'!$B$5:$B$304,B170)=0,"Aviz inexistent în registru. ","")&amp;IF(AND(D170&lt;&gt;"",ISNA(MATCH(D170,Coduri,0)),E170=""),"Cod necunoscut. ","")&amp;IF(N(G170)&lt;=0,"Lipsește cantitatea. ","")))</f>
        <v/>
      </c>
    </row>
    <row r="171" spans="1:12" x14ac:dyDescent="0.2">
      <c r="A171" s="1" t="str">
        <f t="shared" si="14"/>
        <v/>
      </c>
      <c r="B171" s="18"/>
      <c r="C171" s="19" t="str">
        <f>IF(B171="","",COUNTIF(INDEX($B:$B,5):B171,B171))</f>
        <v/>
      </c>
      <c r="D171" s="18"/>
      <c r="E171" s="20" t="str">
        <f t="shared" si="15"/>
        <v/>
      </c>
      <c r="F171" s="19" t="str">
        <f t="shared" si="16"/>
        <v/>
      </c>
      <c r="G171" s="6"/>
      <c r="H171" s="21" t="str">
        <f t="shared" si="17"/>
        <v/>
      </c>
      <c r="I171" s="22" t="str">
        <f t="shared" si="18"/>
        <v/>
      </c>
      <c r="J171" s="21" t="str">
        <f t="shared" si="19"/>
        <v/>
      </c>
      <c r="K171" s="21" t="str">
        <f t="shared" si="20"/>
        <v/>
      </c>
      <c r="L171" s="23" t="str">
        <f>IF(B171="","",TRIM(IF(COUNTIF('Registru avize'!$B$5:$B$304,B171)=0,"Aviz inexistent în registru. ","")&amp;IF(AND(D171&lt;&gt;"",ISNA(MATCH(D171,Coduri,0)),E171=""),"Cod necunoscut. ","")&amp;IF(N(G171)&lt;=0,"Lipsește cantitatea. ","")))</f>
        <v/>
      </c>
    </row>
    <row r="172" spans="1:12" x14ac:dyDescent="0.2">
      <c r="A172" s="1" t="str">
        <f t="shared" si="14"/>
        <v/>
      </c>
      <c r="B172" s="18"/>
      <c r="C172" s="19" t="str">
        <f>IF(B172="","",COUNTIF(INDEX($B:$B,5):B172,B172))</f>
        <v/>
      </c>
      <c r="D172" s="18"/>
      <c r="E172" s="20" t="str">
        <f t="shared" si="15"/>
        <v/>
      </c>
      <c r="F172" s="19" t="str">
        <f t="shared" si="16"/>
        <v/>
      </c>
      <c r="G172" s="6"/>
      <c r="H172" s="21" t="str">
        <f t="shared" si="17"/>
        <v/>
      </c>
      <c r="I172" s="22" t="str">
        <f t="shared" si="18"/>
        <v/>
      </c>
      <c r="J172" s="21" t="str">
        <f t="shared" si="19"/>
        <v/>
      </c>
      <c r="K172" s="21" t="str">
        <f t="shared" si="20"/>
        <v/>
      </c>
      <c r="L172" s="23" t="str">
        <f>IF(B172="","",TRIM(IF(COUNTIF('Registru avize'!$B$5:$B$304,B172)=0,"Aviz inexistent în registru. ","")&amp;IF(AND(D172&lt;&gt;"",ISNA(MATCH(D172,Coduri,0)),E172=""),"Cod necunoscut. ","")&amp;IF(N(G172)&lt;=0,"Lipsește cantitatea. ","")))</f>
        <v/>
      </c>
    </row>
    <row r="173" spans="1:12" x14ac:dyDescent="0.2">
      <c r="A173" s="1" t="str">
        <f t="shared" si="14"/>
        <v/>
      </c>
      <c r="B173" s="18"/>
      <c r="C173" s="19" t="str">
        <f>IF(B173="","",COUNTIF(INDEX($B:$B,5):B173,B173))</f>
        <v/>
      </c>
      <c r="D173" s="18"/>
      <c r="E173" s="20" t="str">
        <f t="shared" si="15"/>
        <v/>
      </c>
      <c r="F173" s="19" t="str">
        <f t="shared" si="16"/>
        <v/>
      </c>
      <c r="G173" s="6"/>
      <c r="H173" s="21" t="str">
        <f t="shared" si="17"/>
        <v/>
      </c>
      <c r="I173" s="22" t="str">
        <f t="shared" si="18"/>
        <v/>
      </c>
      <c r="J173" s="21" t="str">
        <f t="shared" si="19"/>
        <v/>
      </c>
      <c r="K173" s="21" t="str">
        <f t="shared" si="20"/>
        <v/>
      </c>
      <c r="L173" s="23" t="str">
        <f>IF(B173="","",TRIM(IF(COUNTIF('Registru avize'!$B$5:$B$304,B173)=0,"Aviz inexistent în registru. ","")&amp;IF(AND(D173&lt;&gt;"",ISNA(MATCH(D173,Coduri,0)),E173=""),"Cod necunoscut. ","")&amp;IF(N(G173)&lt;=0,"Lipsește cantitatea. ","")))</f>
        <v/>
      </c>
    </row>
    <row r="174" spans="1:12" x14ac:dyDescent="0.2">
      <c r="A174" s="1" t="str">
        <f t="shared" si="14"/>
        <v/>
      </c>
      <c r="B174" s="18"/>
      <c r="C174" s="19" t="str">
        <f>IF(B174="","",COUNTIF(INDEX($B:$B,5):B174,B174))</f>
        <v/>
      </c>
      <c r="D174" s="18"/>
      <c r="E174" s="20" t="str">
        <f t="shared" si="15"/>
        <v/>
      </c>
      <c r="F174" s="19" t="str">
        <f t="shared" si="16"/>
        <v/>
      </c>
      <c r="G174" s="6"/>
      <c r="H174" s="21" t="str">
        <f t="shared" si="17"/>
        <v/>
      </c>
      <c r="I174" s="22" t="str">
        <f t="shared" si="18"/>
        <v/>
      </c>
      <c r="J174" s="21" t="str">
        <f t="shared" si="19"/>
        <v/>
      </c>
      <c r="K174" s="21" t="str">
        <f t="shared" si="20"/>
        <v/>
      </c>
      <c r="L174" s="23" t="str">
        <f>IF(B174="","",TRIM(IF(COUNTIF('Registru avize'!$B$5:$B$304,B174)=0,"Aviz inexistent în registru. ","")&amp;IF(AND(D174&lt;&gt;"",ISNA(MATCH(D174,Coduri,0)),E174=""),"Cod necunoscut. ","")&amp;IF(N(G174)&lt;=0,"Lipsește cantitatea. ","")))</f>
        <v/>
      </c>
    </row>
    <row r="175" spans="1:12" x14ac:dyDescent="0.2">
      <c r="A175" s="1" t="str">
        <f t="shared" si="14"/>
        <v/>
      </c>
      <c r="B175" s="18"/>
      <c r="C175" s="19" t="str">
        <f>IF(B175="","",COUNTIF(INDEX($B:$B,5):B175,B175))</f>
        <v/>
      </c>
      <c r="D175" s="18"/>
      <c r="E175" s="20" t="str">
        <f t="shared" si="15"/>
        <v/>
      </c>
      <c r="F175" s="19" t="str">
        <f t="shared" si="16"/>
        <v/>
      </c>
      <c r="G175" s="6"/>
      <c r="H175" s="21" t="str">
        <f t="shared" si="17"/>
        <v/>
      </c>
      <c r="I175" s="22" t="str">
        <f t="shared" si="18"/>
        <v/>
      </c>
      <c r="J175" s="21" t="str">
        <f t="shared" si="19"/>
        <v/>
      </c>
      <c r="K175" s="21" t="str">
        <f t="shared" si="20"/>
        <v/>
      </c>
      <c r="L175" s="23" t="str">
        <f>IF(B175="","",TRIM(IF(COUNTIF('Registru avize'!$B$5:$B$304,B175)=0,"Aviz inexistent în registru. ","")&amp;IF(AND(D175&lt;&gt;"",ISNA(MATCH(D175,Coduri,0)),E175=""),"Cod necunoscut. ","")&amp;IF(N(G175)&lt;=0,"Lipsește cantitatea. ","")))</f>
        <v/>
      </c>
    </row>
    <row r="176" spans="1:12" x14ac:dyDescent="0.2">
      <c r="A176" s="1" t="str">
        <f t="shared" si="14"/>
        <v/>
      </c>
      <c r="B176" s="18"/>
      <c r="C176" s="19" t="str">
        <f>IF(B176="","",COUNTIF(INDEX($B:$B,5):B176,B176))</f>
        <v/>
      </c>
      <c r="D176" s="18"/>
      <c r="E176" s="20" t="str">
        <f t="shared" si="15"/>
        <v/>
      </c>
      <c r="F176" s="19" t="str">
        <f t="shared" si="16"/>
        <v/>
      </c>
      <c r="G176" s="6"/>
      <c r="H176" s="21" t="str">
        <f t="shared" si="17"/>
        <v/>
      </c>
      <c r="I176" s="22" t="str">
        <f t="shared" si="18"/>
        <v/>
      </c>
      <c r="J176" s="21" t="str">
        <f t="shared" si="19"/>
        <v/>
      </c>
      <c r="K176" s="21" t="str">
        <f t="shared" si="20"/>
        <v/>
      </c>
      <c r="L176" s="23" t="str">
        <f>IF(B176="","",TRIM(IF(COUNTIF('Registru avize'!$B$5:$B$304,B176)=0,"Aviz inexistent în registru. ","")&amp;IF(AND(D176&lt;&gt;"",ISNA(MATCH(D176,Coduri,0)),E176=""),"Cod necunoscut. ","")&amp;IF(N(G176)&lt;=0,"Lipsește cantitatea. ","")))</f>
        <v/>
      </c>
    </row>
    <row r="177" spans="1:12" x14ac:dyDescent="0.2">
      <c r="A177" s="1" t="str">
        <f t="shared" si="14"/>
        <v/>
      </c>
      <c r="B177" s="18"/>
      <c r="C177" s="19" t="str">
        <f>IF(B177="","",COUNTIF(INDEX($B:$B,5):B177,B177))</f>
        <v/>
      </c>
      <c r="D177" s="18"/>
      <c r="E177" s="20" t="str">
        <f t="shared" si="15"/>
        <v/>
      </c>
      <c r="F177" s="19" t="str">
        <f t="shared" si="16"/>
        <v/>
      </c>
      <c r="G177" s="6"/>
      <c r="H177" s="21" t="str">
        <f t="shared" si="17"/>
        <v/>
      </c>
      <c r="I177" s="22" t="str">
        <f t="shared" si="18"/>
        <v/>
      </c>
      <c r="J177" s="21" t="str">
        <f t="shared" si="19"/>
        <v/>
      </c>
      <c r="K177" s="21" t="str">
        <f t="shared" si="20"/>
        <v/>
      </c>
      <c r="L177" s="23" t="str">
        <f>IF(B177="","",TRIM(IF(COUNTIF('Registru avize'!$B$5:$B$304,B177)=0,"Aviz inexistent în registru. ","")&amp;IF(AND(D177&lt;&gt;"",ISNA(MATCH(D177,Coduri,0)),E177=""),"Cod necunoscut. ","")&amp;IF(N(G177)&lt;=0,"Lipsește cantitatea. ","")))</f>
        <v/>
      </c>
    </row>
    <row r="178" spans="1:12" x14ac:dyDescent="0.2">
      <c r="A178" s="1" t="str">
        <f t="shared" si="14"/>
        <v/>
      </c>
      <c r="B178" s="18"/>
      <c r="C178" s="19" t="str">
        <f>IF(B178="","",COUNTIF(INDEX($B:$B,5):B178,B178))</f>
        <v/>
      </c>
      <c r="D178" s="18"/>
      <c r="E178" s="20" t="str">
        <f t="shared" si="15"/>
        <v/>
      </c>
      <c r="F178" s="19" t="str">
        <f t="shared" si="16"/>
        <v/>
      </c>
      <c r="G178" s="6"/>
      <c r="H178" s="21" t="str">
        <f t="shared" si="17"/>
        <v/>
      </c>
      <c r="I178" s="22" t="str">
        <f t="shared" si="18"/>
        <v/>
      </c>
      <c r="J178" s="21" t="str">
        <f t="shared" si="19"/>
        <v/>
      </c>
      <c r="K178" s="21" t="str">
        <f t="shared" si="20"/>
        <v/>
      </c>
      <c r="L178" s="23" t="str">
        <f>IF(B178="","",TRIM(IF(COUNTIF('Registru avize'!$B$5:$B$304,B178)=0,"Aviz inexistent în registru. ","")&amp;IF(AND(D178&lt;&gt;"",ISNA(MATCH(D178,Coduri,0)),E178=""),"Cod necunoscut. ","")&amp;IF(N(G178)&lt;=0,"Lipsește cantitatea. ","")))</f>
        <v/>
      </c>
    </row>
    <row r="179" spans="1:12" x14ac:dyDescent="0.2">
      <c r="A179" s="1" t="str">
        <f t="shared" si="14"/>
        <v/>
      </c>
      <c r="B179" s="18"/>
      <c r="C179" s="19" t="str">
        <f>IF(B179="","",COUNTIF(INDEX($B:$B,5):B179,B179))</f>
        <v/>
      </c>
      <c r="D179" s="18"/>
      <c r="E179" s="20" t="str">
        <f t="shared" si="15"/>
        <v/>
      </c>
      <c r="F179" s="19" t="str">
        <f t="shared" si="16"/>
        <v/>
      </c>
      <c r="G179" s="6"/>
      <c r="H179" s="21" t="str">
        <f t="shared" si="17"/>
        <v/>
      </c>
      <c r="I179" s="22" t="str">
        <f t="shared" si="18"/>
        <v/>
      </c>
      <c r="J179" s="21" t="str">
        <f t="shared" si="19"/>
        <v/>
      </c>
      <c r="K179" s="21" t="str">
        <f t="shared" si="20"/>
        <v/>
      </c>
      <c r="L179" s="23" t="str">
        <f>IF(B179="","",TRIM(IF(COUNTIF('Registru avize'!$B$5:$B$304,B179)=0,"Aviz inexistent în registru. ","")&amp;IF(AND(D179&lt;&gt;"",ISNA(MATCH(D179,Coduri,0)),E179=""),"Cod necunoscut. ","")&amp;IF(N(G179)&lt;=0,"Lipsește cantitatea. ","")))</f>
        <v/>
      </c>
    </row>
    <row r="180" spans="1:12" x14ac:dyDescent="0.2">
      <c r="A180" s="1" t="str">
        <f t="shared" si="14"/>
        <v/>
      </c>
      <c r="B180" s="18"/>
      <c r="C180" s="19" t="str">
        <f>IF(B180="","",COUNTIF(INDEX($B:$B,5):B180,B180))</f>
        <v/>
      </c>
      <c r="D180" s="18"/>
      <c r="E180" s="20" t="str">
        <f t="shared" si="15"/>
        <v/>
      </c>
      <c r="F180" s="19" t="str">
        <f t="shared" si="16"/>
        <v/>
      </c>
      <c r="G180" s="6"/>
      <c r="H180" s="21" t="str">
        <f t="shared" si="17"/>
        <v/>
      </c>
      <c r="I180" s="22" t="str">
        <f t="shared" si="18"/>
        <v/>
      </c>
      <c r="J180" s="21" t="str">
        <f t="shared" si="19"/>
        <v/>
      </c>
      <c r="K180" s="21" t="str">
        <f t="shared" si="20"/>
        <v/>
      </c>
      <c r="L180" s="23" t="str">
        <f>IF(B180="","",TRIM(IF(COUNTIF('Registru avize'!$B$5:$B$304,B180)=0,"Aviz inexistent în registru. ","")&amp;IF(AND(D180&lt;&gt;"",ISNA(MATCH(D180,Coduri,0)),E180=""),"Cod necunoscut. ","")&amp;IF(N(G180)&lt;=0,"Lipsește cantitatea. ","")))</f>
        <v/>
      </c>
    </row>
    <row r="181" spans="1:12" x14ac:dyDescent="0.2">
      <c r="A181" s="1" t="str">
        <f t="shared" si="14"/>
        <v/>
      </c>
      <c r="B181" s="18"/>
      <c r="C181" s="19" t="str">
        <f>IF(B181="","",COUNTIF(INDEX($B:$B,5):B181,B181))</f>
        <v/>
      </c>
      <c r="D181" s="18"/>
      <c r="E181" s="20" t="str">
        <f t="shared" si="15"/>
        <v/>
      </c>
      <c r="F181" s="19" t="str">
        <f t="shared" si="16"/>
        <v/>
      </c>
      <c r="G181" s="6"/>
      <c r="H181" s="21" t="str">
        <f t="shared" si="17"/>
        <v/>
      </c>
      <c r="I181" s="22" t="str">
        <f t="shared" si="18"/>
        <v/>
      </c>
      <c r="J181" s="21" t="str">
        <f t="shared" si="19"/>
        <v/>
      </c>
      <c r="K181" s="21" t="str">
        <f t="shared" si="20"/>
        <v/>
      </c>
      <c r="L181" s="23" t="str">
        <f>IF(B181="","",TRIM(IF(COUNTIF('Registru avize'!$B$5:$B$304,B181)=0,"Aviz inexistent în registru. ","")&amp;IF(AND(D181&lt;&gt;"",ISNA(MATCH(D181,Coduri,0)),E181=""),"Cod necunoscut. ","")&amp;IF(N(G181)&lt;=0,"Lipsește cantitatea. ","")))</f>
        <v/>
      </c>
    </row>
    <row r="182" spans="1:12" x14ac:dyDescent="0.2">
      <c r="A182" s="1" t="str">
        <f t="shared" si="14"/>
        <v/>
      </c>
      <c r="B182" s="18"/>
      <c r="C182" s="19" t="str">
        <f>IF(B182="","",COUNTIF(INDEX($B:$B,5):B182,B182))</f>
        <v/>
      </c>
      <c r="D182" s="18"/>
      <c r="E182" s="20" t="str">
        <f t="shared" si="15"/>
        <v/>
      </c>
      <c r="F182" s="19" t="str">
        <f t="shared" si="16"/>
        <v/>
      </c>
      <c r="G182" s="6"/>
      <c r="H182" s="21" t="str">
        <f t="shared" si="17"/>
        <v/>
      </c>
      <c r="I182" s="22" t="str">
        <f t="shared" si="18"/>
        <v/>
      </c>
      <c r="J182" s="21" t="str">
        <f t="shared" si="19"/>
        <v/>
      </c>
      <c r="K182" s="21" t="str">
        <f t="shared" si="20"/>
        <v/>
      </c>
      <c r="L182" s="23" t="str">
        <f>IF(B182="","",TRIM(IF(COUNTIF('Registru avize'!$B$5:$B$304,B182)=0,"Aviz inexistent în registru. ","")&amp;IF(AND(D182&lt;&gt;"",ISNA(MATCH(D182,Coduri,0)),E182=""),"Cod necunoscut. ","")&amp;IF(N(G182)&lt;=0,"Lipsește cantitatea. ","")))</f>
        <v/>
      </c>
    </row>
    <row r="183" spans="1:12" x14ac:dyDescent="0.2">
      <c r="A183" s="1" t="str">
        <f t="shared" si="14"/>
        <v/>
      </c>
      <c r="B183" s="18"/>
      <c r="C183" s="19" t="str">
        <f>IF(B183="","",COUNTIF(INDEX($B:$B,5):B183,B183))</f>
        <v/>
      </c>
      <c r="D183" s="18"/>
      <c r="E183" s="20" t="str">
        <f t="shared" si="15"/>
        <v/>
      </c>
      <c r="F183" s="19" t="str">
        <f t="shared" si="16"/>
        <v/>
      </c>
      <c r="G183" s="6"/>
      <c r="H183" s="21" t="str">
        <f t="shared" si="17"/>
        <v/>
      </c>
      <c r="I183" s="22" t="str">
        <f t="shared" si="18"/>
        <v/>
      </c>
      <c r="J183" s="21" t="str">
        <f t="shared" si="19"/>
        <v/>
      </c>
      <c r="K183" s="21" t="str">
        <f t="shared" si="20"/>
        <v/>
      </c>
      <c r="L183" s="23" t="str">
        <f>IF(B183="","",TRIM(IF(COUNTIF('Registru avize'!$B$5:$B$304,B183)=0,"Aviz inexistent în registru. ","")&amp;IF(AND(D183&lt;&gt;"",ISNA(MATCH(D183,Coduri,0)),E183=""),"Cod necunoscut. ","")&amp;IF(N(G183)&lt;=0,"Lipsește cantitatea. ","")))</f>
        <v/>
      </c>
    </row>
    <row r="184" spans="1:12" x14ac:dyDescent="0.2">
      <c r="A184" s="1" t="str">
        <f t="shared" si="14"/>
        <v/>
      </c>
      <c r="B184" s="18"/>
      <c r="C184" s="19" t="str">
        <f>IF(B184="","",COUNTIF(INDEX($B:$B,5):B184,B184))</f>
        <v/>
      </c>
      <c r="D184" s="18"/>
      <c r="E184" s="20" t="str">
        <f t="shared" si="15"/>
        <v/>
      </c>
      <c r="F184" s="19" t="str">
        <f t="shared" si="16"/>
        <v/>
      </c>
      <c r="G184" s="6"/>
      <c r="H184" s="21" t="str">
        <f t="shared" si="17"/>
        <v/>
      </c>
      <c r="I184" s="22" t="str">
        <f t="shared" si="18"/>
        <v/>
      </c>
      <c r="J184" s="21" t="str">
        <f t="shared" si="19"/>
        <v/>
      </c>
      <c r="K184" s="21" t="str">
        <f t="shared" si="20"/>
        <v/>
      </c>
      <c r="L184" s="23" t="str">
        <f>IF(B184="","",TRIM(IF(COUNTIF('Registru avize'!$B$5:$B$304,B184)=0,"Aviz inexistent în registru. ","")&amp;IF(AND(D184&lt;&gt;"",ISNA(MATCH(D184,Coduri,0)),E184=""),"Cod necunoscut. ","")&amp;IF(N(G184)&lt;=0,"Lipsește cantitatea. ","")))</f>
        <v/>
      </c>
    </row>
    <row r="185" spans="1:12" x14ac:dyDescent="0.2">
      <c r="A185" s="1" t="str">
        <f t="shared" si="14"/>
        <v/>
      </c>
      <c r="B185" s="18"/>
      <c r="C185" s="19" t="str">
        <f>IF(B185="","",COUNTIF(INDEX($B:$B,5):B185,B185))</f>
        <v/>
      </c>
      <c r="D185" s="18"/>
      <c r="E185" s="20" t="str">
        <f t="shared" si="15"/>
        <v/>
      </c>
      <c r="F185" s="19" t="str">
        <f t="shared" si="16"/>
        <v/>
      </c>
      <c r="G185" s="6"/>
      <c r="H185" s="21" t="str">
        <f t="shared" si="17"/>
        <v/>
      </c>
      <c r="I185" s="22" t="str">
        <f t="shared" si="18"/>
        <v/>
      </c>
      <c r="J185" s="21" t="str">
        <f t="shared" si="19"/>
        <v/>
      </c>
      <c r="K185" s="21" t="str">
        <f t="shared" si="20"/>
        <v/>
      </c>
      <c r="L185" s="23" t="str">
        <f>IF(B185="","",TRIM(IF(COUNTIF('Registru avize'!$B$5:$B$304,B185)=0,"Aviz inexistent în registru. ","")&amp;IF(AND(D185&lt;&gt;"",ISNA(MATCH(D185,Coduri,0)),E185=""),"Cod necunoscut. ","")&amp;IF(N(G185)&lt;=0,"Lipsește cantitatea. ","")))</f>
        <v/>
      </c>
    </row>
    <row r="186" spans="1:12" x14ac:dyDescent="0.2">
      <c r="A186" s="1" t="str">
        <f t="shared" si="14"/>
        <v/>
      </c>
      <c r="B186" s="18"/>
      <c r="C186" s="19" t="str">
        <f>IF(B186="","",COUNTIF(INDEX($B:$B,5):B186,B186))</f>
        <v/>
      </c>
      <c r="D186" s="18"/>
      <c r="E186" s="20" t="str">
        <f t="shared" si="15"/>
        <v/>
      </c>
      <c r="F186" s="19" t="str">
        <f t="shared" si="16"/>
        <v/>
      </c>
      <c r="G186" s="6"/>
      <c r="H186" s="21" t="str">
        <f t="shared" si="17"/>
        <v/>
      </c>
      <c r="I186" s="22" t="str">
        <f t="shared" si="18"/>
        <v/>
      </c>
      <c r="J186" s="21" t="str">
        <f t="shared" si="19"/>
        <v/>
      </c>
      <c r="K186" s="21" t="str">
        <f t="shared" si="20"/>
        <v/>
      </c>
      <c r="L186" s="23" t="str">
        <f>IF(B186="","",TRIM(IF(COUNTIF('Registru avize'!$B$5:$B$304,B186)=0,"Aviz inexistent în registru. ","")&amp;IF(AND(D186&lt;&gt;"",ISNA(MATCH(D186,Coduri,0)),E186=""),"Cod necunoscut. ","")&amp;IF(N(G186)&lt;=0,"Lipsește cantitatea. ","")))</f>
        <v/>
      </c>
    </row>
    <row r="187" spans="1:12" x14ac:dyDescent="0.2">
      <c r="A187" s="1" t="str">
        <f t="shared" si="14"/>
        <v/>
      </c>
      <c r="B187" s="18"/>
      <c r="C187" s="19" t="str">
        <f>IF(B187="","",COUNTIF(INDEX($B:$B,5):B187,B187))</f>
        <v/>
      </c>
      <c r="D187" s="18"/>
      <c r="E187" s="20" t="str">
        <f t="shared" si="15"/>
        <v/>
      </c>
      <c r="F187" s="19" t="str">
        <f t="shared" si="16"/>
        <v/>
      </c>
      <c r="G187" s="6"/>
      <c r="H187" s="21" t="str">
        <f t="shared" si="17"/>
        <v/>
      </c>
      <c r="I187" s="22" t="str">
        <f t="shared" si="18"/>
        <v/>
      </c>
      <c r="J187" s="21" t="str">
        <f t="shared" si="19"/>
        <v/>
      </c>
      <c r="K187" s="21" t="str">
        <f t="shared" si="20"/>
        <v/>
      </c>
      <c r="L187" s="23" t="str">
        <f>IF(B187="","",TRIM(IF(COUNTIF('Registru avize'!$B$5:$B$304,B187)=0,"Aviz inexistent în registru. ","")&amp;IF(AND(D187&lt;&gt;"",ISNA(MATCH(D187,Coduri,0)),E187=""),"Cod necunoscut. ","")&amp;IF(N(G187)&lt;=0,"Lipsește cantitatea. ","")))</f>
        <v/>
      </c>
    </row>
    <row r="188" spans="1:12" x14ac:dyDescent="0.2">
      <c r="A188" s="1" t="str">
        <f t="shared" si="14"/>
        <v/>
      </c>
      <c r="B188" s="18"/>
      <c r="C188" s="19" t="str">
        <f>IF(B188="","",COUNTIF(INDEX($B:$B,5):B188,B188))</f>
        <v/>
      </c>
      <c r="D188" s="18"/>
      <c r="E188" s="20" t="str">
        <f t="shared" si="15"/>
        <v/>
      </c>
      <c r="F188" s="19" t="str">
        <f t="shared" si="16"/>
        <v/>
      </c>
      <c r="G188" s="6"/>
      <c r="H188" s="21" t="str">
        <f t="shared" si="17"/>
        <v/>
      </c>
      <c r="I188" s="22" t="str">
        <f t="shared" si="18"/>
        <v/>
      </c>
      <c r="J188" s="21" t="str">
        <f t="shared" si="19"/>
        <v/>
      </c>
      <c r="K188" s="21" t="str">
        <f t="shared" si="20"/>
        <v/>
      </c>
      <c r="L188" s="23" t="str">
        <f>IF(B188="","",TRIM(IF(COUNTIF('Registru avize'!$B$5:$B$304,B188)=0,"Aviz inexistent în registru. ","")&amp;IF(AND(D188&lt;&gt;"",ISNA(MATCH(D188,Coduri,0)),E188=""),"Cod necunoscut. ","")&amp;IF(N(G188)&lt;=0,"Lipsește cantitatea. ","")))</f>
        <v/>
      </c>
    </row>
    <row r="189" spans="1:12" x14ac:dyDescent="0.2">
      <c r="A189" s="1" t="str">
        <f t="shared" si="14"/>
        <v/>
      </c>
      <c r="B189" s="18"/>
      <c r="C189" s="19" t="str">
        <f>IF(B189="","",COUNTIF(INDEX($B:$B,5):B189,B189))</f>
        <v/>
      </c>
      <c r="D189" s="18"/>
      <c r="E189" s="20" t="str">
        <f t="shared" si="15"/>
        <v/>
      </c>
      <c r="F189" s="19" t="str">
        <f t="shared" si="16"/>
        <v/>
      </c>
      <c r="G189" s="6"/>
      <c r="H189" s="21" t="str">
        <f t="shared" si="17"/>
        <v/>
      </c>
      <c r="I189" s="22" t="str">
        <f t="shared" si="18"/>
        <v/>
      </c>
      <c r="J189" s="21" t="str">
        <f t="shared" si="19"/>
        <v/>
      </c>
      <c r="K189" s="21" t="str">
        <f t="shared" si="20"/>
        <v/>
      </c>
      <c r="L189" s="23" t="str">
        <f>IF(B189="","",TRIM(IF(COUNTIF('Registru avize'!$B$5:$B$304,B189)=0,"Aviz inexistent în registru. ","")&amp;IF(AND(D189&lt;&gt;"",ISNA(MATCH(D189,Coduri,0)),E189=""),"Cod necunoscut. ","")&amp;IF(N(G189)&lt;=0,"Lipsește cantitatea. ","")))</f>
        <v/>
      </c>
    </row>
    <row r="190" spans="1:12" x14ac:dyDescent="0.2">
      <c r="A190" s="1" t="str">
        <f t="shared" si="14"/>
        <v/>
      </c>
      <c r="B190" s="18"/>
      <c r="C190" s="19" t="str">
        <f>IF(B190="","",COUNTIF(INDEX($B:$B,5):B190,B190))</f>
        <v/>
      </c>
      <c r="D190" s="18"/>
      <c r="E190" s="20" t="str">
        <f t="shared" si="15"/>
        <v/>
      </c>
      <c r="F190" s="19" t="str">
        <f t="shared" si="16"/>
        <v/>
      </c>
      <c r="G190" s="6"/>
      <c r="H190" s="21" t="str">
        <f t="shared" si="17"/>
        <v/>
      </c>
      <c r="I190" s="22" t="str">
        <f t="shared" si="18"/>
        <v/>
      </c>
      <c r="J190" s="21" t="str">
        <f t="shared" si="19"/>
        <v/>
      </c>
      <c r="K190" s="21" t="str">
        <f t="shared" si="20"/>
        <v/>
      </c>
      <c r="L190" s="23" t="str">
        <f>IF(B190="","",TRIM(IF(COUNTIF('Registru avize'!$B$5:$B$304,B190)=0,"Aviz inexistent în registru. ","")&amp;IF(AND(D190&lt;&gt;"",ISNA(MATCH(D190,Coduri,0)),E190=""),"Cod necunoscut. ","")&amp;IF(N(G190)&lt;=0,"Lipsește cantitatea. ","")))</f>
        <v/>
      </c>
    </row>
    <row r="191" spans="1:12" x14ac:dyDescent="0.2">
      <c r="A191" s="1" t="str">
        <f t="shared" si="14"/>
        <v/>
      </c>
      <c r="B191" s="18"/>
      <c r="C191" s="19" t="str">
        <f>IF(B191="","",COUNTIF(INDEX($B:$B,5):B191,B191))</f>
        <v/>
      </c>
      <c r="D191" s="18"/>
      <c r="E191" s="20" t="str">
        <f t="shared" si="15"/>
        <v/>
      </c>
      <c r="F191" s="19" t="str">
        <f t="shared" si="16"/>
        <v/>
      </c>
      <c r="G191" s="6"/>
      <c r="H191" s="21" t="str">
        <f t="shared" si="17"/>
        <v/>
      </c>
      <c r="I191" s="22" t="str">
        <f t="shared" si="18"/>
        <v/>
      </c>
      <c r="J191" s="21" t="str">
        <f t="shared" si="19"/>
        <v/>
      </c>
      <c r="K191" s="21" t="str">
        <f t="shared" si="20"/>
        <v/>
      </c>
      <c r="L191" s="23" t="str">
        <f>IF(B191="","",TRIM(IF(COUNTIF('Registru avize'!$B$5:$B$304,B191)=0,"Aviz inexistent în registru. ","")&amp;IF(AND(D191&lt;&gt;"",ISNA(MATCH(D191,Coduri,0)),E191=""),"Cod necunoscut. ","")&amp;IF(N(G191)&lt;=0,"Lipsește cantitatea. ","")))</f>
        <v/>
      </c>
    </row>
    <row r="192" spans="1:12" x14ac:dyDescent="0.2">
      <c r="A192" s="1" t="str">
        <f t="shared" si="14"/>
        <v/>
      </c>
      <c r="B192" s="18"/>
      <c r="C192" s="19" t="str">
        <f>IF(B192="","",COUNTIF(INDEX($B:$B,5):B192,B192))</f>
        <v/>
      </c>
      <c r="D192" s="18"/>
      <c r="E192" s="20" t="str">
        <f t="shared" si="15"/>
        <v/>
      </c>
      <c r="F192" s="19" t="str">
        <f t="shared" si="16"/>
        <v/>
      </c>
      <c r="G192" s="6"/>
      <c r="H192" s="21" t="str">
        <f t="shared" si="17"/>
        <v/>
      </c>
      <c r="I192" s="22" t="str">
        <f t="shared" si="18"/>
        <v/>
      </c>
      <c r="J192" s="21" t="str">
        <f t="shared" si="19"/>
        <v/>
      </c>
      <c r="K192" s="21" t="str">
        <f t="shared" si="20"/>
        <v/>
      </c>
      <c r="L192" s="23" t="str">
        <f>IF(B192="","",TRIM(IF(COUNTIF('Registru avize'!$B$5:$B$304,B192)=0,"Aviz inexistent în registru. ","")&amp;IF(AND(D192&lt;&gt;"",ISNA(MATCH(D192,Coduri,0)),E192=""),"Cod necunoscut. ","")&amp;IF(N(G192)&lt;=0,"Lipsește cantitatea. ","")))</f>
        <v/>
      </c>
    </row>
    <row r="193" spans="1:12" x14ac:dyDescent="0.2">
      <c r="A193" s="1" t="str">
        <f t="shared" si="14"/>
        <v/>
      </c>
      <c r="B193" s="18"/>
      <c r="C193" s="19" t="str">
        <f>IF(B193="","",COUNTIF(INDEX($B:$B,5):B193,B193))</f>
        <v/>
      </c>
      <c r="D193" s="18"/>
      <c r="E193" s="20" t="str">
        <f t="shared" si="15"/>
        <v/>
      </c>
      <c r="F193" s="19" t="str">
        <f t="shared" si="16"/>
        <v/>
      </c>
      <c r="G193" s="6"/>
      <c r="H193" s="21" t="str">
        <f t="shared" si="17"/>
        <v/>
      </c>
      <c r="I193" s="22" t="str">
        <f t="shared" si="18"/>
        <v/>
      </c>
      <c r="J193" s="21" t="str">
        <f t="shared" si="19"/>
        <v/>
      </c>
      <c r="K193" s="21" t="str">
        <f t="shared" si="20"/>
        <v/>
      </c>
      <c r="L193" s="23" t="str">
        <f>IF(B193="","",TRIM(IF(COUNTIF('Registru avize'!$B$5:$B$304,B193)=0,"Aviz inexistent în registru. ","")&amp;IF(AND(D193&lt;&gt;"",ISNA(MATCH(D193,Coduri,0)),E193=""),"Cod necunoscut. ","")&amp;IF(N(G193)&lt;=0,"Lipsește cantitatea. ","")))</f>
        <v/>
      </c>
    </row>
    <row r="194" spans="1:12" x14ac:dyDescent="0.2">
      <c r="A194" s="1" t="str">
        <f t="shared" si="14"/>
        <v/>
      </c>
      <c r="B194" s="18"/>
      <c r="C194" s="19" t="str">
        <f>IF(B194="","",COUNTIF(INDEX($B:$B,5):B194,B194))</f>
        <v/>
      </c>
      <c r="D194" s="18"/>
      <c r="E194" s="20" t="str">
        <f t="shared" si="15"/>
        <v/>
      </c>
      <c r="F194" s="19" t="str">
        <f t="shared" si="16"/>
        <v/>
      </c>
      <c r="G194" s="6"/>
      <c r="H194" s="21" t="str">
        <f t="shared" si="17"/>
        <v/>
      </c>
      <c r="I194" s="22" t="str">
        <f t="shared" si="18"/>
        <v/>
      </c>
      <c r="J194" s="21" t="str">
        <f t="shared" si="19"/>
        <v/>
      </c>
      <c r="K194" s="21" t="str">
        <f t="shared" si="20"/>
        <v/>
      </c>
      <c r="L194" s="23" t="str">
        <f>IF(B194="","",TRIM(IF(COUNTIF('Registru avize'!$B$5:$B$304,B194)=0,"Aviz inexistent în registru. ","")&amp;IF(AND(D194&lt;&gt;"",ISNA(MATCH(D194,Coduri,0)),E194=""),"Cod necunoscut. ","")&amp;IF(N(G194)&lt;=0,"Lipsește cantitatea. ","")))</f>
        <v/>
      </c>
    </row>
    <row r="195" spans="1:12" x14ac:dyDescent="0.2">
      <c r="A195" s="1" t="str">
        <f t="shared" si="14"/>
        <v/>
      </c>
      <c r="B195" s="18"/>
      <c r="C195" s="19" t="str">
        <f>IF(B195="","",COUNTIF(INDEX($B:$B,5):B195,B195))</f>
        <v/>
      </c>
      <c r="D195" s="18"/>
      <c r="E195" s="20" t="str">
        <f t="shared" si="15"/>
        <v/>
      </c>
      <c r="F195" s="19" t="str">
        <f t="shared" si="16"/>
        <v/>
      </c>
      <c r="G195" s="6"/>
      <c r="H195" s="21" t="str">
        <f t="shared" si="17"/>
        <v/>
      </c>
      <c r="I195" s="22" t="str">
        <f t="shared" si="18"/>
        <v/>
      </c>
      <c r="J195" s="21" t="str">
        <f t="shared" si="19"/>
        <v/>
      </c>
      <c r="K195" s="21" t="str">
        <f t="shared" si="20"/>
        <v/>
      </c>
      <c r="L195" s="23" t="str">
        <f>IF(B195="","",TRIM(IF(COUNTIF('Registru avize'!$B$5:$B$304,B195)=0,"Aviz inexistent în registru. ","")&amp;IF(AND(D195&lt;&gt;"",ISNA(MATCH(D195,Coduri,0)),E195=""),"Cod necunoscut. ","")&amp;IF(N(G195)&lt;=0,"Lipsește cantitatea. ","")))</f>
        <v/>
      </c>
    </row>
    <row r="196" spans="1:12" x14ac:dyDescent="0.2">
      <c r="A196" s="1" t="str">
        <f t="shared" si="14"/>
        <v/>
      </c>
      <c r="B196" s="18"/>
      <c r="C196" s="19" t="str">
        <f>IF(B196="","",COUNTIF(INDEX($B:$B,5):B196,B196))</f>
        <v/>
      </c>
      <c r="D196" s="18"/>
      <c r="E196" s="20" t="str">
        <f t="shared" si="15"/>
        <v/>
      </c>
      <c r="F196" s="19" t="str">
        <f t="shared" si="16"/>
        <v/>
      </c>
      <c r="G196" s="6"/>
      <c r="H196" s="21" t="str">
        <f t="shared" si="17"/>
        <v/>
      </c>
      <c r="I196" s="22" t="str">
        <f t="shared" si="18"/>
        <v/>
      </c>
      <c r="J196" s="21" t="str">
        <f t="shared" si="19"/>
        <v/>
      </c>
      <c r="K196" s="21" t="str">
        <f t="shared" si="20"/>
        <v/>
      </c>
      <c r="L196" s="23" t="str">
        <f>IF(B196="","",TRIM(IF(COUNTIF('Registru avize'!$B$5:$B$304,B196)=0,"Aviz inexistent în registru. ","")&amp;IF(AND(D196&lt;&gt;"",ISNA(MATCH(D196,Coduri,0)),E196=""),"Cod necunoscut. ","")&amp;IF(N(G196)&lt;=0,"Lipsește cantitatea. ","")))</f>
        <v/>
      </c>
    </row>
    <row r="197" spans="1:12" x14ac:dyDescent="0.2">
      <c r="A197" s="1" t="str">
        <f t="shared" ref="A197:A260" si="21">IF(B197="","",B197&amp;"|"&amp;C197)</f>
        <v/>
      </c>
      <c r="B197" s="18"/>
      <c r="C197" s="19" t="str">
        <f>IF(B197="","",COUNTIF(INDEX($B:$B,5):B197,B197))</f>
        <v/>
      </c>
      <c r="D197" s="18"/>
      <c r="E197" s="20" t="str">
        <f t="shared" ref="E197:E260" si="22">IF(D197="","",IFERROR(VLOOKUP(D197,Catalog,2,FALSE),""))</f>
        <v/>
      </c>
      <c r="F197" s="19" t="str">
        <f t="shared" ref="F197:F260" si="23">IF(D197="","",IFERROR(VLOOKUP(D197,Catalog,3,FALSE),""))</f>
        <v/>
      </c>
      <c r="G197" s="6"/>
      <c r="H197" s="21" t="str">
        <f t="shared" ref="H197:H260" si="24">IF(D197="","",IFERROR(VLOOKUP(D197,Catalog,4,FALSE),""))</f>
        <v/>
      </c>
      <c r="I197" s="22" t="str">
        <f t="shared" ref="I197:I260" si="25">IF(D197="","",IFERROR(VLOOKUP(D197,Catalog,5,FALSE),""))</f>
        <v/>
      </c>
      <c r="J197" s="21" t="str">
        <f t="shared" ref="J197:J260" si="26">IF(OR(G197="",H197=""),"",ROUND(G197*H197,2))</f>
        <v/>
      </c>
      <c r="K197" s="21" t="str">
        <f t="shared" ref="K197:K260" si="27">IF(OR(J197="",I197=""),"",ROUND(J197*I197,2))</f>
        <v/>
      </c>
      <c r="L197" s="23" t="str">
        <f>IF(B197="","",TRIM(IF(COUNTIF('Registru avize'!$B$5:$B$304,B197)=0,"Aviz inexistent în registru. ","")&amp;IF(AND(D197&lt;&gt;"",ISNA(MATCH(D197,Coduri,0)),E197=""),"Cod necunoscut. ","")&amp;IF(N(G197)&lt;=0,"Lipsește cantitatea. ","")))</f>
        <v/>
      </c>
    </row>
    <row r="198" spans="1:12" x14ac:dyDescent="0.2">
      <c r="A198" s="1" t="str">
        <f t="shared" si="21"/>
        <v/>
      </c>
      <c r="B198" s="18"/>
      <c r="C198" s="19" t="str">
        <f>IF(B198="","",COUNTIF(INDEX($B:$B,5):B198,B198))</f>
        <v/>
      </c>
      <c r="D198" s="18"/>
      <c r="E198" s="20" t="str">
        <f t="shared" si="22"/>
        <v/>
      </c>
      <c r="F198" s="19" t="str">
        <f t="shared" si="23"/>
        <v/>
      </c>
      <c r="G198" s="6"/>
      <c r="H198" s="21" t="str">
        <f t="shared" si="24"/>
        <v/>
      </c>
      <c r="I198" s="22" t="str">
        <f t="shared" si="25"/>
        <v/>
      </c>
      <c r="J198" s="21" t="str">
        <f t="shared" si="26"/>
        <v/>
      </c>
      <c r="K198" s="21" t="str">
        <f t="shared" si="27"/>
        <v/>
      </c>
      <c r="L198" s="23" t="str">
        <f>IF(B198="","",TRIM(IF(COUNTIF('Registru avize'!$B$5:$B$304,B198)=0,"Aviz inexistent în registru. ","")&amp;IF(AND(D198&lt;&gt;"",ISNA(MATCH(D198,Coduri,0)),E198=""),"Cod necunoscut. ","")&amp;IF(N(G198)&lt;=0,"Lipsește cantitatea. ","")))</f>
        <v/>
      </c>
    </row>
    <row r="199" spans="1:12" x14ac:dyDescent="0.2">
      <c r="A199" s="1" t="str">
        <f t="shared" si="21"/>
        <v/>
      </c>
      <c r="B199" s="18"/>
      <c r="C199" s="19" t="str">
        <f>IF(B199="","",COUNTIF(INDEX($B:$B,5):B199,B199))</f>
        <v/>
      </c>
      <c r="D199" s="18"/>
      <c r="E199" s="20" t="str">
        <f t="shared" si="22"/>
        <v/>
      </c>
      <c r="F199" s="19" t="str">
        <f t="shared" si="23"/>
        <v/>
      </c>
      <c r="G199" s="6"/>
      <c r="H199" s="21" t="str">
        <f t="shared" si="24"/>
        <v/>
      </c>
      <c r="I199" s="22" t="str">
        <f t="shared" si="25"/>
        <v/>
      </c>
      <c r="J199" s="21" t="str">
        <f t="shared" si="26"/>
        <v/>
      </c>
      <c r="K199" s="21" t="str">
        <f t="shared" si="27"/>
        <v/>
      </c>
      <c r="L199" s="23" t="str">
        <f>IF(B199="","",TRIM(IF(COUNTIF('Registru avize'!$B$5:$B$304,B199)=0,"Aviz inexistent în registru. ","")&amp;IF(AND(D199&lt;&gt;"",ISNA(MATCH(D199,Coduri,0)),E199=""),"Cod necunoscut. ","")&amp;IF(N(G199)&lt;=0,"Lipsește cantitatea. ","")))</f>
        <v/>
      </c>
    </row>
    <row r="200" spans="1:12" x14ac:dyDescent="0.2">
      <c r="A200" s="1" t="str">
        <f t="shared" si="21"/>
        <v/>
      </c>
      <c r="B200" s="18"/>
      <c r="C200" s="19" t="str">
        <f>IF(B200="","",COUNTIF(INDEX($B:$B,5):B200,B200))</f>
        <v/>
      </c>
      <c r="D200" s="18"/>
      <c r="E200" s="20" t="str">
        <f t="shared" si="22"/>
        <v/>
      </c>
      <c r="F200" s="19" t="str">
        <f t="shared" si="23"/>
        <v/>
      </c>
      <c r="G200" s="6"/>
      <c r="H200" s="21" t="str">
        <f t="shared" si="24"/>
        <v/>
      </c>
      <c r="I200" s="22" t="str">
        <f t="shared" si="25"/>
        <v/>
      </c>
      <c r="J200" s="21" t="str">
        <f t="shared" si="26"/>
        <v/>
      </c>
      <c r="K200" s="21" t="str">
        <f t="shared" si="27"/>
        <v/>
      </c>
      <c r="L200" s="23" t="str">
        <f>IF(B200="","",TRIM(IF(COUNTIF('Registru avize'!$B$5:$B$304,B200)=0,"Aviz inexistent în registru. ","")&amp;IF(AND(D200&lt;&gt;"",ISNA(MATCH(D200,Coduri,0)),E200=""),"Cod necunoscut. ","")&amp;IF(N(G200)&lt;=0,"Lipsește cantitatea. ","")))</f>
        <v/>
      </c>
    </row>
    <row r="201" spans="1:12" x14ac:dyDescent="0.2">
      <c r="A201" s="1" t="str">
        <f t="shared" si="21"/>
        <v/>
      </c>
      <c r="B201" s="18"/>
      <c r="C201" s="19" t="str">
        <f>IF(B201="","",COUNTIF(INDEX($B:$B,5):B201,B201))</f>
        <v/>
      </c>
      <c r="D201" s="18"/>
      <c r="E201" s="20" t="str">
        <f t="shared" si="22"/>
        <v/>
      </c>
      <c r="F201" s="19" t="str">
        <f t="shared" si="23"/>
        <v/>
      </c>
      <c r="G201" s="6"/>
      <c r="H201" s="21" t="str">
        <f t="shared" si="24"/>
        <v/>
      </c>
      <c r="I201" s="22" t="str">
        <f t="shared" si="25"/>
        <v/>
      </c>
      <c r="J201" s="21" t="str">
        <f t="shared" si="26"/>
        <v/>
      </c>
      <c r="K201" s="21" t="str">
        <f t="shared" si="27"/>
        <v/>
      </c>
      <c r="L201" s="23" t="str">
        <f>IF(B201="","",TRIM(IF(COUNTIF('Registru avize'!$B$5:$B$304,B201)=0,"Aviz inexistent în registru. ","")&amp;IF(AND(D201&lt;&gt;"",ISNA(MATCH(D201,Coduri,0)),E201=""),"Cod necunoscut. ","")&amp;IF(N(G201)&lt;=0,"Lipsește cantitatea. ","")))</f>
        <v/>
      </c>
    </row>
    <row r="202" spans="1:12" x14ac:dyDescent="0.2">
      <c r="A202" s="1" t="str">
        <f t="shared" si="21"/>
        <v/>
      </c>
      <c r="B202" s="18"/>
      <c r="C202" s="19" t="str">
        <f>IF(B202="","",COUNTIF(INDEX($B:$B,5):B202,B202))</f>
        <v/>
      </c>
      <c r="D202" s="18"/>
      <c r="E202" s="20" t="str">
        <f t="shared" si="22"/>
        <v/>
      </c>
      <c r="F202" s="19" t="str">
        <f t="shared" si="23"/>
        <v/>
      </c>
      <c r="G202" s="6"/>
      <c r="H202" s="21" t="str">
        <f t="shared" si="24"/>
        <v/>
      </c>
      <c r="I202" s="22" t="str">
        <f t="shared" si="25"/>
        <v/>
      </c>
      <c r="J202" s="21" t="str">
        <f t="shared" si="26"/>
        <v/>
      </c>
      <c r="K202" s="21" t="str">
        <f t="shared" si="27"/>
        <v/>
      </c>
      <c r="L202" s="23" t="str">
        <f>IF(B202="","",TRIM(IF(COUNTIF('Registru avize'!$B$5:$B$304,B202)=0,"Aviz inexistent în registru. ","")&amp;IF(AND(D202&lt;&gt;"",ISNA(MATCH(D202,Coduri,0)),E202=""),"Cod necunoscut. ","")&amp;IF(N(G202)&lt;=0,"Lipsește cantitatea. ","")))</f>
        <v/>
      </c>
    </row>
    <row r="203" spans="1:12" x14ac:dyDescent="0.2">
      <c r="A203" s="1" t="str">
        <f t="shared" si="21"/>
        <v/>
      </c>
      <c r="B203" s="18"/>
      <c r="C203" s="19" t="str">
        <f>IF(B203="","",COUNTIF(INDEX($B:$B,5):B203,B203))</f>
        <v/>
      </c>
      <c r="D203" s="18"/>
      <c r="E203" s="20" t="str">
        <f t="shared" si="22"/>
        <v/>
      </c>
      <c r="F203" s="19" t="str">
        <f t="shared" si="23"/>
        <v/>
      </c>
      <c r="G203" s="6"/>
      <c r="H203" s="21" t="str">
        <f t="shared" si="24"/>
        <v/>
      </c>
      <c r="I203" s="22" t="str">
        <f t="shared" si="25"/>
        <v/>
      </c>
      <c r="J203" s="21" t="str">
        <f t="shared" si="26"/>
        <v/>
      </c>
      <c r="K203" s="21" t="str">
        <f t="shared" si="27"/>
        <v/>
      </c>
      <c r="L203" s="23" t="str">
        <f>IF(B203="","",TRIM(IF(COUNTIF('Registru avize'!$B$5:$B$304,B203)=0,"Aviz inexistent în registru. ","")&amp;IF(AND(D203&lt;&gt;"",ISNA(MATCH(D203,Coduri,0)),E203=""),"Cod necunoscut. ","")&amp;IF(N(G203)&lt;=0,"Lipsește cantitatea. ","")))</f>
        <v/>
      </c>
    </row>
    <row r="204" spans="1:12" x14ac:dyDescent="0.2">
      <c r="A204" s="1" t="str">
        <f t="shared" si="21"/>
        <v/>
      </c>
      <c r="B204" s="18"/>
      <c r="C204" s="19" t="str">
        <f>IF(B204="","",COUNTIF(INDEX($B:$B,5):B204,B204))</f>
        <v/>
      </c>
      <c r="D204" s="18"/>
      <c r="E204" s="20" t="str">
        <f t="shared" si="22"/>
        <v/>
      </c>
      <c r="F204" s="19" t="str">
        <f t="shared" si="23"/>
        <v/>
      </c>
      <c r="G204" s="6"/>
      <c r="H204" s="21" t="str">
        <f t="shared" si="24"/>
        <v/>
      </c>
      <c r="I204" s="22" t="str">
        <f t="shared" si="25"/>
        <v/>
      </c>
      <c r="J204" s="21" t="str">
        <f t="shared" si="26"/>
        <v/>
      </c>
      <c r="K204" s="21" t="str">
        <f t="shared" si="27"/>
        <v/>
      </c>
      <c r="L204" s="23" t="str">
        <f>IF(B204="","",TRIM(IF(COUNTIF('Registru avize'!$B$5:$B$304,B204)=0,"Aviz inexistent în registru. ","")&amp;IF(AND(D204&lt;&gt;"",ISNA(MATCH(D204,Coduri,0)),E204=""),"Cod necunoscut. ","")&amp;IF(N(G204)&lt;=0,"Lipsește cantitatea. ","")))</f>
        <v/>
      </c>
    </row>
    <row r="205" spans="1:12" x14ac:dyDescent="0.2">
      <c r="A205" s="1" t="str">
        <f t="shared" si="21"/>
        <v/>
      </c>
      <c r="B205" s="18"/>
      <c r="C205" s="19" t="str">
        <f>IF(B205="","",COUNTIF(INDEX($B:$B,5):B205,B205))</f>
        <v/>
      </c>
      <c r="D205" s="18"/>
      <c r="E205" s="20" t="str">
        <f t="shared" si="22"/>
        <v/>
      </c>
      <c r="F205" s="19" t="str">
        <f t="shared" si="23"/>
        <v/>
      </c>
      <c r="G205" s="6"/>
      <c r="H205" s="21" t="str">
        <f t="shared" si="24"/>
        <v/>
      </c>
      <c r="I205" s="22" t="str">
        <f t="shared" si="25"/>
        <v/>
      </c>
      <c r="J205" s="21" t="str">
        <f t="shared" si="26"/>
        <v/>
      </c>
      <c r="K205" s="21" t="str">
        <f t="shared" si="27"/>
        <v/>
      </c>
      <c r="L205" s="23" t="str">
        <f>IF(B205="","",TRIM(IF(COUNTIF('Registru avize'!$B$5:$B$304,B205)=0,"Aviz inexistent în registru. ","")&amp;IF(AND(D205&lt;&gt;"",ISNA(MATCH(D205,Coduri,0)),E205=""),"Cod necunoscut. ","")&amp;IF(N(G205)&lt;=0,"Lipsește cantitatea. ","")))</f>
        <v/>
      </c>
    </row>
    <row r="206" spans="1:12" x14ac:dyDescent="0.2">
      <c r="A206" s="1" t="str">
        <f t="shared" si="21"/>
        <v/>
      </c>
      <c r="B206" s="18"/>
      <c r="C206" s="19" t="str">
        <f>IF(B206="","",COUNTIF(INDEX($B:$B,5):B206,B206))</f>
        <v/>
      </c>
      <c r="D206" s="18"/>
      <c r="E206" s="20" t="str">
        <f t="shared" si="22"/>
        <v/>
      </c>
      <c r="F206" s="19" t="str">
        <f t="shared" si="23"/>
        <v/>
      </c>
      <c r="G206" s="6"/>
      <c r="H206" s="21" t="str">
        <f t="shared" si="24"/>
        <v/>
      </c>
      <c r="I206" s="22" t="str">
        <f t="shared" si="25"/>
        <v/>
      </c>
      <c r="J206" s="21" t="str">
        <f t="shared" si="26"/>
        <v/>
      </c>
      <c r="K206" s="21" t="str">
        <f t="shared" si="27"/>
        <v/>
      </c>
      <c r="L206" s="23" t="str">
        <f>IF(B206="","",TRIM(IF(COUNTIF('Registru avize'!$B$5:$B$304,B206)=0,"Aviz inexistent în registru. ","")&amp;IF(AND(D206&lt;&gt;"",ISNA(MATCH(D206,Coduri,0)),E206=""),"Cod necunoscut. ","")&amp;IF(N(G206)&lt;=0,"Lipsește cantitatea. ","")))</f>
        <v/>
      </c>
    </row>
    <row r="207" spans="1:12" x14ac:dyDescent="0.2">
      <c r="A207" s="1" t="str">
        <f t="shared" si="21"/>
        <v/>
      </c>
      <c r="B207" s="18"/>
      <c r="C207" s="19" t="str">
        <f>IF(B207="","",COUNTIF(INDEX($B:$B,5):B207,B207))</f>
        <v/>
      </c>
      <c r="D207" s="18"/>
      <c r="E207" s="20" t="str">
        <f t="shared" si="22"/>
        <v/>
      </c>
      <c r="F207" s="19" t="str">
        <f t="shared" si="23"/>
        <v/>
      </c>
      <c r="G207" s="6"/>
      <c r="H207" s="21" t="str">
        <f t="shared" si="24"/>
        <v/>
      </c>
      <c r="I207" s="22" t="str">
        <f t="shared" si="25"/>
        <v/>
      </c>
      <c r="J207" s="21" t="str">
        <f t="shared" si="26"/>
        <v/>
      </c>
      <c r="K207" s="21" t="str">
        <f t="shared" si="27"/>
        <v/>
      </c>
      <c r="L207" s="23" t="str">
        <f>IF(B207="","",TRIM(IF(COUNTIF('Registru avize'!$B$5:$B$304,B207)=0,"Aviz inexistent în registru. ","")&amp;IF(AND(D207&lt;&gt;"",ISNA(MATCH(D207,Coduri,0)),E207=""),"Cod necunoscut. ","")&amp;IF(N(G207)&lt;=0,"Lipsește cantitatea. ","")))</f>
        <v/>
      </c>
    </row>
    <row r="208" spans="1:12" x14ac:dyDescent="0.2">
      <c r="A208" s="1" t="str">
        <f t="shared" si="21"/>
        <v/>
      </c>
      <c r="B208" s="18"/>
      <c r="C208" s="19" t="str">
        <f>IF(B208="","",COUNTIF(INDEX($B:$B,5):B208,B208))</f>
        <v/>
      </c>
      <c r="D208" s="18"/>
      <c r="E208" s="20" t="str">
        <f t="shared" si="22"/>
        <v/>
      </c>
      <c r="F208" s="19" t="str">
        <f t="shared" si="23"/>
        <v/>
      </c>
      <c r="G208" s="6"/>
      <c r="H208" s="21" t="str">
        <f t="shared" si="24"/>
        <v/>
      </c>
      <c r="I208" s="22" t="str">
        <f t="shared" si="25"/>
        <v/>
      </c>
      <c r="J208" s="21" t="str">
        <f t="shared" si="26"/>
        <v/>
      </c>
      <c r="K208" s="21" t="str">
        <f t="shared" si="27"/>
        <v/>
      </c>
      <c r="L208" s="23" t="str">
        <f>IF(B208="","",TRIM(IF(COUNTIF('Registru avize'!$B$5:$B$304,B208)=0,"Aviz inexistent în registru. ","")&amp;IF(AND(D208&lt;&gt;"",ISNA(MATCH(D208,Coduri,0)),E208=""),"Cod necunoscut. ","")&amp;IF(N(G208)&lt;=0,"Lipsește cantitatea. ","")))</f>
        <v/>
      </c>
    </row>
    <row r="209" spans="1:12" x14ac:dyDescent="0.2">
      <c r="A209" s="1" t="str">
        <f t="shared" si="21"/>
        <v/>
      </c>
      <c r="B209" s="18"/>
      <c r="C209" s="19" t="str">
        <f>IF(B209="","",COUNTIF(INDEX($B:$B,5):B209,B209))</f>
        <v/>
      </c>
      <c r="D209" s="18"/>
      <c r="E209" s="20" t="str">
        <f t="shared" si="22"/>
        <v/>
      </c>
      <c r="F209" s="19" t="str">
        <f t="shared" si="23"/>
        <v/>
      </c>
      <c r="G209" s="6"/>
      <c r="H209" s="21" t="str">
        <f t="shared" si="24"/>
        <v/>
      </c>
      <c r="I209" s="22" t="str">
        <f t="shared" si="25"/>
        <v/>
      </c>
      <c r="J209" s="21" t="str">
        <f t="shared" si="26"/>
        <v/>
      </c>
      <c r="K209" s="21" t="str">
        <f t="shared" si="27"/>
        <v/>
      </c>
      <c r="L209" s="23" t="str">
        <f>IF(B209="","",TRIM(IF(COUNTIF('Registru avize'!$B$5:$B$304,B209)=0,"Aviz inexistent în registru. ","")&amp;IF(AND(D209&lt;&gt;"",ISNA(MATCH(D209,Coduri,0)),E209=""),"Cod necunoscut. ","")&amp;IF(N(G209)&lt;=0,"Lipsește cantitatea. ","")))</f>
        <v/>
      </c>
    </row>
    <row r="210" spans="1:12" x14ac:dyDescent="0.2">
      <c r="A210" s="1" t="str">
        <f t="shared" si="21"/>
        <v/>
      </c>
      <c r="B210" s="18"/>
      <c r="C210" s="19" t="str">
        <f>IF(B210="","",COUNTIF(INDEX($B:$B,5):B210,B210))</f>
        <v/>
      </c>
      <c r="D210" s="18"/>
      <c r="E210" s="20" t="str">
        <f t="shared" si="22"/>
        <v/>
      </c>
      <c r="F210" s="19" t="str">
        <f t="shared" si="23"/>
        <v/>
      </c>
      <c r="G210" s="6"/>
      <c r="H210" s="21" t="str">
        <f t="shared" si="24"/>
        <v/>
      </c>
      <c r="I210" s="22" t="str">
        <f t="shared" si="25"/>
        <v/>
      </c>
      <c r="J210" s="21" t="str">
        <f t="shared" si="26"/>
        <v/>
      </c>
      <c r="K210" s="21" t="str">
        <f t="shared" si="27"/>
        <v/>
      </c>
      <c r="L210" s="23" t="str">
        <f>IF(B210="","",TRIM(IF(COUNTIF('Registru avize'!$B$5:$B$304,B210)=0,"Aviz inexistent în registru. ","")&amp;IF(AND(D210&lt;&gt;"",ISNA(MATCH(D210,Coduri,0)),E210=""),"Cod necunoscut. ","")&amp;IF(N(G210)&lt;=0,"Lipsește cantitatea. ","")))</f>
        <v/>
      </c>
    </row>
    <row r="211" spans="1:12" x14ac:dyDescent="0.2">
      <c r="A211" s="1" t="str">
        <f t="shared" si="21"/>
        <v/>
      </c>
      <c r="B211" s="18"/>
      <c r="C211" s="19" t="str">
        <f>IF(B211="","",COUNTIF(INDEX($B:$B,5):B211,B211))</f>
        <v/>
      </c>
      <c r="D211" s="18"/>
      <c r="E211" s="20" t="str">
        <f t="shared" si="22"/>
        <v/>
      </c>
      <c r="F211" s="19" t="str">
        <f t="shared" si="23"/>
        <v/>
      </c>
      <c r="G211" s="6"/>
      <c r="H211" s="21" t="str">
        <f t="shared" si="24"/>
        <v/>
      </c>
      <c r="I211" s="22" t="str">
        <f t="shared" si="25"/>
        <v/>
      </c>
      <c r="J211" s="21" t="str">
        <f t="shared" si="26"/>
        <v/>
      </c>
      <c r="K211" s="21" t="str">
        <f t="shared" si="27"/>
        <v/>
      </c>
      <c r="L211" s="23" t="str">
        <f>IF(B211="","",TRIM(IF(COUNTIF('Registru avize'!$B$5:$B$304,B211)=0,"Aviz inexistent în registru. ","")&amp;IF(AND(D211&lt;&gt;"",ISNA(MATCH(D211,Coduri,0)),E211=""),"Cod necunoscut. ","")&amp;IF(N(G211)&lt;=0,"Lipsește cantitatea. ","")))</f>
        <v/>
      </c>
    </row>
    <row r="212" spans="1:12" x14ac:dyDescent="0.2">
      <c r="A212" s="1" t="str">
        <f t="shared" si="21"/>
        <v/>
      </c>
      <c r="B212" s="18"/>
      <c r="C212" s="19" t="str">
        <f>IF(B212="","",COUNTIF(INDEX($B:$B,5):B212,B212))</f>
        <v/>
      </c>
      <c r="D212" s="18"/>
      <c r="E212" s="20" t="str">
        <f t="shared" si="22"/>
        <v/>
      </c>
      <c r="F212" s="19" t="str">
        <f t="shared" si="23"/>
        <v/>
      </c>
      <c r="G212" s="6"/>
      <c r="H212" s="21" t="str">
        <f t="shared" si="24"/>
        <v/>
      </c>
      <c r="I212" s="22" t="str">
        <f t="shared" si="25"/>
        <v/>
      </c>
      <c r="J212" s="21" t="str">
        <f t="shared" si="26"/>
        <v/>
      </c>
      <c r="K212" s="21" t="str">
        <f t="shared" si="27"/>
        <v/>
      </c>
      <c r="L212" s="23" t="str">
        <f>IF(B212="","",TRIM(IF(COUNTIF('Registru avize'!$B$5:$B$304,B212)=0,"Aviz inexistent în registru. ","")&amp;IF(AND(D212&lt;&gt;"",ISNA(MATCH(D212,Coduri,0)),E212=""),"Cod necunoscut. ","")&amp;IF(N(G212)&lt;=0,"Lipsește cantitatea. ","")))</f>
        <v/>
      </c>
    </row>
    <row r="213" spans="1:12" x14ac:dyDescent="0.2">
      <c r="A213" s="1" t="str">
        <f t="shared" si="21"/>
        <v/>
      </c>
      <c r="B213" s="18"/>
      <c r="C213" s="19" t="str">
        <f>IF(B213="","",COUNTIF(INDEX($B:$B,5):B213,B213))</f>
        <v/>
      </c>
      <c r="D213" s="18"/>
      <c r="E213" s="20" t="str">
        <f t="shared" si="22"/>
        <v/>
      </c>
      <c r="F213" s="19" t="str">
        <f t="shared" si="23"/>
        <v/>
      </c>
      <c r="G213" s="6"/>
      <c r="H213" s="21" t="str">
        <f t="shared" si="24"/>
        <v/>
      </c>
      <c r="I213" s="22" t="str">
        <f t="shared" si="25"/>
        <v/>
      </c>
      <c r="J213" s="21" t="str">
        <f t="shared" si="26"/>
        <v/>
      </c>
      <c r="K213" s="21" t="str">
        <f t="shared" si="27"/>
        <v/>
      </c>
      <c r="L213" s="23" t="str">
        <f>IF(B213="","",TRIM(IF(COUNTIF('Registru avize'!$B$5:$B$304,B213)=0,"Aviz inexistent în registru. ","")&amp;IF(AND(D213&lt;&gt;"",ISNA(MATCH(D213,Coduri,0)),E213=""),"Cod necunoscut. ","")&amp;IF(N(G213)&lt;=0,"Lipsește cantitatea. ","")))</f>
        <v/>
      </c>
    </row>
    <row r="214" spans="1:12" x14ac:dyDescent="0.2">
      <c r="A214" s="1" t="str">
        <f t="shared" si="21"/>
        <v/>
      </c>
      <c r="B214" s="18"/>
      <c r="C214" s="19" t="str">
        <f>IF(B214="","",COUNTIF(INDEX($B:$B,5):B214,B214))</f>
        <v/>
      </c>
      <c r="D214" s="18"/>
      <c r="E214" s="20" t="str">
        <f t="shared" si="22"/>
        <v/>
      </c>
      <c r="F214" s="19" t="str">
        <f t="shared" si="23"/>
        <v/>
      </c>
      <c r="G214" s="6"/>
      <c r="H214" s="21" t="str">
        <f t="shared" si="24"/>
        <v/>
      </c>
      <c r="I214" s="22" t="str">
        <f t="shared" si="25"/>
        <v/>
      </c>
      <c r="J214" s="21" t="str">
        <f t="shared" si="26"/>
        <v/>
      </c>
      <c r="K214" s="21" t="str">
        <f t="shared" si="27"/>
        <v/>
      </c>
      <c r="L214" s="23" t="str">
        <f>IF(B214="","",TRIM(IF(COUNTIF('Registru avize'!$B$5:$B$304,B214)=0,"Aviz inexistent în registru. ","")&amp;IF(AND(D214&lt;&gt;"",ISNA(MATCH(D214,Coduri,0)),E214=""),"Cod necunoscut. ","")&amp;IF(N(G214)&lt;=0,"Lipsește cantitatea. ","")))</f>
        <v/>
      </c>
    </row>
    <row r="215" spans="1:12" x14ac:dyDescent="0.2">
      <c r="A215" s="1" t="str">
        <f t="shared" si="21"/>
        <v/>
      </c>
      <c r="B215" s="18"/>
      <c r="C215" s="19" t="str">
        <f>IF(B215="","",COUNTIF(INDEX($B:$B,5):B215,B215))</f>
        <v/>
      </c>
      <c r="D215" s="18"/>
      <c r="E215" s="20" t="str">
        <f t="shared" si="22"/>
        <v/>
      </c>
      <c r="F215" s="19" t="str">
        <f t="shared" si="23"/>
        <v/>
      </c>
      <c r="G215" s="6"/>
      <c r="H215" s="21" t="str">
        <f t="shared" si="24"/>
        <v/>
      </c>
      <c r="I215" s="22" t="str">
        <f t="shared" si="25"/>
        <v/>
      </c>
      <c r="J215" s="21" t="str">
        <f t="shared" si="26"/>
        <v/>
      </c>
      <c r="K215" s="21" t="str">
        <f t="shared" si="27"/>
        <v/>
      </c>
      <c r="L215" s="23" t="str">
        <f>IF(B215="","",TRIM(IF(COUNTIF('Registru avize'!$B$5:$B$304,B215)=0,"Aviz inexistent în registru. ","")&amp;IF(AND(D215&lt;&gt;"",ISNA(MATCH(D215,Coduri,0)),E215=""),"Cod necunoscut. ","")&amp;IF(N(G215)&lt;=0,"Lipsește cantitatea. ","")))</f>
        <v/>
      </c>
    </row>
    <row r="216" spans="1:12" x14ac:dyDescent="0.2">
      <c r="A216" s="1" t="str">
        <f t="shared" si="21"/>
        <v/>
      </c>
      <c r="B216" s="18"/>
      <c r="C216" s="19" t="str">
        <f>IF(B216="","",COUNTIF(INDEX($B:$B,5):B216,B216))</f>
        <v/>
      </c>
      <c r="D216" s="18"/>
      <c r="E216" s="20" t="str">
        <f t="shared" si="22"/>
        <v/>
      </c>
      <c r="F216" s="19" t="str">
        <f t="shared" si="23"/>
        <v/>
      </c>
      <c r="G216" s="6"/>
      <c r="H216" s="21" t="str">
        <f t="shared" si="24"/>
        <v/>
      </c>
      <c r="I216" s="22" t="str">
        <f t="shared" si="25"/>
        <v/>
      </c>
      <c r="J216" s="21" t="str">
        <f t="shared" si="26"/>
        <v/>
      </c>
      <c r="K216" s="21" t="str">
        <f t="shared" si="27"/>
        <v/>
      </c>
      <c r="L216" s="23" t="str">
        <f>IF(B216="","",TRIM(IF(COUNTIF('Registru avize'!$B$5:$B$304,B216)=0,"Aviz inexistent în registru. ","")&amp;IF(AND(D216&lt;&gt;"",ISNA(MATCH(D216,Coduri,0)),E216=""),"Cod necunoscut. ","")&amp;IF(N(G216)&lt;=0,"Lipsește cantitatea. ","")))</f>
        <v/>
      </c>
    </row>
    <row r="217" spans="1:12" x14ac:dyDescent="0.2">
      <c r="A217" s="1" t="str">
        <f t="shared" si="21"/>
        <v/>
      </c>
      <c r="B217" s="18"/>
      <c r="C217" s="19" t="str">
        <f>IF(B217="","",COUNTIF(INDEX($B:$B,5):B217,B217))</f>
        <v/>
      </c>
      <c r="D217" s="18"/>
      <c r="E217" s="20" t="str">
        <f t="shared" si="22"/>
        <v/>
      </c>
      <c r="F217" s="19" t="str">
        <f t="shared" si="23"/>
        <v/>
      </c>
      <c r="G217" s="6"/>
      <c r="H217" s="21" t="str">
        <f t="shared" si="24"/>
        <v/>
      </c>
      <c r="I217" s="22" t="str">
        <f t="shared" si="25"/>
        <v/>
      </c>
      <c r="J217" s="21" t="str">
        <f t="shared" si="26"/>
        <v/>
      </c>
      <c r="K217" s="21" t="str">
        <f t="shared" si="27"/>
        <v/>
      </c>
      <c r="L217" s="23" t="str">
        <f>IF(B217="","",TRIM(IF(COUNTIF('Registru avize'!$B$5:$B$304,B217)=0,"Aviz inexistent în registru. ","")&amp;IF(AND(D217&lt;&gt;"",ISNA(MATCH(D217,Coduri,0)),E217=""),"Cod necunoscut. ","")&amp;IF(N(G217)&lt;=0,"Lipsește cantitatea. ","")))</f>
        <v/>
      </c>
    </row>
    <row r="218" spans="1:12" x14ac:dyDescent="0.2">
      <c r="A218" s="1" t="str">
        <f t="shared" si="21"/>
        <v/>
      </c>
      <c r="B218" s="18"/>
      <c r="C218" s="19" t="str">
        <f>IF(B218="","",COUNTIF(INDEX($B:$B,5):B218,B218))</f>
        <v/>
      </c>
      <c r="D218" s="18"/>
      <c r="E218" s="20" t="str">
        <f t="shared" si="22"/>
        <v/>
      </c>
      <c r="F218" s="19" t="str">
        <f t="shared" si="23"/>
        <v/>
      </c>
      <c r="G218" s="6"/>
      <c r="H218" s="21" t="str">
        <f t="shared" si="24"/>
        <v/>
      </c>
      <c r="I218" s="22" t="str">
        <f t="shared" si="25"/>
        <v/>
      </c>
      <c r="J218" s="21" t="str">
        <f t="shared" si="26"/>
        <v/>
      </c>
      <c r="K218" s="21" t="str">
        <f t="shared" si="27"/>
        <v/>
      </c>
      <c r="L218" s="23" t="str">
        <f>IF(B218="","",TRIM(IF(COUNTIF('Registru avize'!$B$5:$B$304,B218)=0,"Aviz inexistent în registru. ","")&amp;IF(AND(D218&lt;&gt;"",ISNA(MATCH(D218,Coduri,0)),E218=""),"Cod necunoscut. ","")&amp;IF(N(G218)&lt;=0,"Lipsește cantitatea. ","")))</f>
        <v/>
      </c>
    </row>
    <row r="219" spans="1:12" x14ac:dyDescent="0.2">
      <c r="A219" s="1" t="str">
        <f t="shared" si="21"/>
        <v/>
      </c>
      <c r="B219" s="18"/>
      <c r="C219" s="19" t="str">
        <f>IF(B219="","",COUNTIF(INDEX($B:$B,5):B219,B219))</f>
        <v/>
      </c>
      <c r="D219" s="18"/>
      <c r="E219" s="20" t="str">
        <f t="shared" si="22"/>
        <v/>
      </c>
      <c r="F219" s="19" t="str">
        <f t="shared" si="23"/>
        <v/>
      </c>
      <c r="G219" s="6"/>
      <c r="H219" s="21" t="str">
        <f t="shared" si="24"/>
        <v/>
      </c>
      <c r="I219" s="22" t="str">
        <f t="shared" si="25"/>
        <v/>
      </c>
      <c r="J219" s="21" t="str">
        <f t="shared" si="26"/>
        <v/>
      </c>
      <c r="K219" s="21" t="str">
        <f t="shared" si="27"/>
        <v/>
      </c>
      <c r="L219" s="23" t="str">
        <f>IF(B219="","",TRIM(IF(COUNTIF('Registru avize'!$B$5:$B$304,B219)=0,"Aviz inexistent în registru. ","")&amp;IF(AND(D219&lt;&gt;"",ISNA(MATCH(D219,Coduri,0)),E219=""),"Cod necunoscut. ","")&amp;IF(N(G219)&lt;=0,"Lipsește cantitatea. ","")))</f>
        <v/>
      </c>
    </row>
    <row r="220" spans="1:12" x14ac:dyDescent="0.2">
      <c r="A220" s="1" t="str">
        <f t="shared" si="21"/>
        <v/>
      </c>
      <c r="B220" s="18"/>
      <c r="C220" s="19" t="str">
        <f>IF(B220="","",COUNTIF(INDEX($B:$B,5):B220,B220))</f>
        <v/>
      </c>
      <c r="D220" s="18"/>
      <c r="E220" s="20" t="str">
        <f t="shared" si="22"/>
        <v/>
      </c>
      <c r="F220" s="19" t="str">
        <f t="shared" si="23"/>
        <v/>
      </c>
      <c r="G220" s="6"/>
      <c r="H220" s="21" t="str">
        <f t="shared" si="24"/>
        <v/>
      </c>
      <c r="I220" s="22" t="str">
        <f t="shared" si="25"/>
        <v/>
      </c>
      <c r="J220" s="21" t="str">
        <f t="shared" si="26"/>
        <v/>
      </c>
      <c r="K220" s="21" t="str">
        <f t="shared" si="27"/>
        <v/>
      </c>
      <c r="L220" s="23" t="str">
        <f>IF(B220="","",TRIM(IF(COUNTIF('Registru avize'!$B$5:$B$304,B220)=0,"Aviz inexistent în registru. ","")&amp;IF(AND(D220&lt;&gt;"",ISNA(MATCH(D220,Coduri,0)),E220=""),"Cod necunoscut. ","")&amp;IF(N(G220)&lt;=0,"Lipsește cantitatea. ","")))</f>
        <v/>
      </c>
    </row>
    <row r="221" spans="1:12" x14ac:dyDescent="0.2">
      <c r="A221" s="1" t="str">
        <f t="shared" si="21"/>
        <v/>
      </c>
      <c r="B221" s="18"/>
      <c r="C221" s="19" t="str">
        <f>IF(B221="","",COUNTIF(INDEX($B:$B,5):B221,B221))</f>
        <v/>
      </c>
      <c r="D221" s="18"/>
      <c r="E221" s="20" t="str">
        <f t="shared" si="22"/>
        <v/>
      </c>
      <c r="F221" s="19" t="str">
        <f t="shared" si="23"/>
        <v/>
      </c>
      <c r="G221" s="6"/>
      <c r="H221" s="21" t="str">
        <f t="shared" si="24"/>
        <v/>
      </c>
      <c r="I221" s="22" t="str">
        <f t="shared" si="25"/>
        <v/>
      </c>
      <c r="J221" s="21" t="str">
        <f t="shared" si="26"/>
        <v/>
      </c>
      <c r="K221" s="21" t="str">
        <f t="shared" si="27"/>
        <v/>
      </c>
      <c r="L221" s="23" t="str">
        <f>IF(B221="","",TRIM(IF(COUNTIF('Registru avize'!$B$5:$B$304,B221)=0,"Aviz inexistent în registru. ","")&amp;IF(AND(D221&lt;&gt;"",ISNA(MATCH(D221,Coduri,0)),E221=""),"Cod necunoscut. ","")&amp;IF(N(G221)&lt;=0,"Lipsește cantitatea. ","")))</f>
        <v/>
      </c>
    </row>
    <row r="222" spans="1:12" x14ac:dyDescent="0.2">
      <c r="A222" s="1" t="str">
        <f t="shared" si="21"/>
        <v/>
      </c>
      <c r="B222" s="18"/>
      <c r="C222" s="19" t="str">
        <f>IF(B222="","",COUNTIF(INDEX($B:$B,5):B222,B222))</f>
        <v/>
      </c>
      <c r="D222" s="18"/>
      <c r="E222" s="20" t="str">
        <f t="shared" si="22"/>
        <v/>
      </c>
      <c r="F222" s="19" t="str">
        <f t="shared" si="23"/>
        <v/>
      </c>
      <c r="G222" s="6"/>
      <c r="H222" s="21" t="str">
        <f t="shared" si="24"/>
        <v/>
      </c>
      <c r="I222" s="22" t="str">
        <f t="shared" si="25"/>
        <v/>
      </c>
      <c r="J222" s="21" t="str">
        <f t="shared" si="26"/>
        <v/>
      </c>
      <c r="K222" s="21" t="str">
        <f t="shared" si="27"/>
        <v/>
      </c>
      <c r="L222" s="23" t="str">
        <f>IF(B222="","",TRIM(IF(COUNTIF('Registru avize'!$B$5:$B$304,B222)=0,"Aviz inexistent în registru. ","")&amp;IF(AND(D222&lt;&gt;"",ISNA(MATCH(D222,Coduri,0)),E222=""),"Cod necunoscut. ","")&amp;IF(N(G222)&lt;=0,"Lipsește cantitatea. ","")))</f>
        <v/>
      </c>
    </row>
    <row r="223" spans="1:12" x14ac:dyDescent="0.2">
      <c r="A223" s="1" t="str">
        <f t="shared" si="21"/>
        <v/>
      </c>
      <c r="B223" s="18"/>
      <c r="C223" s="19" t="str">
        <f>IF(B223="","",COUNTIF(INDEX($B:$B,5):B223,B223))</f>
        <v/>
      </c>
      <c r="D223" s="18"/>
      <c r="E223" s="20" t="str">
        <f t="shared" si="22"/>
        <v/>
      </c>
      <c r="F223" s="19" t="str">
        <f t="shared" si="23"/>
        <v/>
      </c>
      <c r="G223" s="6"/>
      <c r="H223" s="21" t="str">
        <f t="shared" si="24"/>
        <v/>
      </c>
      <c r="I223" s="22" t="str">
        <f t="shared" si="25"/>
        <v/>
      </c>
      <c r="J223" s="21" t="str">
        <f t="shared" si="26"/>
        <v/>
      </c>
      <c r="K223" s="21" t="str">
        <f t="shared" si="27"/>
        <v/>
      </c>
      <c r="L223" s="23" t="str">
        <f>IF(B223="","",TRIM(IF(COUNTIF('Registru avize'!$B$5:$B$304,B223)=0,"Aviz inexistent în registru. ","")&amp;IF(AND(D223&lt;&gt;"",ISNA(MATCH(D223,Coduri,0)),E223=""),"Cod necunoscut. ","")&amp;IF(N(G223)&lt;=0,"Lipsește cantitatea. ","")))</f>
        <v/>
      </c>
    </row>
    <row r="224" spans="1:12" x14ac:dyDescent="0.2">
      <c r="A224" s="1" t="str">
        <f t="shared" si="21"/>
        <v/>
      </c>
      <c r="B224" s="18"/>
      <c r="C224" s="19" t="str">
        <f>IF(B224="","",COUNTIF(INDEX($B:$B,5):B224,B224))</f>
        <v/>
      </c>
      <c r="D224" s="18"/>
      <c r="E224" s="20" t="str">
        <f t="shared" si="22"/>
        <v/>
      </c>
      <c r="F224" s="19" t="str">
        <f t="shared" si="23"/>
        <v/>
      </c>
      <c r="G224" s="6"/>
      <c r="H224" s="21" t="str">
        <f t="shared" si="24"/>
        <v/>
      </c>
      <c r="I224" s="22" t="str">
        <f t="shared" si="25"/>
        <v/>
      </c>
      <c r="J224" s="21" t="str">
        <f t="shared" si="26"/>
        <v/>
      </c>
      <c r="K224" s="21" t="str">
        <f t="shared" si="27"/>
        <v/>
      </c>
      <c r="L224" s="23" t="str">
        <f>IF(B224="","",TRIM(IF(COUNTIF('Registru avize'!$B$5:$B$304,B224)=0,"Aviz inexistent în registru. ","")&amp;IF(AND(D224&lt;&gt;"",ISNA(MATCH(D224,Coduri,0)),E224=""),"Cod necunoscut. ","")&amp;IF(N(G224)&lt;=0,"Lipsește cantitatea. ","")))</f>
        <v/>
      </c>
    </row>
    <row r="225" spans="1:12" x14ac:dyDescent="0.2">
      <c r="A225" s="1" t="str">
        <f t="shared" si="21"/>
        <v/>
      </c>
      <c r="B225" s="18"/>
      <c r="C225" s="19" t="str">
        <f>IF(B225="","",COUNTIF(INDEX($B:$B,5):B225,B225))</f>
        <v/>
      </c>
      <c r="D225" s="18"/>
      <c r="E225" s="20" t="str">
        <f t="shared" si="22"/>
        <v/>
      </c>
      <c r="F225" s="19" t="str">
        <f t="shared" si="23"/>
        <v/>
      </c>
      <c r="G225" s="6"/>
      <c r="H225" s="21" t="str">
        <f t="shared" si="24"/>
        <v/>
      </c>
      <c r="I225" s="22" t="str">
        <f t="shared" si="25"/>
        <v/>
      </c>
      <c r="J225" s="21" t="str">
        <f t="shared" si="26"/>
        <v/>
      </c>
      <c r="K225" s="21" t="str">
        <f t="shared" si="27"/>
        <v/>
      </c>
      <c r="L225" s="23" t="str">
        <f>IF(B225="","",TRIM(IF(COUNTIF('Registru avize'!$B$5:$B$304,B225)=0,"Aviz inexistent în registru. ","")&amp;IF(AND(D225&lt;&gt;"",ISNA(MATCH(D225,Coduri,0)),E225=""),"Cod necunoscut. ","")&amp;IF(N(G225)&lt;=0,"Lipsește cantitatea. ","")))</f>
        <v/>
      </c>
    </row>
    <row r="226" spans="1:12" x14ac:dyDescent="0.2">
      <c r="A226" s="1" t="str">
        <f t="shared" si="21"/>
        <v/>
      </c>
      <c r="B226" s="18"/>
      <c r="C226" s="19" t="str">
        <f>IF(B226="","",COUNTIF(INDEX($B:$B,5):B226,B226))</f>
        <v/>
      </c>
      <c r="D226" s="18"/>
      <c r="E226" s="20" t="str">
        <f t="shared" si="22"/>
        <v/>
      </c>
      <c r="F226" s="19" t="str">
        <f t="shared" si="23"/>
        <v/>
      </c>
      <c r="G226" s="6"/>
      <c r="H226" s="21" t="str">
        <f t="shared" si="24"/>
        <v/>
      </c>
      <c r="I226" s="22" t="str">
        <f t="shared" si="25"/>
        <v/>
      </c>
      <c r="J226" s="21" t="str">
        <f t="shared" si="26"/>
        <v/>
      </c>
      <c r="K226" s="21" t="str">
        <f t="shared" si="27"/>
        <v/>
      </c>
      <c r="L226" s="23" t="str">
        <f>IF(B226="","",TRIM(IF(COUNTIF('Registru avize'!$B$5:$B$304,B226)=0,"Aviz inexistent în registru. ","")&amp;IF(AND(D226&lt;&gt;"",ISNA(MATCH(D226,Coduri,0)),E226=""),"Cod necunoscut. ","")&amp;IF(N(G226)&lt;=0,"Lipsește cantitatea. ","")))</f>
        <v/>
      </c>
    </row>
    <row r="227" spans="1:12" x14ac:dyDescent="0.2">
      <c r="A227" s="1" t="str">
        <f t="shared" si="21"/>
        <v/>
      </c>
      <c r="B227" s="18"/>
      <c r="C227" s="19" t="str">
        <f>IF(B227="","",COUNTIF(INDEX($B:$B,5):B227,B227))</f>
        <v/>
      </c>
      <c r="D227" s="18"/>
      <c r="E227" s="20" t="str">
        <f t="shared" si="22"/>
        <v/>
      </c>
      <c r="F227" s="19" t="str">
        <f t="shared" si="23"/>
        <v/>
      </c>
      <c r="G227" s="6"/>
      <c r="H227" s="21" t="str">
        <f t="shared" si="24"/>
        <v/>
      </c>
      <c r="I227" s="22" t="str">
        <f t="shared" si="25"/>
        <v/>
      </c>
      <c r="J227" s="21" t="str">
        <f t="shared" si="26"/>
        <v/>
      </c>
      <c r="K227" s="21" t="str">
        <f t="shared" si="27"/>
        <v/>
      </c>
      <c r="L227" s="23" t="str">
        <f>IF(B227="","",TRIM(IF(COUNTIF('Registru avize'!$B$5:$B$304,B227)=0,"Aviz inexistent în registru. ","")&amp;IF(AND(D227&lt;&gt;"",ISNA(MATCH(D227,Coduri,0)),E227=""),"Cod necunoscut. ","")&amp;IF(N(G227)&lt;=0,"Lipsește cantitatea. ","")))</f>
        <v/>
      </c>
    </row>
    <row r="228" spans="1:12" x14ac:dyDescent="0.2">
      <c r="A228" s="1" t="str">
        <f t="shared" si="21"/>
        <v/>
      </c>
      <c r="B228" s="18"/>
      <c r="C228" s="19" t="str">
        <f>IF(B228="","",COUNTIF(INDEX($B:$B,5):B228,B228))</f>
        <v/>
      </c>
      <c r="D228" s="18"/>
      <c r="E228" s="20" t="str">
        <f t="shared" si="22"/>
        <v/>
      </c>
      <c r="F228" s="19" t="str">
        <f t="shared" si="23"/>
        <v/>
      </c>
      <c r="G228" s="6"/>
      <c r="H228" s="21" t="str">
        <f t="shared" si="24"/>
        <v/>
      </c>
      <c r="I228" s="22" t="str">
        <f t="shared" si="25"/>
        <v/>
      </c>
      <c r="J228" s="21" t="str">
        <f t="shared" si="26"/>
        <v/>
      </c>
      <c r="K228" s="21" t="str">
        <f t="shared" si="27"/>
        <v/>
      </c>
      <c r="L228" s="23" t="str">
        <f>IF(B228="","",TRIM(IF(COUNTIF('Registru avize'!$B$5:$B$304,B228)=0,"Aviz inexistent în registru. ","")&amp;IF(AND(D228&lt;&gt;"",ISNA(MATCH(D228,Coduri,0)),E228=""),"Cod necunoscut. ","")&amp;IF(N(G228)&lt;=0,"Lipsește cantitatea. ","")))</f>
        <v/>
      </c>
    </row>
    <row r="229" spans="1:12" x14ac:dyDescent="0.2">
      <c r="A229" s="1" t="str">
        <f t="shared" si="21"/>
        <v/>
      </c>
      <c r="B229" s="18"/>
      <c r="C229" s="19" t="str">
        <f>IF(B229="","",COUNTIF(INDEX($B:$B,5):B229,B229))</f>
        <v/>
      </c>
      <c r="D229" s="18"/>
      <c r="E229" s="20" t="str">
        <f t="shared" si="22"/>
        <v/>
      </c>
      <c r="F229" s="19" t="str">
        <f t="shared" si="23"/>
        <v/>
      </c>
      <c r="G229" s="6"/>
      <c r="H229" s="21" t="str">
        <f t="shared" si="24"/>
        <v/>
      </c>
      <c r="I229" s="22" t="str">
        <f t="shared" si="25"/>
        <v/>
      </c>
      <c r="J229" s="21" t="str">
        <f t="shared" si="26"/>
        <v/>
      </c>
      <c r="K229" s="21" t="str">
        <f t="shared" si="27"/>
        <v/>
      </c>
      <c r="L229" s="23" t="str">
        <f>IF(B229="","",TRIM(IF(COUNTIF('Registru avize'!$B$5:$B$304,B229)=0,"Aviz inexistent în registru. ","")&amp;IF(AND(D229&lt;&gt;"",ISNA(MATCH(D229,Coduri,0)),E229=""),"Cod necunoscut. ","")&amp;IF(N(G229)&lt;=0,"Lipsește cantitatea. ","")))</f>
        <v/>
      </c>
    </row>
    <row r="230" spans="1:12" x14ac:dyDescent="0.2">
      <c r="A230" s="1" t="str">
        <f t="shared" si="21"/>
        <v/>
      </c>
      <c r="B230" s="18"/>
      <c r="C230" s="19" t="str">
        <f>IF(B230="","",COUNTIF(INDEX($B:$B,5):B230,B230))</f>
        <v/>
      </c>
      <c r="D230" s="18"/>
      <c r="E230" s="20" t="str">
        <f t="shared" si="22"/>
        <v/>
      </c>
      <c r="F230" s="19" t="str">
        <f t="shared" si="23"/>
        <v/>
      </c>
      <c r="G230" s="6"/>
      <c r="H230" s="21" t="str">
        <f t="shared" si="24"/>
        <v/>
      </c>
      <c r="I230" s="22" t="str">
        <f t="shared" si="25"/>
        <v/>
      </c>
      <c r="J230" s="21" t="str">
        <f t="shared" si="26"/>
        <v/>
      </c>
      <c r="K230" s="21" t="str">
        <f t="shared" si="27"/>
        <v/>
      </c>
      <c r="L230" s="23" t="str">
        <f>IF(B230="","",TRIM(IF(COUNTIF('Registru avize'!$B$5:$B$304,B230)=0,"Aviz inexistent în registru. ","")&amp;IF(AND(D230&lt;&gt;"",ISNA(MATCH(D230,Coduri,0)),E230=""),"Cod necunoscut. ","")&amp;IF(N(G230)&lt;=0,"Lipsește cantitatea. ","")))</f>
        <v/>
      </c>
    </row>
    <row r="231" spans="1:12" x14ac:dyDescent="0.2">
      <c r="A231" s="1" t="str">
        <f t="shared" si="21"/>
        <v/>
      </c>
      <c r="B231" s="18"/>
      <c r="C231" s="19" t="str">
        <f>IF(B231="","",COUNTIF(INDEX($B:$B,5):B231,B231))</f>
        <v/>
      </c>
      <c r="D231" s="18"/>
      <c r="E231" s="20" t="str">
        <f t="shared" si="22"/>
        <v/>
      </c>
      <c r="F231" s="19" t="str">
        <f t="shared" si="23"/>
        <v/>
      </c>
      <c r="G231" s="6"/>
      <c r="H231" s="21" t="str">
        <f t="shared" si="24"/>
        <v/>
      </c>
      <c r="I231" s="22" t="str">
        <f t="shared" si="25"/>
        <v/>
      </c>
      <c r="J231" s="21" t="str">
        <f t="shared" si="26"/>
        <v/>
      </c>
      <c r="K231" s="21" t="str">
        <f t="shared" si="27"/>
        <v/>
      </c>
      <c r="L231" s="23" t="str">
        <f>IF(B231="","",TRIM(IF(COUNTIF('Registru avize'!$B$5:$B$304,B231)=0,"Aviz inexistent în registru. ","")&amp;IF(AND(D231&lt;&gt;"",ISNA(MATCH(D231,Coduri,0)),E231=""),"Cod necunoscut. ","")&amp;IF(N(G231)&lt;=0,"Lipsește cantitatea. ","")))</f>
        <v/>
      </c>
    </row>
    <row r="232" spans="1:12" x14ac:dyDescent="0.2">
      <c r="A232" s="1" t="str">
        <f t="shared" si="21"/>
        <v/>
      </c>
      <c r="B232" s="18"/>
      <c r="C232" s="19" t="str">
        <f>IF(B232="","",COUNTIF(INDEX($B:$B,5):B232,B232))</f>
        <v/>
      </c>
      <c r="D232" s="18"/>
      <c r="E232" s="20" t="str">
        <f t="shared" si="22"/>
        <v/>
      </c>
      <c r="F232" s="19" t="str">
        <f t="shared" si="23"/>
        <v/>
      </c>
      <c r="G232" s="6"/>
      <c r="H232" s="21" t="str">
        <f t="shared" si="24"/>
        <v/>
      </c>
      <c r="I232" s="22" t="str">
        <f t="shared" si="25"/>
        <v/>
      </c>
      <c r="J232" s="21" t="str">
        <f t="shared" si="26"/>
        <v/>
      </c>
      <c r="K232" s="21" t="str">
        <f t="shared" si="27"/>
        <v/>
      </c>
      <c r="L232" s="23" t="str">
        <f>IF(B232="","",TRIM(IF(COUNTIF('Registru avize'!$B$5:$B$304,B232)=0,"Aviz inexistent în registru. ","")&amp;IF(AND(D232&lt;&gt;"",ISNA(MATCH(D232,Coduri,0)),E232=""),"Cod necunoscut. ","")&amp;IF(N(G232)&lt;=0,"Lipsește cantitatea. ","")))</f>
        <v/>
      </c>
    </row>
    <row r="233" spans="1:12" x14ac:dyDescent="0.2">
      <c r="A233" s="1" t="str">
        <f t="shared" si="21"/>
        <v/>
      </c>
      <c r="B233" s="18"/>
      <c r="C233" s="19" t="str">
        <f>IF(B233="","",COUNTIF(INDEX($B:$B,5):B233,B233))</f>
        <v/>
      </c>
      <c r="D233" s="18"/>
      <c r="E233" s="20" t="str">
        <f t="shared" si="22"/>
        <v/>
      </c>
      <c r="F233" s="19" t="str">
        <f t="shared" si="23"/>
        <v/>
      </c>
      <c r="G233" s="6"/>
      <c r="H233" s="21" t="str">
        <f t="shared" si="24"/>
        <v/>
      </c>
      <c r="I233" s="22" t="str">
        <f t="shared" si="25"/>
        <v/>
      </c>
      <c r="J233" s="21" t="str">
        <f t="shared" si="26"/>
        <v/>
      </c>
      <c r="K233" s="21" t="str">
        <f t="shared" si="27"/>
        <v/>
      </c>
      <c r="L233" s="23" t="str">
        <f>IF(B233="","",TRIM(IF(COUNTIF('Registru avize'!$B$5:$B$304,B233)=0,"Aviz inexistent în registru. ","")&amp;IF(AND(D233&lt;&gt;"",ISNA(MATCH(D233,Coduri,0)),E233=""),"Cod necunoscut. ","")&amp;IF(N(G233)&lt;=0,"Lipsește cantitatea. ","")))</f>
        <v/>
      </c>
    </row>
    <row r="234" spans="1:12" x14ac:dyDescent="0.2">
      <c r="A234" s="1" t="str">
        <f t="shared" si="21"/>
        <v/>
      </c>
      <c r="B234" s="18"/>
      <c r="C234" s="19" t="str">
        <f>IF(B234="","",COUNTIF(INDEX($B:$B,5):B234,B234))</f>
        <v/>
      </c>
      <c r="D234" s="18"/>
      <c r="E234" s="20" t="str">
        <f t="shared" si="22"/>
        <v/>
      </c>
      <c r="F234" s="19" t="str">
        <f t="shared" si="23"/>
        <v/>
      </c>
      <c r="G234" s="6"/>
      <c r="H234" s="21" t="str">
        <f t="shared" si="24"/>
        <v/>
      </c>
      <c r="I234" s="22" t="str">
        <f t="shared" si="25"/>
        <v/>
      </c>
      <c r="J234" s="21" t="str">
        <f t="shared" si="26"/>
        <v/>
      </c>
      <c r="K234" s="21" t="str">
        <f t="shared" si="27"/>
        <v/>
      </c>
      <c r="L234" s="23" t="str">
        <f>IF(B234="","",TRIM(IF(COUNTIF('Registru avize'!$B$5:$B$304,B234)=0,"Aviz inexistent în registru. ","")&amp;IF(AND(D234&lt;&gt;"",ISNA(MATCH(D234,Coduri,0)),E234=""),"Cod necunoscut. ","")&amp;IF(N(G234)&lt;=0,"Lipsește cantitatea. ","")))</f>
        <v/>
      </c>
    </row>
    <row r="235" spans="1:12" x14ac:dyDescent="0.2">
      <c r="A235" s="1" t="str">
        <f t="shared" si="21"/>
        <v/>
      </c>
      <c r="B235" s="18"/>
      <c r="C235" s="19" t="str">
        <f>IF(B235="","",COUNTIF(INDEX($B:$B,5):B235,B235))</f>
        <v/>
      </c>
      <c r="D235" s="18"/>
      <c r="E235" s="20" t="str">
        <f t="shared" si="22"/>
        <v/>
      </c>
      <c r="F235" s="19" t="str">
        <f t="shared" si="23"/>
        <v/>
      </c>
      <c r="G235" s="6"/>
      <c r="H235" s="21" t="str">
        <f t="shared" si="24"/>
        <v/>
      </c>
      <c r="I235" s="22" t="str">
        <f t="shared" si="25"/>
        <v/>
      </c>
      <c r="J235" s="21" t="str">
        <f t="shared" si="26"/>
        <v/>
      </c>
      <c r="K235" s="21" t="str">
        <f t="shared" si="27"/>
        <v/>
      </c>
      <c r="L235" s="23" t="str">
        <f>IF(B235="","",TRIM(IF(COUNTIF('Registru avize'!$B$5:$B$304,B235)=0,"Aviz inexistent în registru. ","")&amp;IF(AND(D235&lt;&gt;"",ISNA(MATCH(D235,Coduri,0)),E235=""),"Cod necunoscut. ","")&amp;IF(N(G235)&lt;=0,"Lipsește cantitatea. ","")))</f>
        <v/>
      </c>
    </row>
    <row r="236" spans="1:12" x14ac:dyDescent="0.2">
      <c r="A236" s="1" t="str">
        <f t="shared" si="21"/>
        <v/>
      </c>
      <c r="B236" s="18"/>
      <c r="C236" s="19" t="str">
        <f>IF(B236="","",COUNTIF(INDEX($B:$B,5):B236,B236))</f>
        <v/>
      </c>
      <c r="D236" s="18"/>
      <c r="E236" s="20" t="str">
        <f t="shared" si="22"/>
        <v/>
      </c>
      <c r="F236" s="19" t="str">
        <f t="shared" si="23"/>
        <v/>
      </c>
      <c r="G236" s="6"/>
      <c r="H236" s="21" t="str">
        <f t="shared" si="24"/>
        <v/>
      </c>
      <c r="I236" s="22" t="str">
        <f t="shared" si="25"/>
        <v/>
      </c>
      <c r="J236" s="21" t="str">
        <f t="shared" si="26"/>
        <v/>
      </c>
      <c r="K236" s="21" t="str">
        <f t="shared" si="27"/>
        <v/>
      </c>
      <c r="L236" s="23" t="str">
        <f>IF(B236="","",TRIM(IF(COUNTIF('Registru avize'!$B$5:$B$304,B236)=0,"Aviz inexistent în registru. ","")&amp;IF(AND(D236&lt;&gt;"",ISNA(MATCH(D236,Coduri,0)),E236=""),"Cod necunoscut. ","")&amp;IF(N(G236)&lt;=0,"Lipsește cantitatea. ","")))</f>
        <v/>
      </c>
    </row>
    <row r="237" spans="1:12" x14ac:dyDescent="0.2">
      <c r="A237" s="1" t="str">
        <f t="shared" si="21"/>
        <v/>
      </c>
      <c r="B237" s="18"/>
      <c r="C237" s="19" t="str">
        <f>IF(B237="","",COUNTIF(INDEX($B:$B,5):B237,B237))</f>
        <v/>
      </c>
      <c r="D237" s="18"/>
      <c r="E237" s="20" t="str">
        <f t="shared" si="22"/>
        <v/>
      </c>
      <c r="F237" s="19" t="str">
        <f t="shared" si="23"/>
        <v/>
      </c>
      <c r="G237" s="6"/>
      <c r="H237" s="21" t="str">
        <f t="shared" si="24"/>
        <v/>
      </c>
      <c r="I237" s="22" t="str">
        <f t="shared" si="25"/>
        <v/>
      </c>
      <c r="J237" s="21" t="str">
        <f t="shared" si="26"/>
        <v/>
      </c>
      <c r="K237" s="21" t="str">
        <f t="shared" si="27"/>
        <v/>
      </c>
      <c r="L237" s="23" t="str">
        <f>IF(B237="","",TRIM(IF(COUNTIF('Registru avize'!$B$5:$B$304,B237)=0,"Aviz inexistent în registru. ","")&amp;IF(AND(D237&lt;&gt;"",ISNA(MATCH(D237,Coduri,0)),E237=""),"Cod necunoscut. ","")&amp;IF(N(G237)&lt;=0,"Lipsește cantitatea. ","")))</f>
        <v/>
      </c>
    </row>
    <row r="238" spans="1:12" x14ac:dyDescent="0.2">
      <c r="A238" s="1" t="str">
        <f t="shared" si="21"/>
        <v/>
      </c>
      <c r="B238" s="18"/>
      <c r="C238" s="19" t="str">
        <f>IF(B238="","",COUNTIF(INDEX($B:$B,5):B238,B238))</f>
        <v/>
      </c>
      <c r="D238" s="18"/>
      <c r="E238" s="20" t="str">
        <f t="shared" si="22"/>
        <v/>
      </c>
      <c r="F238" s="19" t="str">
        <f t="shared" si="23"/>
        <v/>
      </c>
      <c r="G238" s="6"/>
      <c r="H238" s="21" t="str">
        <f t="shared" si="24"/>
        <v/>
      </c>
      <c r="I238" s="22" t="str">
        <f t="shared" si="25"/>
        <v/>
      </c>
      <c r="J238" s="21" t="str">
        <f t="shared" si="26"/>
        <v/>
      </c>
      <c r="K238" s="21" t="str">
        <f t="shared" si="27"/>
        <v/>
      </c>
      <c r="L238" s="23" t="str">
        <f>IF(B238="","",TRIM(IF(COUNTIF('Registru avize'!$B$5:$B$304,B238)=0,"Aviz inexistent în registru. ","")&amp;IF(AND(D238&lt;&gt;"",ISNA(MATCH(D238,Coduri,0)),E238=""),"Cod necunoscut. ","")&amp;IF(N(G238)&lt;=0,"Lipsește cantitatea. ","")))</f>
        <v/>
      </c>
    </row>
    <row r="239" spans="1:12" x14ac:dyDescent="0.2">
      <c r="A239" s="1" t="str">
        <f t="shared" si="21"/>
        <v/>
      </c>
      <c r="B239" s="18"/>
      <c r="C239" s="19" t="str">
        <f>IF(B239="","",COUNTIF(INDEX($B:$B,5):B239,B239))</f>
        <v/>
      </c>
      <c r="D239" s="18"/>
      <c r="E239" s="20" t="str">
        <f t="shared" si="22"/>
        <v/>
      </c>
      <c r="F239" s="19" t="str">
        <f t="shared" si="23"/>
        <v/>
      </c>
      <c r="G239" s="6"/>
      <c r="H239" s="21" t="str">
        <f t="shared" si="24"/>
        <v/>
      </c>
      <c r="I239" s="22" t="str">
        <f t="shared" si="25"/>
        <v/>
      </c>
      <c r="J239" s="21" t="str">
        <f t="shared" si="26"/>
        <v/>
      </c>
      <c r="K239" s="21" t="str">
        <f t="shared" si="27"/>
        <v/>
      </c>
      <c r="L239" s="23" t="str">
        <f>IF(B239="","",TRIM(IF(COUNTIF('Registru avize'!$B$5:$B$304,B239)=0,"Aviz inexistent în registru. ","")&amp;IF(AND(D239&lt;&gt;"",ISNA(MATCH(D239,Coduri,0)),E239=""),"Cod necunoscut. ","")&amp;IF(N(G239)&lt;=0,"Lipsește cantitatea. ","")))</f>
        <v/>
      </c>
    </row>
    <row r="240" spans="1:12" x14ac:dyDescent="0.2">
      <c r="A240" s="1" t="str">
        <f t="shared" si="21"/>
        <v/>
      </c>
      <c r="B240" s="18"/>
      <c r="C240" s="19" t="str">
        <f>IF(B240="","",COUNTIF(INDEX($B:$B,5):B240,B240))</f>
        <v/>
      </c>
      <c r="D240" s="18"/>
      <c r="E240" s="20" t="str">
        <f t="shared" si="22"/>
        <v/>
      </c>
      <c r="F240" s="19" t="str">
        <f t="shared" si="23"/>
        <v/>
      </c>
      <c r="G240" s="6"/>
      <c r="H240" s="21" t="str">
        <f t="shared" si="24"/>
        <v/>
      </c>
      <c r="I240" s="22" t="str">
        <f t="shared" si="25"/>
        <v/>
      </c>
      <c r="J240" s="21" t="str">
        <f t="shared" si="26"/>
        <v/>
      </c>
      <c r="K240" s="21" t="str">
        <f t="shared" si="27"/>
        <v/>
      </c>
      <c r="L240" s="23" t="str">
        <f>IF(B240="","",TRIM(IF(COUNTIF('Registru avize'!$B$5:$B$304,B240)=0,"Aviz inexistent în registru. ","")&amp;IF(AND(D240&lt;&gt;"",ISNA(MATCH(D240,Coduri,0)),E240=""),"Cod necunoscut. ","")&amp;IF(N(G240)&lt;=0,"Lipsește cantitatea. ","")))</f>
        <v/>
      </c>
    </row>
    <row r="241" spans="1:12" x14ac:dyDescent="0.2">
      <c r="A241" s="1" t="str">
        <f t="shared" si="21"/>
        <v/>
      </c>
      <c r="B241" s="18"/>
      <c r="C241" s="19" t="str">
        <f>IF(B241="","",COUNTIF(INDEX($B:$B,5):B241,B241))</f>
        <v/>
      </c>
      <c r="D241" s="18"/>
      <c r="E241" s="20" t="str">
        <f t="shared" si="22"/>
        <v/>
      </c>
      <c r="F241" s="19" t="str">
        <f t="shared" si="23"/>
        <v/>
      </c>
      <c r="G241" s="6"/>
      <c r="H241" s="21" t="str">
        <f t="shared" si="24"/>
        <v/>
      </c>
      <c r="I241" s="22" t="str">
        <f t="shared" si="25"/>
        <v/>
      </c>
      <c r="J241" s="21" t="str">
        <f t="shared" si="26"/>
        <v/>
      </c>
      <c r="K241" s="21" t="str">
        <f t="shared" si="27"/>
        <v/>
      </c>
      <c r="L241" s="23" t="str">
        <f>IF(B241="","",TRIM(IF(COUNTIF('Registru avize'!$B$5:$B$304,B241)=0,"Aviz inexistent în registru. ","")&amp;IF(AND(D241&lt;&gt;"",ISNA(MATCH(D241,Coduri,0)),E241=""),"Cod necunoscut. ","")&amp;IF(N(G241)&lt;=0,"Lipsește cantitatea. ","")))</f>
        <v/>
      </c>
    </row>
    <row r="242" spans="1:12" x14ac:dyDescent="0.2">
      <c r="A242" s="1" t="str">
        <f t="shared" si="21"/>
        <v/>
      </c>
      <c r="B242" s="18"/>
      <c r="C242" s="19" t="str">
        <f>IF(B242="","",COUNTIF(INDEX($B:$B,5):B242,B242))</f>
        <v/>
      </c>
      <c r="D242" s="18"/>
      <c r="E242" s="20" t="str">
        <f t="shared" si="22"/>
        <v/>
      </c>
      <c r="F242" s="19" t="str">
        <f t="shared" si="23"/>
        <v/>
      </c>
      <c r="G242" s="6"/>
      <c r="H242" s="21" t="str">
        <f t="shared" si="24"/>
        <v/>
      </c>
      <c r="I242" s="22" t="str">
        <f t="shared" si="25"/>
        <v/>
      </c>
      <c r="J242" s="21" t="str">
        <f t="shared" si="26"/>
        <v/>
      </c>
      <c r="K242" s="21" t="str">
        <f t="shared" si="27"/>
        <v/>
      </c>
      <c r="L242" s="23" t="str">
        <f>IF(B242="","",TRIM(IF(COUNTIF('Registru avize'!$B$5:$B$304,B242)=0,"Aviz inexistent în registru. ","")&amp;IF(AND(D242&lt;&gt;"",ISNA(MATCH(D242,Coduri,0)),E242=""),"Cod necunoscut. ","")&amp;IF(N(G242)&lt;=0,"Lipsește cantitatea. ","")))</f>
        <v/>
      </c>
    </row>
    <row r="243" spans="1:12" x14ac:dyDescent="0.2">
      <c r="A243" s="1" t="str">
        <f t="shared" si="21"/>
        <v/>
      </c>
      <c r="B243" s="18"/>
      <c r="C243" s="19" t="str">
        <f>IF(B243="","",COUNTIF(INDEX($B:$B,5):B243,B243))</f>
        <v/>
      </c>
      <c r="D243" s="18"/>
      <c r="E243" s="20" t="str">
        <f t="shared" si="22"/>
        <v/>
      </c>
      <c r="F243" s="19" t="str">
        <f t="shared" si="23"/>
        <v/>
      </c>
      <c r="G243" s="6"/>
      <c r="H243" s="21" t="str">
        <f t="shared" si="24"/>
        <v/>
      </c>
      <c r="I243" s="22" t="str">
        <f t="shared" si="25"/>
        <v/>
      </c>
      <c r="J243" s="21" t="str">
        <f t="shared" si="26"/>
        <v/>
      </c>
      <c r="K243" s="21" t="str">
        <f t="shared" si="27"/>
        <v/>
      </c>
      <c r="L243" s="23" t="str">
        <f>IF(B243="","",TRIM(IF(COUNTIF('Registru avize'!$B$5:$B$304,B243)=0,"Aviz inexistent în registru. ","")&amp;IF(AND(D243&lt;&gt;"",ISNA(MATCH(D243,Coduri,0)),E243=""),"Cod necunoscut. ","")&amp;IF(N(G243)&lt;=0,"Lipsește cantitatea. ","")))</f>
        <v/>
      </c>
    </row>
    <row r="244" spans="1:12" x14ac:dyDescent="0.2">
      <c r="A244" s="1" t="str">
        <f t="shared" si="21"/>
        <v/>
      </c>
      <c r="B244" s="18"/>
      <c r="C244" s="19" t="str">
        <f>IF(B244="","",COUNTIF(INDEX($B:$B,5):B244,B244))</f>
        <v/>
      </c>
      <c r="D244" s="18"/>
      <c r="E244" s="20" t="str">
        <f t="shared" si="22"/>
        <v/>
      </c>
      <c r="F244" s="19" t="str">
        <f t="shared" si="23"/>
        <v/>
      </c>
      <c r="G244" s="6"/>
      <c r="H244" s="21" t="str">
        <f t="shared" si="24"/>
        <v/>
      </c>
      <c r="I244" s="22" t="str">
        <f t="shared" si="25"/>
        <v/>
      </c>
      <c r="J244" s="21" t="str">
        <f t="shared" si="26"/>
        <v/>
      </c>
      <c r="K244" s="21" t="str">
        <f t="shared" si="27"/>
        <v/>
      </c>
      <c r="L244" s="23" t="str">
        <f>IF(B244="","",TRIM(IF(COUNTIF('Registru avize'!$B$5:$B$304,B244)=0,"Aviz inexistent în registru. ","")&amp;IF(AND(D244&lt;&gt;"",ISNA(MATCH(D244,Coduri,0)),E244=""),"Cod necunoscut. ","")&amp;IF(N(G244)&lt;=0,"Lipsește cantitatea. ","")))</f>
        <v/>
      </c>
    </row>
    <row r="245" spans="1:12" x14ac:dyDescent="0.2">
      <c r="A245" s="1" t="str">
        <f t="shared" si="21"/>
        <v/>
      </c>
      <c r="B245" s="18"/>
      <c r="C245" s="19" t="str">
        <f>IF(B245="","",COUNTIF(INDEX($B:$B,5):B245,B245))</f>
        <v/>
      </c>
      <c r="D245" s="18"/>
      <c r="E245" s="20" t="str">
        <f t="shared" si="22"/>
        <v/>
      </c>
      <c r="F245" s="19" t="str">
        <f t="shared" si="23"/>
        <v/>
      </c>
      <c r="G245" s="6"/>
      <c r="H245" s="21" t="str">
        <f t="shared" si="24"/>
        <v/>
      </c>
      <c r="I245" s="22" t="str">
        <f t="shared" si="25"/>
        <v/>
      </c>
      <c r="J245" s="21" t="str">
        <f t="shared" si="26"/>
        <v/>
      </c>
      <c r="K245" s="21" t="str">
        <f t="shared" si="27"/>
        <v/>
      </c>
      <c r="L245" s="23" t="str">
        <f>IF(B245="","",TRIM(IF(COUNTIF('Registru avize'!$B$5:$B$304,B245)=0,"Aviz inexistent în registru. ","")&amp;IF(AND(D245&lt;&gt;"",ISNA(MATCH(D245,Coduri,0)),E245=""),"Cod necunoscut. ","")&amp;IF(N(G245)&lt;=0,"Lipsește cantitatea. ","")))</f>
        <v/>
      </c>
    </row>
    <row r="246" spans="1:12" x14ac:dyDescent="0.2">
      <c r="A246" s="1" t="str">
        <f t="shared" si="21"/>
        <v/>
      </c>
      <c r="B246" s="18"/>
      <c r="C246" s="19" t="str">
        <f>IF(B246="","",COUNTIF(INDEX($B:$B,5):B246,B246))</f>
        <v/>
      </c>
      <c r="D246" s="18"/>
      <c r="E246" s="20" t="str">
        <f t="shared" si="22"/>
        <v/>
      </c>
      <c r="F246" s="19" t="str">
        <f t="shared" si="23"/>
        <v/>
      </c>
      <c r="G246" s="6"/>
      <c r="H246" s="21" t="str">
        <f t="shared" si="24"/>
        <v/>
      </c>
      <c r="I246" s="22" t="str">
        <f t="shared" si="25"/>
        <v/>
      </c>
      <c r="J246" s="21" t="str">
        <f t="shared" si="26"/>
        <v/>
      </c>
      <c r="K246" s="21" t="str">
        <f t="shared" si="27"/>
        <v/>
      </c>
      <c r="L246" s="23" t="str">
        <f>IF(B246="","",TRIM(IF(COUNTIF('Registru avize'!$B$5:$B$304,B246)=0,"Aviz inexistent în registru. ","")&amp;IF(AND(D246&lt;&gt;"",ISNA(MATCH(D246,Coduri,0)),E246=""),"Cod necunoscut. ","")&amp;IF(N(G246)&lt;=0,"Lipsește cantitatea. ","")))</f>
        <v/>
      </c>
    </row>
    <row r="247" spans="1:12" x14ac:dyDescent="0.2">
      <c r="A247" s="1" t="str">
        <f t="shared" si="21"/>
        <v/>
      </c>
      <c r="B247" s="18"/>
      <c r="C247" s="19" t="str">
        <f>IF(B247="","",COUNTIF(INDEX($B:$B,5):B247,B247))</f>
        <v/>
      </c>
      <c r="D247" s="18"/>
      <c r="E247" s="20" t="str">
        <f t="shared" si="22"/>
        <v/>
      </c>
      <c r="F247" s="19" t="str">
        <f t="shared" si="23"/>
        <v/>
      </c>
      <c r="G247" s="6"/>
      <c r="H247" s="21" t="str">
        <f t="shared" si="24"/>
        <v/>
      </c>
      <c r="I247" s="22" t="str">
        <f t="shared" si="25"/>
        <v/>
      </c>
      <c r="J247" s="21" t="str">
        <f t="shared" si="26"/>
        <v/>
      </c>
      <c r="K247" s="21" t="str">
        <f t="shared" si="27"/>
        <v/>
      </c>
      <c r="L247" s="23" t="str">
        <f>IF(B247="","",TRIM(IF(COUNTIF('Registru avize'!$B$5:$B$304,B247)=0,"Aviz inexistent în registru. ","")&amp;IF(AND(D247&lt;&gt;"",ISNA(MATCH(D247,Coduri,0)),E247=""),"Cod necunoscut. ","")&amp;IF(N(G247)&lt;=0,"Lipsește cantitatea. ","")))</f>
        <v/>
      </c>
    </row>
    <row r="248" spans="1:12" x14ac:dyDescent="0.2">
      <c r="A248" s="1" t="str">
        <f t="shared" si="21"/>
        <v/>
      </c>
      <c r="B248" s="18"/>
      <c r="C248" s="19" t="str">
        <f>IF(B248="","",COUNTIF(INDEX($B:$B,5):B248,B248))</f>
        <v/>
      </c>
      <c r="D248" s="18"/>
      <c r="E248" s="20" t="str">
        <f t="shared" si="22"/>
        <v/>
      </c>
      <c r="F248" s="19" t="str">
        <f t="shared" si="23"/>
        <v/>
      </c>
      <c r="G248" s="6"/>
      <c r="H248" s="21" t="str">
        <f t="shared" si="24"/>
        <v/>
      </c>
      <c r="I248" s="22" t="str">
        <f t="shared" si="25"/>
        <v/>
      </c>
      <c r="J248" s="21" t="str">
        <f t="shared" si="26"/>
        <v/>
      </c>
      <c r="K248" s="21" t="str">
        <f t="shared" si="27"/>
        <v/>
      </c>
      <c r="L248" s="23" t="str">
        <f>IF(B248="","",TRIM(IF(COUNTIF('Registru avize'!$B$5:$B$304,B248)=0,"Aviz inexistent în registru. ","")&amp;IF(AND(D248&lt;&gt;"",ISNA(MATCH(D248,Coduri,0)),E248=""),"Cod necunoscut. ","")&amp;IF(N(G248)&lt;=0,"Lipsește cantitatea. ","")))</f>
        <v/>
      </c>
    </row>
    <row r="249" spans="1:12" x14ac:dyDescent="0.2">
      <c r="A249" s="1" t="str">
        <f t="shared" si="21"/>
        <v/>
      </c>
      <c r="B249" s="18"/>
      <c r="C249" s="19" t="str">
        <f>IF(B249="","",COUNTIF(INDEX($B:$B,5):B249,B249))</f>
        <v/>
      </c>
      <c r="D249" s="18"/>
      <c r="E249" s="20" t="str">
        <f t="shared" si="22"/>
        <v/>
      </c>
      <c r="F249" s="19" t="str">
        <f t="shared" si="23"/>
        <v/>
      </c>
      <c r="G249" s="6"/>
      <c r="H249" s="21" t="str">
        <f t="shared" si="24"/>
        <v/>
      </c>
      <c r="I249" s="22" t="str">
        <f t="shared" si="25"/>
        <v/>
      </c>
      <c r="J249" s="21" t="str">
        <f t="shared" si="26"/>
        <v/>
      </c>
      <c r="K249" s="21" t="str">
        <f t="shared" si="27"/>
        <v/>
      </c>
      <c r="L249" s="23" t="str">
        <f>IF(B249="","",TRIM(IF(COUNTIF('Registru avize'!$B$5:$B$304,B249)=0,"Aviz inexistent în registru. ","")&amp;IF(AND(D249&lt;&gt;"",ISNA(MATCH(D249,Coduri,0)),E249=""),"Cod necunoscut. ","")&amp;IF(N(G249)&lt;=0,"Lipsește cantitatea. ","")))</f>
        <v/>
      </c>
    </row>
    <row r="250" spans="1:12" x14ac:dyDescent="0.2">
      <c r="A250" s="1" t="str">
        <f t="shared" si="21"/>
        <v/>
      </c>
      <c r="B250" s="18"/>
      <c r="C250" s="19" t="str">
        <f>IF(B250="","",COUNTIF(INDEX($B:$B,5):B250,B250))</f>
        <v/>
      </c>
      <c r="D250" s="18"/>
      <c r="E250" s="20" t="str">
        <f t="shared" si="22"/>
        <v/>
      </c>
      <c r="F250" s="19" t="str">
        <f t="shared" si="23"/>
        <v/>
      </c>
      <c r="G250" s="6"/>
      <c r="H250" s="21" t="str">
        <f t="shared" si="24"/>
        <v/>
      </c>
      <c r="I250" s="22" t="str">
        <f t="shared" si="25"/>
        <v/>
      </c>
      <c r="J250" s="21" t="str">
        <f t="shared" si="26"/>
        <v/>
      </c>
      <c r="K250" s="21" t="str">
        <f t="shared" si="27"/>
        <v/>
      </c>
      <c r="L250" s="23" t="str">
        <f>IF(B250="","",TRIM(IF(COUNTIF('Registru avize'!$B$5:$B$304,B250)=0,"Aviz inexistent în registru. ","")&amp;IF(AND(D250&lt;&gt;"",ISNA(MATCH(D250,Coduri,0)),E250=""),"Cod necunoscut. ","")&amp;IF(N(G250)&lt;=0,"Lipsește cantitatea. ","")))</f>
        <v/>
      </c>
    </row>
    <row r="251" spans="1:12" x14ac:dyDescent="0.2">
      <c r="A251" s="1" t="str">
        <f t="shared" si="21"/>
        <v/>
      </c>
      <c r="B251" s="18"/>
      <c r="C251" s="19" t="str">
        <f>IF(B251="","",COUNTIF(INDEX($B:$B,5):B251,B251))</f>
        <v/>
      </c>
      <c r="D251" s="18"/>
      <c r="E251" s="20" t="str">
        <f t="shared" si="22"/>
        <v/>
      </c>
      <c r="F251" s="19" t="str">
        <f t="shared" si="23"/>
        <v/>
      </c>
      <c r="G251" s="6"/>
      <c r="H251" s="21" t="str">
        <f t="shared" si="24"/>
        <v/>
      </c>
      <c r="I251" s="22" t="str">
        <f t="shared" si="25"/>
        <v/>
      </c>
      <c r="J251" s="21" t="str">
        <f t="shared" si="26"/>
        <v/>
      </c>
      <c r="K251" s="21" t="str">
        <f t="shared" si="27"/>
        <v/>
      </c>
      <c r="L251" s="23" t="str">
        <f>IF(B251="","",TRIM(IF(COUNTIF('Registru avize'!$B$5:$B$304,B251)=0,"Aviz inexistent în registru. ","")&amp;IF(AND(D251&lt;&gt;"",ISNA(MATCH(D251,Coduri,0)),E251=""),"Cod necunoscut. ","")&amp;IF(N(G251)&lt;=0,"Lipsește cantitatea. ","")))</f>
        <v/>
      </c>
    </row>
    <row r="252" spans="1:12" x14ac:dyDescent="0.2">
      <c r="A252" s="1" t="str">
        <f t="shared" si="21"/>
        <v/>
      </c>
      <c r="B252" s="18"/>
      <c r="C252" s="19" t="str">
        <f>IF(B252="","",COUNTIF(INDEX($B:$B,5):B252,B252))</f>
        <v/>
      </c>
      <c r="D252" s="18"/>
      <c r="E252" s="20" t="str">
        <f t="shared" si="22"/>
        <v/>
      </c>
      <c r="F252" s="19" t="str">
        <f t="shared" si="23"/>
        <v/>
      </c>
      <c r="G252" s="6"/>
      <c r="H252" s="21" t="str">
        <f t="shared" si="24"/>
        <v/>
      </c>
      <c r="I252" s="22" t="str">
        <f t="shared" si="25"/>
        <v/>
      </c>
      <c r="J252" s="21" t="str">
        <f t="shared" si="26"/>
        <v/>
      </c>
      <c r="K252" s="21" t="str">
        <f t="shared" si="27"/>
        <v/>
      </c>
      <c r="L252" s="23" t="str">
        <f>IF(B252="","",TRIM(IF(COUNTIF('Registru avize'!$B$5:$B$304,B252)=0,"Aviz inexistent în registru. ","")&amp;IF(AND(D252&lt;&gt;"",ISNA(MATCH(D252,Coduri,0)),E252=""),"Cod necunoscut. ","")&amp;IF(N(G252)&lt;=0,"Lipsește cantitatea. ","")))</f>
        <v/>
      </c>
    </row>
    <row r="253" spans="1:12" x14ac:dyDescent="0.2">
      <c r="A253" s="1" t="str">
        <f t="shared" si="21"/>
        <v/>
      </c>
      <c r="B253" s="18"/>
      <c r="C253" s="19" t="str">
        <f>IF(B253="","",COUNTIF(INDEX($B:$B,5):B253,B253))</f>
        <v/>
      </c>
      <c r="D253" s="18"/>
      <c r="E253" s="20" t="str">
        <f t="shared" si="22"/>
        <v/>
      </c>
      <c r="F253" s="19" t="str">
        <f t="shared" si="23"/>
        <v/>
      </c>
      <c r="G253" s="6"/>
      <c r="H253" s="21" t="str">
        <f t="shared" si="24"/>
        <v/>
      </c>
      <c r="I253" s="22" t="str">
        <f t="shared" si="25"/>
        <v/>
      </c>
      <c r="J253" s="21" t="str">
        <f t="shared" si="26"/>
        <v/>
      </c>
      <c r="K253" s="21" t="str">
        <f t="shared" si="27"/>
        <v/>
      </c>
      <c r="L253" s="23" t="str">
        <f>IF(B253="","",TRIM(IF(COUNTIF('Registru avize'!$B$5:$B$304,B253)=0,"Aviz inexistent în registru. ","")&amp;IF(AND(D253&lt;&gt;"",ISNA(MATCH(D253,Coduri,0)),E253=""),"Cod necunoscut. ","")&amp;IF(N(G253)&lt;=0,"Lipsește cantitatea. ","")))</f>
        <v/>
      </c>
    </row>
    <row r="254" spans="1:12" x14ac:dyDescent="0.2">
      <c r="A254" s="1" t="str">
        <f t="shared" si="21"/>
        <v/>
      </c>
      <c r="B254" s="18"/>
      <c r="C254" s="19" t="str">
        <f>IF(B254="","",COUNTIF(INDEX($B:$B,5):B254,B254))</f>
        <v/>
      </c>
      <c r="D254" s="18"/>
      <c r="E254" s="20" t="str">
        <f t="shared" si="22"/>
        <v/>
      </c>
      <c r="F254" s="19" t="str">
        <f t="shared" si="23"/>
        <v/>
      </c>
      <c r="G254" s="6"/>
      <c r="H254" s="21" t="str">
        <f t="shared" si="24"/>
        <v/>
      </c>
      <c r="I254" s="22" t="str">
        <f t="shared" si="25"/>
        <v/>
      </c>
      <c r="J254" s="21" t="str">
        <f t="shared" si="26"/>
        <v/>
      </c>
      <c r="K254" s="21" t="str">
        <f t="shared" si="27"/>
        <v/>
      </c>
      <c r="L254" s="23" t="str">
        <f>IF(B254="","",TRIM(IF(COUNTIF('Registru avize'!$B$5:$B$304,B254)=0,"Aviz inexistent în registru. ","")&amp;IF(AND(D254&lt;&gt;"",ISNA(MATCH(D254,Coduri,0)),E254=""),"Cod necunoscut. ","")&amp;IF(N(G254)&lt;=0,"Lipsește cantitatea. ","")))</f>
        <v/>
      </c>
    </row>
    <row r="255" spans="1:12" x14ac:dyDescent="0.2">
      <c r="A255" s="1" t="str">
        <f t="shared" si="21"/>
        <v/>
      </c>
      <c r="B255" s="18"/>
      <c r="C255" s="19" t="str">
        <f>IF(B255="","",COUNTIF(INDEX($B:$B,5):B255,B255))</f>
        <v/>
      </c>
      <c r="D255" s="18"/>
      <c r="E255" s="20" t="str">
        <f t="shared" si="22"/>
        <v/>
      </c>
      <c r="F255" s="19" t="str">
        <f t="shared" si="23"/>
        <v/>
      </c>
      <c r="G255" s="6"/>
      <c r="H255" s="21" t="str">
        <f t="shared" si="24"/>
        <v/>
      </c>
      <c r="I255" s="22" t="str">
        <f t="shared" si="25"/>
        <v/>
      </c>
      <c r="J255" s="21" t="str">
        <f t="shared" si="26"/>
        <v/>
      </c>
      <c r="K255" s="21" t="str">
        <f t="shared" si="27"/>
        <v/>
      </c>
      <c r="L255" s="23" t="str">
        <f>IF(B255="","",TRIM(IF(COUNTIF('Registru avize'!$B$5:$B$304,B255)=0,"Aviz inexistent în registru. ","")&amp;IF(AND(D255&lt;&gt;"",ISNA(MATCH(D255,Coduri,0)),E255=""),"Cod necunoscut. ","")&amp;IF(N(G255)&lt;=0,"Lipsește cantitatea. ","")))</f>
        <v/>
      </c>
    </row>
    <row r="256" spans="1:12" x14ac:dyDescent="0.2">
      <c r="A256" s="1" t="str">
        <f t="shared" si="21"/>
        <v/>
      </c>
      <c r="B256" s="18"/>
      <c r="C256" s="19" t="str">
        <f>IF(B256="","",COUNTIF(INDEX($B:$B,5):B256,B256))</f>
        <v/>
      </c>
      <c r="D256" s="18"/>
      <c r="E256" s="20" t="str">
        <f t="shared" si="22"/>
        <v/>
      </c>
      <c r="F256" s="19" t="str">
        <f t="shared" si="23"/>
        <v/>
      </c>
      <c r="G256" s="6"/>
      <c r="H256" s="21" t="str">
        <f t="shared" si="24"/>
        <v/>
      </c>
      <c r="I256" s="22" t="str">
        <f t="shared" si="25"/>
        <v/>
      </c>
      <c r="J256" s="21" t="str">
        <f t="shared" si="26"/>
        <v/>
      </c>
      <c r="K256" s="21" t="str">
        <f t="shared" si="27"/>
        <v/>
      </c>
      <c r="L256" s="23" t="str">
        <f>IF(B256="","",TRIM(IF(COUNTIF('Registru avize'!$B$5:$B$304,B256)=0,"Aviz inexistent în registru. ","")&amp;IF(AND(D256&lt;&gt;"",ISNA(MATCH(D256,Coduri,0)),E256=""),"Cod necunoscut. ","")&amp;IF(N(G256)&lt;=0,"Lipsește cantitatea. ","")))</f>
        <v/>
      </c>
    </row>
    <row r="257" spans="1:12" x14ac:dyDescent="0.2">
      <c r="A257" s="1" t="str">
        <f t="shared" si="21"/>
        <v/>
      </c>
      <c r="B257" s="18"/>
      <c r="C257" s="19" t="str">
        <f>IF(B257="","",COUNTIF(INDEX($B:$B,5):B257,B257))</f>
        <v/>
      </c>
      <c r="D257" s="18"/>
      <c r="E257" s="20" t="str">
        <f t="shared" si="22"/>
        <v/>
      </c>
      <c r="F257" s="19" t="str">
        <f t="shared" si="23"/>
        <v/>
      </c>
      <c r="G257" s="6"/>
      <c r="H257" s="21" t="str">
        <f t="shared" si="24"/>
        <v/>
      </c>
      <c r="I257" s="22" t="str">
        <f t="shared" si="25"/>
        <v/>
      </c>
      <c r="J257" s="21" t="str">
        <f t="shared" si="26"/>
        <v/>
      </c>
      <c r="K257" s="21" t="str">
        <f t="shared" si="27"/>
        <v/>
      </c>
      <c r="L257" s="23" t="str">
        <f>IF(B257="","",TRIM(IF(COUNTIF('Registru avize'!$B$5:$B$304,B257)=0,"Aviz inexistent în registru. ","")&amp;IF(AND(D257&lt;&gt;"",ISNA(MATCH(D257,Coduri,0)),E257=""),"Cod necunoscut. ","")&amp;IF(N(G257)&lt;=0,"Lipsește cantitatea. ","")))</f>
        <v/>
      </c>
    </row>
    <row r="258" spans="1:12" x14ac:dyDescent="0.2">
      <c r="A258" s="1" t="str">
        <f t="shared" si="21"/>
        <v/>
      </c>
      <c r="B258" s="18"/>
      <c r="C258" s="19" t="str">
        <f>IF(B258="","",COUNTIF(INDEX($B:$B,5):B258,B258))</f>
        <v/>
      </c>
      <c r="D258" s="18"/>
      <c r="E258" s="20" t="str">
        <f t="shared" si="22"/>
        <v/>
      </c>
      <c r="F258" s="19" t="str">
        <f t="shared" si="23"/>
        <v/>
      </c>
      <c r="G258" s="6"/>
      <c r="H258" s="21" t="str">
        <f t="shared" si="24"/>
        <v/>
      </c>
      <c r="I258" s="22" t="str">
        <f t="shared" si="25"/>
        <v/>
      </c>
      <c r="J258" s="21" t="str">
        <f t="shared" si="26"/>
        <v/>
      </c>
      <c r="K258" s="21" t="str">
        <f t="shared" si="27"/>
        <v/>
      </c>
      <c r="L258" s="23" t="str">
        <f>IF(B258="","",TRIM(IF(COUNTIF('Registru avize'!$B$5:$B$304,B258)=0,"Aviz inexistent în registru. ","")&amp;IF(AND(D258&lt;&gt;"",ISNA(MATCH(D258,Coduri,0)),E258=""),"Cod necunoscut. ","")&amp;IF(N(G258)&lt;=0,"Lipsește cantitatea. ","")))</f>
        <v/>
      </c>
    </row>
    <row r="259" spans="1:12" x14ac:dyDescent="0.2">
      <c r="A259" s="1" t="str">
        <f t="shared" si="21"/>
        <v/>
      </c>
      <c r="B259" s="18"/>
      <c r="C259" s="19" t="str">
        <f>IF(B259="","",COUNTIF(INDEX($B:$B,5):B259,B259))</f>
        <v/>
      </c>
      <c r="D259" s="18"/>
      <c r="E259" s="20" t="str">
        <f t="shared" si="22"/>
        <v/>
      </c>
      <c r="F259" s="19" t="str">
        <f t="shared" si="23"/>
        <v/>
      </c>
      <c r="G259" s="6"/>
      <c r="H259" s="21" t="str">
        <f t="shared" si="24"/>
        <v/>
      </c>
      <c r="I259" s="22" t="str">
        <f t="shared" si="25"/>
        <v/>
      </c>
      <c r="J259" s="21" t="str">
        <f t="shared" si="26"/>
        <v/>
      </c>
      <c r="K259" s="21" t="str">
        <f t="shared" si="27"/>
        <v/>
      </c>
      <c r="L259" s="23" t="str">
        <f>IF(B259="","",TRIM(IF(COUNTIF('Registru avize'!$B$5:$B$304,B259)=0,"Aviz inexistent în registru. ","")&amp;IF(AND(D259&lt;&gt;"",ISNA(MATCH(D259,Coduri,0)),E259=""),"Cod necunoscut. ","")&amp;IF(N(G259)&lt;=0,"Lipsește cantitatea. ","")))</f>
        <v/>
      </c>
    </row>
    <row r="260" spans="1:12" x14ac:dyDescent="0.2">
      <c r="A260" s="1" t="str">
        <f t="shared" si="21"/>
        <v/>
      </c>
      <c r="B260" s="18"/>
      <c r="C260" s="19" t="str">
        <f>IF(B260="","",COUNTIF(INDEX($B:$B,5):B260,B260))</f>
        <v/>
      </c>
      <c r="D260" s="18"/>
      <c r="E260" s="20" t="str">
        <f t="shared" si="22"/>
        <v/>
      </c>
      <c r="F260" s="19" t="str">
        <f t="shared" si="23"/>
        <v/>
      </c>
      <c r="G260" s="6"/>
      <c r="H260" s="21" t="str">
        <f t="shared" si="24"/>
        <v/>
      </c>
      <c r="I260" s="22" t="str">
        <f t="shared" si="25"/>
        <v/>
      </c>
      <c r="J260" s="21" t="str">
        <f t="shared" si="26"/>
        <v/>
      </c>
      <c r="K260" s="21" t="str">
        <f t="shared" si="27"/>
        <v/>
      </c>
      <c r="L260" s="23" t="str">
        <f>IF(B260="","",TRIM(IF(COUNTIF('Registru avize'!$B$5:$B$304,B260)=0,"Aviz inexistent în registru. ","")&amp;IF(AND(D260&lt;&gt;"",ISNA(MATCH(D260,Coduri,0)),E260=""),"Cod necunoscut. ","")&amp;IF(N(G260)&lt;=0,"Lipsește cantitatea. ","")))</f>
        <v/>
      </c>
    </row>
    <row r="261" spans="1:12" x14ac:dyDescent="0.2">
      <c r="A261" s="1" t="str">
        <f t="shared" ref="A261:A324" si="28">IF(B261="","",B261&amp;"|"&amp;C261)</f>
        <v/>
      </c>
      <c r="B261" s="18"/>
      <c r="C261" s="19" t="str">
        <f>IF(B261="","",COUNTIF(INDEX($B:$B,5):B261,B261))</f>
        <v/>
      </c>
      <c r="D261" s="18"/>
      <c r="E261" s="20" t="str">
        <f t="shared" ref="E261:E324" si="29">IF(D261="","",IFERROR(VLOOKUP(D261,Catalog,2,FALSE),""))</f>
        <v/>
      </c>
      <c r="F261" s="19" t="str">
        <f t="shared" ref="F261:F324" si="30">IF(D261="","",IFERROR(VLOOKUP(D261,Catalog,3,FALSE),""))</f>
        <v/>
      </c>
      <c r="G261" s="6"/>
      <c r="H261" s="21" t="str">
        <f t="shared" ref="H261:H324" si="31">IF(D261="","",IFERROR(VLOOKUP(D261,Catalog,4,FALSE),""))</f>
        <v/>
      </c>
      <c r="I261" s="22" t="str">
        <f t="shared" ref="I261:I324" si="32">IF(D261="","",IFERROR(VLOOKUP(D261,Catalog,5,FALSE),""))</f>
        <v/>
      </c>
      <c r="J261" s="21" t="str">
        <f t="shared" ref="J261:J324" si="33">IF(OR(G261="",H261=""),"",ROUND(G261*H261,2))</f>
        <v/>
      </c>
      <c r="K261" s="21" t="str">
        <f t="shared" ref="K261:K324" si="34">IF(OR(J261="",I261=""),"",ROUND(J261*I261,2))</f>
        <v/>
      </c>
      <c r="L261" s="23" t="str">
        <f>IF(B261="","",TRIM(IF(COUNTIF('Registru avize'!$B$5:$B$304,B261)=0,"Aviz inexistent în registru. ","")&amp;IF(AND(D261&lt;&gt;"",ISNA(MATCH(D261,Coduri,0)),E261=""),"Cod necunoscut. ","")&amp;IF(N(G261)&lt;=0,"Lipsește cantitatea. ","")))</f>
        <v/>
      </c>
    </row>
    <row r="262" spans="1:12" x14ac:dyDescent="0.2">
      <c r="A262" s="1" t="str">
        <f t="shared" si="28"/>
        <v/>
      </c>
      <c r="B262" s="18"/>
      <c r="C262" s="19" t="str">
        <f>IF(B262="","",COUNTIF(INDEX($B:$B,5):B262,B262))</f>
        <v/>
      </c>
      <c r="D262" s="18"/>
      <c r="E262" s="20" t="str">
        <f t="shared" si="29"/>
        <v/>
      </c>
      <c r="F262" s="19" t="str">
        <f t="shared" si="30"/>
        <v/>
      </c>
      <c r="G262" s="6"/>
      <c r="H262" s="21" t="str">
        <f t="shared" si="31"/>
        <v/>
      </c>
      <c r="I262" s="22" t="str">
        <f t="shared" si="32"/>
        <v/>
      </c>
      <c r="J262" s="21" t="str">
        <f t="shared" si="33"/>
        <v/>
      </c>
      <c r="K262" s="21" t="str">
        <f t="shared" si="34"/>
        <v/>
      </c>
      <c r="L262" s="23" t="str">
        <f>IF(B262="","",TRIM(IF(COUNTIF('Registru avize'!$B$5:$B$304,B262)=0,"Aviz inexistent în registru. ","")&amp;IF(AND(D262&lt;&gt;"",ISNA(MATCH(D262,Coduri,0)),E262=""),"Cod necunoscut. ","")&amp;IF(N(G262)&lt;=0,"Lipsește cantitatea. ","")))</f>
        <v/>
      </c>
    </row>
    <row r="263" spans="1:12" x14ac:dyDescent="0.2">
      <c r="A263" s="1" t="str">
        <f t="shared" si="28"/>
        <v/>
      </c>
      <c r="B263" s="18"/>
      <c r="C263" s="19" t="str">
        <f>IF(B263="","",COUNTIF(INDEX($B:$B,5):B263,B263))</f>
        <v/>
      </c>
      <c r="D263" s="18"/>
      <c r="E263" s="20" t="str">
        <f t="shared" si="29"/>
        <v/>
      </c>
      <c r="F263" s="19" t="str">
        <f t="shared" si="30"/>
        <v/>
      </c>
      <c r="G263" s="6"/>
      <c r="H263" s="21" t="str">
        <f t="shared" si="31"/>
        <v/>
      </c>
      <c r="I263" s="22" t="str">
        <f t="shared" si="32"/>
        <v/>
      </c>
      <c r="J263" s="21" t="str">
        <f t="shared" si="33"/>
        <v/>
      </c>
      <c r="K263" s="21" t="str">
        <f t="shared" si="34"/>
        <v/>
      </c>
      <c r="L263" s="23" t="str">
        <f>IF(B263="","",TRIM(IF(COUNTIF('Registru avize'!$B$5:$B$304,B263)=0,"Aviz inexistent în registru. ","")&amp;IF(AND(D263&lt;&gt;"",ISNA(MATCH(D263,Coduri,0)),E263=""),"Cod necunoscut. ","")&amp;IF(N(G263)&lt;=0,"Lipsește cantitatea. ","")))</f>
        <v/>
      </c>
    </row>
    <row r="264" spans="1:12" x14ac:dyDescent="0.2">
      <c r="A264" s="1" t="str">
        <f t="shared" si="28"/>
        <v/>
      </c>
      <c r="B264" s="18"/>
      <c r="C264" s="19" t="str">
        <f>IF(B264="","",COUNTIF(INDEX($B:$B,5):B264,B264))</f>
        <v/>
      </c>
      <c r="D264" s="18"/>
      <c r="E264" s="20" t="str">
        <f t="shared" si="29"/>
        <v/>
      </c>
      <c r="F264" s="19" t="str">
        <f t="shared" si="30"/>
        <v/>
      </c>
      <c r="G264" s="6"/>
      <c r="H264" s="21" t="str">
        <f t="shared" si="31"/>
        <v/>
      </c>
      <c r="I264" s="22" t="str">
        <f t="shared" si="32"/>
        <v/>
      </c>
      <c r="J264" s="21" t="str">
        <f t="shared" si="33"/>
        <v/>
      </c>
      <c r="K264" s="21" t="str">
        <f t="shared" si="34"/>
        <v/>
      </c>
      <c r="L264" s="23" t="str">
        <f>IF(B264="","",TRIM(IF(COUNTIF('Registru avize'!$B$5:$B$304,B264)=0,"Aviz inexistent în registru. ","")&amp;IF(AND(D264&lt;&gt;"",ISNA(MATCH(D264,Coduri,0)),E264=""),"Cod necunoscut. ","")&amp;IF(N(G264)&lt;=0,"Lipsește cantitatea. ","")))</f>
        <v/>
      </c>
    </row>
    <row r="265" spans="1:12" x14ac:dyDescent="0.2">
      <c r="A265" s="1" t="str">
        <f t="shared" si="28"/>
        <v/>
      </c>
      <c r="B265" s="18"/>
      <c r="C265" s="19" t="str">
        <f>IF(B265="","",COUNTIF(INDEX($B:$B,5):B265,B265))</f>
        <v/>
      </c>
      <c r="D265" s="18"/>
      <c r="E265" s="20" t="str">
        <f t="shared" si="29"/>
        <v/>
      </c>
      <c r="F265" s="19" t="str">
        <f t="shared" si="30"/>
        <v/>
      </c>
      <c r="G265" s="6"/>
      <c r="H265" s="21" t="str">
        <f t="shared" si="31"/>
        <v/>
      </c>
      <c r="I265" s="22" t="str">
        <f t="shared" si="32"/>
        <v/>
      </c>
      <c r="J265" s="21" t="str">
        <f t="shared" si="33"/>
        <v/>
      </c>
      <c r="K265" s="21" t="str">
        <f t="shared" si="34"/>
        <v/>
      </c>
      <c r="L265" s="23" t="str">
        <f>IF(B265="","",TRIM(IF(COUNTIF('Registru avize'!$B$5:$B$304,B265)=0,"Aviz inexistent în registru. ","")&amp;IF(AND(D265&lt;&gt;"",ISNA(MATCH(D265,Coduri,0)),E265=""),"Cod necunoscut. ","")&amp;IF(N(G265)&lt;=0,"Lipsește cantitatea. ","")))</f>
        <v/>
      </c>
    </row>
    <row r="266" spans="1:12" x14ac:dyDescent="0.2">
      <c r="A266" s="1" t="str">
        <f t="shared" si="28"/>
        <v/>
      </c>
      <c r="B266" s="18"/>
      <c r="C266" s="19" t="str">
        <f>IF(B266="","",COUNTIF(INDEX($B:$B,5):B266,B266))</f>
        <v/>
      </c>
      <c r="D266" s="18"/>
      <c r="E266" s="20" t="str">
        <f t="shared" si="29"/>
        <v/>
      </c>
      <c r="F266" s="19" t="str">
        <f t="shared" si="30"/>
        <v/>
      </c>
      <c r="G266" s="6"/>
      <c r="H266" s="21" t="str">
        <f t="shared" si="31"/>
        <v/>
      </c>
      <c r="I266" s="22" t="str">
        <f t="shared" si="32"/>
        <v/>
      </c>
      <c r="J266" s="21" t="str">
        <f t="shared" si="33"/>
        <v/>
      </c>
      <c r="K266" s="21" t="str">
        <f t="shared" si="34"/>
        <v/>
      </c>
      <c r="L266" s="23" t="str">
        <f>IF(B266="","",TRIM(IF(COUNTIF('Registru avize'!$B$5:$B$304,B266)=0,"Aviz inexistent în registru. ","")&amp;IF(AND(D266&lt;&gt;"",ISNA(MATCH(D266,Coduri,0)),E266=""),"Cod necunoscut. ","")&amp;IF(N(G266)&lt;=0,"Lipsește cantitatea. ","")))</f>
        <v/>
      </c>
    </row>
    <row r="267" spans="1:12" x14ac:dyDescent="0.2">
      <c r="A267" s="1" t="str">
        <f t="shared" si="28"/>
        <v/>
      </c>
      <c r="B267" s="18"/>
      <c r="C267" s="19" t="str">
        <f>IF(B267="","",COUNTIF(INDEX($B:$B,5):B267,B267))</f>
        <v/>
      </c>
      <c r="D267" s="18"/>
      <c r="E267" s="20" t="str">
        <f t="shared" si="29"/>
        <v/>
      </c>
      <c r="F267" s="19" t="str">
        <f t="shared" si="30"/>
        <v/>
      </c>
      <c r="G267" s="6"/>
      <c r="H267" s="21" t="str">
        <f t="shared" si="31"/>
        <v/>
      </c>
      <c r="I267" s="22" t="str">
        <f t="shared" si="32"/>
        <v/>
      </c>
      <c r="J267" s="21" t="str">
        <f t="shared" si="33"/>
        <v/>
      </c>
      <c r="K267" s="21" t="str">
        <f t="shared" si="34"/>
        <v/>
      </c>
      <c r="L267" s="23" t="str">
        <f>IF(B267="","",TRIM(IF(COUNTIF('Registru avize'!$B$5:$B$304,B267)=0,"Aviz inexistent în registru. ","")&amp;IF(AND(D267&lt;&gt;"",ISNA(MATCH(D267,Coduri,0)),E267=""),"Cod necunoscut. ","")&amp;IF(N(G267)&lt;=0,"Lipsește cantitatea. ","")))</f>
        <v/>
      </c>
    </row>
    <row r="268" spans="1:12" x14ac:dyDescent="0.2">
      <c r="A268" s="1" t="str">
        <f t="shared" si="28"/>
        <v/>
      </c>
      <c r="B268" s="18"/>
      <c r="C268" s="19" t="str">
        <f>IF(B268="","",COUNTIF(INDEX($B:$B,5):B268,B268))</f>
        <v/>
      </c>
      <c r="D268" s="18"/>
      <c r="E268" s="20" t="str">
        <f t="shared" si="29"/>
        <v/>
      </c>
      <c r="F268" s="19" t="str">
        <f t="shared" si="30"/>
        <v/>
      </c>
      <c r="G268" s="6"/>
      <c r="H268" s="21" t="str">
        <f t="shared" si="31"/>
        <v/>
      </c>
      <c r="I268" s="22" t="str">
        <f t="shared" si="32"/>
        <v/>
      </c>
      <c r="J268" s="21" t="str">
        <f t="shared" si="33"/>
        <v/>
      </c>
      <c r="K268" s="21" t="str">
        <f t="shared" si="34"/>
        <v/>
      </c>
      <c r="L268" s="23" t="str">
        <f>IF(B268="","",TRIM(IF(COUNTIF('Registru avize'!$B$5:$B$304,B268)=0,"Aviz inexistent în registru. ","")&amp;IF(AND(D268&lt;&gt;"",ISNA(MATCH(D268,Coduri,0)),E268=""),"Cod necunoscut. ","")&amp;IF(N(G268)&lt;=0,"Lipsește cantitatea. ","")))</f>
        <v/>
      </c>
    </row>
    <row r="269" spans="1:12" x14ac:dyDescent="0.2">
      <c r="A269" s="1" t="str">
        <f t="shared" si="28"/>
        <v/>
      </c>
      <c r="B269" s="18"/>
      <c r="C269" s="19" t="str">
        <f>IF(B269="","",COUNTIF(INDEX($B:$B,5):B269,B269))</f>
        <v/>
      </c>
      <c r="D269" s="18"/>
      <c r="E269" s="20" t="str">
        <f t="shared" si="29"/>
        <v/>
      </c>
      <c r="F269" s="19" t="str">
        <f t="shared" si="30"/>
        <v/>
      </c>
      <c r="G269" s="6"/>
      <c r="H269" s="21" t="str">
        <f t="shared" si="31"/>
        <v/>
      </c>
      <c r="I269" s="22" t="str">
        <f t="shared" si="32"/>
        <v/>
      </c>
      <c r="J269" s="21" t="str">
        <f t="shared" si="33"/>
        <v/>
      </c>
      <c r="K269" s="21" t="str">
        <f t="shared" si="34"/>
        <v/>
      </c>
      <c r="L269" s="23" t="str">
        <f>IF(B269="","",TRIM(IF(COUNTIF('Registru avize'!$B$5:$B$304,B269)=0,"Aviz inexistent în registru. ","")&amp;IF(AND(D269&lt;&gt;"",ISNA(MATCH(D269,Coduri,0)),E269=""),"Cod necunoscut. ","")&amp;IF(N(G269)&lt;=0,"Lipsește cantitatea. ","")))</f>
        <v/>
      </c>
    </row>
    <row r="270" spans="1:12" x14ac:dyDescent="0.2">
      <c r="A270" s="1" t="str">
        <f t="shared" si="28"/>
        <v/>
      </c>
      <c r="B270" s="18"/>
      <c r="C270" s="19" t="str">
        <f>IF(B270="","",COUNTIF(INDEX($B:$B,5):B270,B270))</f>
        <v/>
      </c>
      <c r="D270" s="18"/>
      <c r="E270" s="20" t="str">
        <f t="shared" si="29"/>
        <v/>
      </c>
      <c r="F270" s="19" t="str">
        <f t="shared" si="30"/>
        <v/>
      </c>
      <c r="G270" s="6"/>
      <c r="H270" s="21" t="str">
        <f t="shared" si="31"/>
        <v/>
      </c>
      <c r="I270" s="22" t="str">
        <f t="shared" si="32"/>
        <v/>
      </c>
      <c r="J270" s="21" t="str">
        <f t="shared" si="33"/>
        <v/>
      </c>
      <c r="K270" s="21" t="str">
        <f t="shared" si="34"/>
        <v/>
      </c>
      <c r="L270" s="23" t="str">
        <f>IF(B270="","",TRIM(IF(COUNTIF('Registru avize'!$B$5:$B$304,B270)=0,"Aviz inexistent în registru. ","")&amp;IF(AND(D270&lt;&gt;"",ISNA(MATCH(D270,Coduri,0)),E270=""),"Cod necunoscut. ","")&amp;IF(N(G270)&lt;=0,"Lipsește cantitatea. ","")))</f>
        <v/>
      </c>
    </row>
    <row r="271" spans="1:12" x14ac:dyDescent="0.2">
      <c r="A271" s="1" t="str">
        <f t="shared" si="28"/>
        <v/>
      </c>
      <c r="B271" s="18"/>
      <c r="C271" s="19" t="str">
        <f>IF(B271="","",COUNTIF(INDEX($B:$B,5):B271,B271))</f>
        <v/>
      </c>
      <c r="D271" s="18"/>
      <c r="E271" s="20" t="str">
        <f t="shared" si="29"/>
        <v/>
      </c>
      <c r="F271" s="19" t="str">
        <f t="shared" si="30"/>
        <v/>
      </c>
      <c r="G271" s="6"/>
      <c r="H271" s="21" t="str">
        <f t="shared" si="31"/>
        <v/>
      </c>
      <c r="I271" s="22" t="str">
        <f t="shared" si="32"/>
        <v/>
      </c>
      <c r="J271" s="21" t="str">
        <f t="shared" si="33"/>
        <v/>
      </c>
      <c r="K271" s="21" t="str">
        <f t="shared" si="34"/>
        <v/>
      </c>
      <c r="L271" s="23" t="str">
        <f>IF(B271="","",TRIM(IF(COUNTIF('Registru avize'!$B$5:$B$304,B271)=0,"Aviz inexistent în registru. ","")&amp;IF(AND(D271&lt;&gt;"",ISNA(MATCH(D271,Coduri,0)),E271=""),"Cod necunoscut. ","")&amp;IF(N(G271)&lt;=0,"Lipsește cantitatea. ","")))</f>
        <v/>
      </c>
    </row>
    <row r="272" spans="1:12" x14ac:dyDescent="0.2">
      <c r="A272" s="1" t="str">
        <f t="shared" si="28"/>
        <v/>
      </c>
      <c r="B272" s="18"/>
      <c r="C272" s="19" t="str">
        <f>IF(B272="","",COUNTIF(INDEX($B:$B,5):B272,B272))</f>
        <v/>
      </c>
      <c r="D272" s="18"/>
      <c r="E272" s="20" t="str">
        <f t="shared" si="29"/>
        <v/>
      </c>
      <c r="F272" s="19" t="str">
        <f t="shared" si="30"/>
        <v/>
      </c>
      <c r="G272" s="6"/>
      <c r="H272" s="21" t="str">
        <f t="shared" si="31"/>
        <v/>
      </c>
      <c r="I272" s="22" t="str">
        <f t="shared" si="32"/>
        <v/>
      </c>
      <c r="J272" s="21" t="str">
        <f t="shared" si="33"/>
        <v/>
      </c>
      <c r="K272" s="21" t="str">
        <f t="shared" si="34"/>
        <v/>
      </c>
      <c r="L272" s="23" t="str">
        <f>IF(B272="","",TRIM(IF(COUNTIF('Registru avize'!$B$5:$B$304,B272)=0,"Aviz inexistent în registru. ","")&amp;IF(AND(D272&lt;&gt;"",ISNA(MATCH(D272,Coduri,0)),E272=""),"Cod necunoscut. ","")&amp;IF(N(G272)&lt;=0,"Lipsește cantitatea. ","")))</f>
        <v/>
      </c>
    </row>
    <row r="273" spans="1:12" x14ac:dyDescent="0.2">
      <c r="A273" s="1" t="str">
        <f t="shared" si="28"/>
        <v/>
      </c>
      <c r="B273" s="18"/>
      <c r="C273" s="19" t="str">
        <f>IF(B273="","",COUNTIF(INDEX($B:$B,5):B273,B273))</f>
        <v/>
      </c>
      <c r="D273" s="18"/>
      <c r="E273" s="20" t="str">
        <f t="shared" si="29"/>
        <v/>
      </c>
      <c r="F273" s="19" t="str">
        <f t="shared" si="30"/>
        <v/>
      </c>
      <c r="G273" s="6"/>
      <c r="H273" s="21" t="str">
        <f t="shared" si="31"/>
        <v/>
      </c>
      <c r="I273" s="22" t="str">
        <f t="shared" si="32"/>
        <v/>
      </c>
      <c r="J273" s="21" t="str">
        <f t="shared" si="33"/>
        <v/>
      </c>
      <c r="K273" s="21" t="str">
        <f t="shared" si="34"/>
        <v/>
      </c>
      <c r="L273" s="23" t="str">
        <f>IF(B273="","",TRIM(IF(COUNTIF('Registru avize'!$B$5:$B$304,B273)=0,"Aviz inexistent în registru. ","")&amp;IF(AND(D273&lt;&gt;"",ISNA(MATCH(D273,Coduri,0)),E273=""),"Cod necunoscut. ","")&amp;IF(N(G273)&lt;=0,"Lipsește cantitatea. ","")))</f>
        <v/>
      </c>
    </row>
    <row r="274" spans="1:12" x14ac:dyDescent="0.2">
      <c r="A274" s="1" t="str">
        <f t="shared" si="28"/>
        <v/>
      </c>
      <c r="B274" s="18"/>
      <c r="C274" s="19" t="str">
        <f>IF(B274="","",COUNTIF(INDEX($B:$B,5):B274,B274))</f>
        <v/>
      </c>
      <c r="D274" s="18"/>
      <c r="E274" s="20" t="str">
        <f t="shared" si="29"/>
        <v/>
      </c>
      <c r="F274" s="19" t="str">
        <f t="shared" si="30"/>
        <v/>
      </c>
      <c r="G274" s="6"/>
      <c r="H274" s="21" t="str">
        <f t="shared" si="31"/>
        <v/>
      </c>
      <c r="I274" s="22" t="str">
        <f t="shared" si="32"/>
        <v/>
      </c>
      <c r="J274" s="21" t="str">
        <f t="shared" si="33"/>
        <v/>
      </c>
      <c r="K274" s="21" t="str">
        <f t="shared" si="34"/>
        <v/>
      </c>
      <c r="L274" s="23" t="str">
        <f>IF(B274="","",TRIM(IF(COUNTIF('Registru avize'!$B$5:$B$304,B274)=0,"Aviz inexistent în registru. ","")&amp;IF(AND(D274&lt;&gt;"",ISNA(MATCH(D274,Coduri,0)),E274=""),"Cod necunoscut. ","")&amp;IF(N(G274)&lt;=0,"Lipsește cantitatea. ","")))</f>
        <v/>
      </c>
    </row>
    <row r="275" spans="1:12" x14ac:dyDescent="0.2">
      <c r="A275" s="1" t="str">
        <f t="shared" si="28"/>
        <v/>
      </c>
      <c r="B275" s="18"/>
      <c r="C275" s="19" t="str">
        <f>IF(B275="","",COUNTIF(INDEX($B:$B,5):B275,B275))</f>
        <v/>
      </c>
      <c r="D275" s="18"/>
      <c r="E275" s="20" t="str">
        <f t="shared" si="29"/>
        <v/>
      </c>
      <c r="F275" s="19" t="str">
        <f t="shared" si="30"/>
        <v/>
      </c>
      <c r="G275" s="6"/>
      <c r="H275" s="21" t="str">
        <f t="shared" si="31"/>
        <v/>
      </c>
      <c r="I275" s="22" t="str">
        <f t="shared" si="32"/>
        <v/>
      </c>
      <c r="J275" s="21" t="str">
        <f t="shared" si="33"/>
        <v/>
      </c>
      <c r="K275" s="21" t="str">
        <f t="shared" si="34"/>
        <v/>
      </c>
      <c r="L275" s="23" t="str">
        <f>IF(B275="","",TRIM(IF(COUNTIF('Registru avize'!$B$5:$B$304,B275)=0,"Aviz inexistent în registru. ","")&amp;IF(AND(D275&lt;&gt;"",ISNA(MATCH(D275,Coduri,0)),E275=""),"Cod necunoscut. ","")&amp;IF(N(G275)&lt;=0,"Lipsește cantitatea. ","")))</f>
        <v/>
      </c>
    </row>
    <row r="276" spans="1:12" x14ac:dyDescent="0.2">
      <c r="A276" s="1" t="str">
        <f t="shared" si="28"/>
        <v/>
      </c>
      <c r="B276" s="18"/>
      <c r="C276" s="19" t="str">
        <f>IF(B276="","",COUNTIF(INDEX($B:$B,5):B276,B276))</f>
        <v/>
      </c>
      <c r="D276" s="18"/>
      <c r="E276" s="20" t="str">
        <f t="shared" si="29"/>
        <v/>
      </c>
      <c r="F276" s="19" t="str">
        <f t="shared" si="30"/>
        <v/>
      </c>
      <c r="G276" s="6"/>
      <c r="H276" s="21" t="str">
        <f t="shared" si="31"/>
        <v/>
      </c>
      <c r="I276" s="22" t="str">
        <f t="shared" si="32"/>
        <v/>
      </c>
      <c r="J276" s="21" t="str">
        <f t="shared" si="33"/>
        <v/>
      </c>
      <c r="K276" s="21" t="str">
        <f t="shared" si="34"/>
        <v/>
      </c>
      <c r="L276" s="23" t="str">
        <f>IF(B276="","",TRIM(IF(COUNTIF('Registru avize'!$B$5:$B$304,B276)=0,"Aviz inexistent în registru. ","")&amp;IF(AND(D276&lt;&gt;"",ISNA(MATCH(D276,Coduri,0)),E276=""),"Cod necunoscut. ","")&amp;IF(N(G276)&lt;=0,"Lipsește cantitatea. ","")))</f>
        <v/>
      </c>
    </row>
    <row r="277" spans="1:12" x14ac:dyDescent="0.2">
      <c r="A277" s="1" t="str">
        <f t="shared" si="28"/>
        <v/>
      </c>
      <c r="B277" s="18"/>
      <c r="C277" s="19" t="str">
        <f>IF(B277="","",COUNTIF(INDEX($B:$B,5):B277,B277))</f>
        <v/>
      </c>
      <c r="D277" s="18"/>
      <c r="E277" s="20" t="str">
        <f t="shared" si="29"/>
        <v/>
      </c>
      <c r="F277" s="19" t="str">
        <f t="shared" si="30"/>
        <v/>
      </c>
      <c r="G277" s="6"/>
      <c r="H277" s="21" t="str">
        <f t="shared" si="31"/>
        <v/>
      </c>
      <c r="I277" s="22" t="str">
        <f t="shared" si="32"/>
        <v/>
      </c>
      <c r="J277" s="21" t="str">
        <f t="shared" si="33"/>
        <v/>
      </c>
      <c r="K277" s="21" t="str">
        <f t="shared" si="34"/>
        <v/>
      </c>
      <c r="L277" s="23" t="str">
        <f>IF(B277="","",TRIM(IF(COUNTIF('Registru avize'!$B$5:$B$304,B277)=0,"Aviz inexistent în registru. ","")&amp;IF(AND(D277&lt;&gt;"",ISNA(MATCH(D277,Coduri,0)),E277=""),"Cod necunoscut. ","")&amp;IF(N(G277)&lt;=0,"Lipsește cantitatea. ","")))</f>
        <v/>
      </c>
    </row>
    <row r="278" spans="1:12" x14ac:dyDescent="0.2">
      <c r="A278" s="1" t="str">
        <f t="shared" si="28"/>
        <v/>
      </c>
      <c r="B278" s="18"/>
      <c r="C278" s="19" t="str">
        <f>IF(B278="","",COUNTIF(INDEX($B:$B,5):B278,B278))</f>
        <v/>
      </c>
      <c r="D278" s="18"/>
      <c r="E278" s="20" t="str">
        <f t="shared" si="29"/>
        <v/>
      </c>
      <c r="F278" s="19" t="str">
        <f t="shared" si="30"/>
        <v/>
      </c>
      <c r="G278" s="6"/>
      <c r="H278" s="21" t="str">
        <f t="shared" si="31"/>
        <v/>
      </c>
      <c r="I278" s="22" t="str">
        <f t="shared" si="32"/>
        <v/>
      </c>
      <c r="J278" s="21" t="str">
        <f t="shared" si="33"/>
        <v/>
      </c>
      <c r="K278" s="21" t="str">
        <f t="shared" si="34"/>
        <v/>
      </c>
      <c r="L278" s="23" t="str">
        <f>IF(B278="","",TRIM(IF(COUNTIF('Registru avize'!$B$5:$B$304,B278)=0,"Aviz inexistent în registru. ","")&amp;IF(AND(D278&lt;&gt;"",ISNA(MATCH(D278,Coduri,0)),E278=""),"Cod necunoscut. ","")&amp;IF(N(G278)&lt;=0,"Lipsește cantitatea. ","")))</f>
        <v/>
      </c>
    </row>
    <row r="279" spans="1:12" x14ac:dyDescent="0.2">
      <c r="A279" s="1" t="str">
        <f t="shared" si="28"/>
        <v/>
      </c>
      <c r="B279" s="18"/>
      <c r="C279" s="19" t="str">
        <f>IF(B279="","",COUNTIF(INDEX($B:$B,5):B279,B279))</f>
        <v/>
      </c>
      <c r="D279" s="18"/>
      <c r="E279" s="20" t="str">
        <f t="shared" si="29"/>
        <v/>
      </c>
      <c r="F279" s="19" t="str">
        <f t="shared" si="30"/>
        <v/>
      </c>
      <c r="G279" s="6"/>
      <c r="H279" s="21" t="str">
        <f t="shared" si="31"/>
        <v/>
      </c>
      <c r="I279" s="22" t="str">
        <f t="shared" si="32"/>
        <v/>
      </c>
      <c r="J279" s="21" t="str">
        <f t="shared" si="33"/>
        <v/>
      </c>
      <c r="K279" s="21" t="str">
        <f t="shared" si="34"/>
        <v/>
      </c>
      <c r="L279" s="23" t="str">
        <f>IF(B279="","",TRIM(IF(COUNTIF('Registru avize'!$B$5:$B$304,B279)=0,"Aviz inexistent în registru. ","")&amp;IF(AND(D279&lt;&gt;"",ISNA(MATCH(D279,Coduri,0)),E279=""),"Cod necunoscut. ","")&amp;IF(N(G279)&lt;=0,"Lipsește cantitatea. ","")))</f>
        <v/>
      </c>
    </row>
    <row r="280" spans="1:12" x14ac:dyDescent="0.2">
      <c r="A280" s="1" t="str">
        <f t="shared" si="28"/>
        <v/>
      </c>
      <c r="B280" s="18"/>
      <c r="C280" s="19" t="str">
        <f>IF(B280="","",COUNTIF(INDEX($B:$B,5):B280,B280))</f>
        <v/>
      </c>
      <c r="D280" s="18"/>
      <c r="E280" s="20" t="str">
        <f t="shared" si="29"/>
        <v/>
      </c>
      <c r="F280" s="19" t="str">
        <f t="shared" si="30"/>
        <v/>
      </c>
      <c r="G280" s="6"/>
      <c r="H280" s="21" t="str">
        <f t="shared" si="31"/>
        <v/>
      </c>
      <c r="I280" s="22" t="str">
        <f t="shared" si="32"/>
        <v/>
      </c>
      <c r="J280" s="21" t="str">
        <f t="shared" si="33"/>
        <v/>
      </c>
      <c r="K280" s="21" t="str">
        <f t="shared" si="34"/>
        <v/>
      </c>
      <c r="L280" s="23" t="str">
        <f>IF(B280="","",TRIM(IF(COUNTIF('Registru avize'!$B$5:$B$304,B280)=0,"Aviz inexistent în registru. ","")&amp;IF(AND(D280&lt;&gt;"",ISNA(MATCH(D280,Coduri,0)),E280=""),"Cod necunoscut. ","")&amp;IF(N(G280)&lt;=0,"Lipsește cantitatea. ","")))</f>
        <v/>
      </c>
    </row>
    <row r="281" spans="1:12" x14ac:dyDescent="0.2">
      <c r="A281" s="1" t="str">
        <f t="shared" si="28"/>
        <v/>
      </c>
      <c r="B281" s="18"/>
      <c r="C281" s="19" t="str">
        <f>IF(B281="","",COUNTIF(INDEX($B:$B,5):B281,B281))</f>
        <v/>
      </c>
      <c r="D281" s="18"/>
      <c r="E281" s="20" t="str">
        <f t="shared" si="29"/>
        <v/>
      </c>
      <c r="F281" s="19" t="str">
        <f t="shared" si="30"/>
        <v/>
      </c>
      <c r="G281" s="6"/>
      <c r="H281" s="21" t="str">
        <f t="shared" si="31"/>
        <v/>
      </c>
      <c r="I281" s="22" t="str">
        <f t="shared" si="32"/>
        <v/>
      </c>
      <c r="J281" s="21" t="str">
        <f t="shared" si="33"/>
        <v/>
      </c>
      <c r="K281" s="21" t="str">
        <f t="shared" si="34"/>
        <v/>
      </c>
      <c r="L281" s="23" t="str">
        <f>IF(B281="","",TRIM(IF(COUNTIF('Registru avize'!$B$5:$B$304,B281)=0,"Aviz inexistent în registru. ","")&amp;IF(AND(D281&lt;&gt;"",ISNA(MATCH(D281,Coduri,0)),E281=""),"Cod necunoscut. ","")&amp;IF(N(G281)&lt;=0,"Lipsește cantitatea. ","")))</f>
        <v/>
      </c>
    </row>
    <row r="282" spans="1:12" x14ac:dyDescent="0.2">
      <c r="A282" s="1" t="str">
        <f t="shared" si="28"/>
        <v/>
      </c>
      <c r="B282" s="18"/>
      <c r="C282" s="19" t="str">
        <f>IF(B282="","",COUNTIF(INDEX($B:$B,5):B282,B282))</f>
        <v/>
      </c>
      <c r="D282" s="18"/>
      <c r="E282" s="20" t="str">
        <f t="shared" si="29"/>
        <v/>
      </c>
      <c r="F282" s="19" t="str">
        <f t="shared" si="30"/>
        <v/>
      </c>
      <c r="G282" s="6"/>
      <c r="H282" s="21" t="str">
        <f t="shared" si="31"/>
        <v/>
      </c>
      <c r="I282" s="22" t="str">
        <f t="shared" si="32"/>
        <v/>
      </c>
      <c r="J282" s="21" t="str">
        <f t="shared" si="33"/>
        <v/>
      </c>
      <c r="K282" s="21" t="str">
        <f t="shared" si="34"/>
        <v/>
      </c>
      <c r="L282" s="23" t="str">
        <f>IF(B282="","",TRIM(IF(COUNTIF('Registru avize'!$B$5:$B$304,B282)=0,"Aviz inexistent în registru. ","")&amp;IF(AND(D282&lt;&gt;"",ISNA(MATCH(D282,Coduri,0)),E282=""),"Cod necunoscut. ","")&amp;IF(N(G282)&lt;=0,"Lipsește cantitatea. ","")))</f>
        <v/>
      </c>
    </row>
    <row r="283" spans="1:12" x14ac:dyDescent="0.2">
      <c r="A283" s="1" t="str">
        <f t="shared" si="28"/>
        <v/>
      </c>
      <c r="B283" s="18"/>
      <c r="C283" s="19" t="str">
        <f>IF(B283="","",COUNTIF(INDEX($B:$B,5):B283,B283))</f>
        <v/>
      </c>
      <c r="D283" s="18"/>
      <c r="E283" s="20" t="str">
        <f t="shared" si="29"/>
        <v/>
      </c>
      <c r="F283" s="19" t="str">
        <f t="shared" si="30"/>
        <v/>
      </c>
      <c r="G283" s="6"/>
      <c r="H283" s="21" t="str">
        <f t="shared" si="31"/>
        <v/>
      </c>
      <c r="I283" s="22" t="str">
        <f t="shared" si="32"/>
        <v/>
      </c>
      <c r="J283" s="21" t="str">
        <f t="shared" si="33"/>
        <v/>
      </c>
      <c r="K283" s="21" t="str">
        <f t="shared" si="34"/>
        <v/>
      </c>
      <c r="L283" s="23" t="str">
        <f>IF(B283="","",TRIM(IF(COUNTIF('Registru avize'!$B$5:$B$304,B283)=0,"Aviz inexistent în registru. ","")&amp;IF(AND(D283&lt;&gt;"",ISNA(MATCH(D283,Coduri,0)),E283=""),"Cod necunoscut. ","")&amp;IF(N(G283)&lt;=0,"Lipsește cantitatea. ","")))</f>
        <v/>
      </c>
    </row>
    <row r="284" spans="1:12" x14ac:dyDescent="0.2">
      <c r="A284" s="1" t="str">
        <f t="shared" si="28"/>
        <v/>
      </c>
      <c r="B284" s="18"/>
      <c r="C284" s="19" t="str">
        <f>IF(B284="","",COUNTIF(INDEX($B:$B,5):B284,B284))</f>
        <v/>
      </c>
      <c r="D284" s="18"/>
      <c r="E284" s="20" t="str">
        <f t="shared" si="29"/>
        <v/>
      </c>
      <c r="F284" s="19" t="str">
        <f t="shared" si="30"/>
        <v/>
      </c>
      <c r="G284" s="6"/>
      <c r="H284" s="21" t="str">
        <f t="shared" si="31"/>
        <v/>
      </c>
      <c r="I284" s="22" t="str">
        <f t="shared" si="32"/>
        <v/>
      </c>
      <c r="J284" s="21" t="str">
        <f t="shared" si="33"/>
        <v/>
      </c>
      <c r="K284" s="21" t="str">
        <f t="shared" si="34"/>
        <v/>
      </c>
      <c r="L284" s="23" t="str">
        <f>IF(B284="","",TRIM(IF(COUNTIF('Registru avize'!$B$5:$B$304,B284)=0,"Aviz inexistent în registru. ","")&amp;IF(AND(D284&lt;&gt;"",ISNA(MATCH(D284,Coduri,0)),E284=""),"Cod necunoscut. ","")&amp;IF(N(G284)&lt;=0,"Lipsește cantitatea. ","")))</f>
        <v/>
      </c>
    </row>
    <row r="285" spans="1:12" x14ac:dyDescent="0.2">
      <c r="A285" s="1" t="str">
        <f t="shared" si="28"/>
        <v/>
      </c>
      <c r="B285" s="18"/>
      <c r="C285" s="19" t="str">
        <f>IF(B285="","",COUNTIF(INDEX($B:$B,5):B285,B285))</f>
        <v/>
      </c>
      <c r="D285" s="18"/>
      <c r="E285" s="20" t="str">
        <f t="shared" si="29"/>
        <v/>
      </c>
      <c r="F285" s="19" t="str">
        <f t="shared" si="30"/>
        <v/>
      </c>
      <c r="G285" s="6"/>
      <c r="H285" s="21" t="str">
        <f t="shared" si="31"/>
        <v/>
      </c>
      <c r="I285" s="22" t="str">
        <f t="shared" si="32"/>
        <v/>
      </c>
      <c r="J285" s="21" t="str">
        <f t="shared" si="33"/>
        <v/>
      </c>
      <c r="K285" s="21" t="str">
        <f t="shared" si="34"/>
        <v/>
      </c>
      <c r="L285" s="23" t="str">
        <f>IF(B285="","",TRIM(IF(COUNTIF('Registru avize'!$B$5:$B$304,B285)=0,"Aviz inexistent în registru. ","")&amp;IF(AND(D285&lt;&gt;"",ISNA(MATCH(D285,Coduri,0)),E285=""),"Cod necunoscut. ","")&amp;IF(N(G285)&lt;=0,"Lipsește cantitatea. ","")))</f>
        <v/>
      </c>
    </row>
    <row r="286" spans="1:12" x14ac:dyDescent="0.2">
      <c r="A286" s="1" t="str">
        <f t="shared" si="28"/>
        <v/>
      </c>
      <c r="B286" s="18"/>
      <c r="C286" s="19" t="str">
        <f>IF(B286="","",COUNTIF(INDEX($B:$B,5):B286,B286))</f>
        <v/>
      </c>
      <c r="D286" s="18"/>
      <c r="E286" s="20" t="str">
        <f t="shared" si="29"/>
        <v/>
      </c>
      <c r="F286" s="19" t="str">
        <f t="shared" si="30"/>
        <v/>
      </c>
      <c r="G286" s="6"/>
      <c r="H286" s="21" t="str">
        <f t="shared" si="31"/>
        <v/>
      </c>
      <c r="I286" s="22" t="str">
        <f t="shared" si="32"/>
        <v/>
      </c>
      <c r="J286" s="21" t="str">
        <f t="shared" si="33"/>
        <v/>
      </c>
      <c r="K286" s="21" t="str">
        <f t="shared" si="34"/>
        <v/>
      </c>
      <c r="L286" s="23" t="str">
        <f>IF(B286="","",TRIM(IF(COUNTIF('Registru avize'!$B$5:$B$304,B286)=0,"Aviz inexistent în registru. ","")&amp;IF(AND(D286&lt;&gt;"",ISNA(MATCH(D286,Coduri,0)),E286=""),"Cod necunoscut. ","")&amp;IF(N(G286)&lt;=0,"Lipsește cantitatea. ","")))</f>
        <v/>
      </c>
    </row>
    <row r="287" spans="1:12" x14ac:dyDescent="0.2">
      <c r="A287" s="1" t="str">
        <f t="shared" si="28"/>
        <v/>
      </c>
      <c r="B287" s="18"/>
      <c r="C287" s="19" t="str">
        <f>IF(B287="","",COUNTIF(INDEX($B:$B,5):B287,B287))</f>
        <v/>
      </c>
      <c r="D287" s="18"/>
      <c r="E287" s="20" t="str">
        <f t="shared" si="29"/>
        <v/>
      </c>
      <c r="F287" s="19" t="str">
        <f t="shared" si="30"/>
        <v/>
      </c>
      <c r="G287" s="6"/>
      <c r="H287" s="21" t="str">
        <f t="shared" si="31"/>
        <v/>
      </c>
      <c r="I287" s="22" t="str">
        <f t="shared" si="32"/>
        <v/>
      </c>
      <c r="J287" s="21" t="str">
        <f t="shared" si="33"/>
        <v/>
      </c>
      <c r="K287" s="21" t="str">
        <f t="shared" si="34"/>
        <v/>
      </c>
      <c r="L287" s="23" t="str">
        <f>IF(B287="","",TRIM(IF(COUNTIF('Registru avize'!$B$5:$B$304,B287)=0,"Aviz inexistent în registru. ","")&amp;IF(AND(D287&lt;&gt;"",ISNA(MATCH(D287,Coduri,0)),E287=""),"Cod necunoscut. ","")&amp;IF(N(G287)&lt;=0,"Lipsește cantitatea. ","")))</f>
        <v/>
      </c>
    </row>
    <row r="288" spans="1:12" x14ac:dyDescent="0.2">
      <c r="A288" s="1" t="str">
        <f t="shared" si="28"/>
        <v/>
      </c>
      <c r="B288" s="18"/>
      <c r="C288" s="19" t="str">
        <f>IF(B288="","",COUNTIF(INDEX($B:$B,5):B288,B288))</f>
        <v/>
      </c>
      <c r="D288" s="18"/>
      <c r="E288" s="20" t="str">
        <f t="shared" si="29"/>
        <v/>
      </c>
      <c r="F288" s="19" t="str">
        <f t="shared" si="30"/>
        <v/>
      </c>
      <c r="G288" s="6"/>
      <c r="H288" s="21" t="str">
        <f t="shared" si="31"/>
        <v/>
      </c>
      <c r="I288" s="22" t="str">
        <f t="shared" si="32"/>
        <v/>
      </c>
      <c r="J288" s="21" t="str">
        <f t="shared" si="33"/>
        <v/>
      </c>
      <c r="K288" s="21" t="str">
        <f t="shared" si="34"/>
        <v/>
      </c>
      <c r="L288" s="23" t="str">
        <f>IF(B288="","",TRIM(IF(COUNTIF('Registru avize'!$B$5:$B$304,B288)=0,"Aviz inexistent în registru. ","")&amp;IF(AND(D288&lt;&gt;"",ISNA(MATCH(D288,Coduri,0)),E288=""),"Cod necunoscut. ","")&amp;IF(N(G288)&lt;=0,"Lipsește cantitatea. ","")))</f>
        <v/>
      </c>
    </row>
    <row r="289" spans="1:12" x14ac:dyDescent="0.2">
      <c r="A289" s="1" t="str">
        <f t="shared" si="28"/>
        <v/>
      </c>
      <c r="B289" s="18"/>
      <c r="C289" s="19" t="str">
        <f>IF(B289="","",COUNTIF(INDEX($B:$B,5):B289,B289))</f>
        <v/>
      </c>
      <c r="D289" s="18"/>
      <c r="E289" s="20" t="str">
        <f t="shared" si="29"/>
        <v/>
      </c>
      <c r="F289" s="19" t="str">
        <f t="shared" si="30"/>
        <v/>
      </c>
      <c r="G289" s="6"/>
      <c r="H289" s="21" t="str">
        <f t="shared" si="31"/>
        <v/>
      </c>
      <c r="I289" s="22" t="str">
        <f t="shared" si="32"/>
        <v/>
      </c>
      <c r="J289" s="21" t="str">
        <f t="shared" si="33"/>
        <v/>
      </c>
      <c r="K289" s="21" t="str">
        <f t="shared" si="34"/>
        <v/>
      </c>
      <c r="L289" s="23" t="str">
        <f>IF(B289="","",TRIM(IF(COUNTIF('Registru avize'!$B$5:$B$304,B289)=0,"Aviz inexistent în registru. ","")&amp;IF(AND(D289&lt;&gt;"",ISNA(MATCH(D289,Coduri,0)),E289=""),"Cod necunoscut. ","")&amp;IF(N(G289)&lt;=0,"Lipsește cantitatea. ","")))</f>
        <v/>
      </c>
    </row>
    <row r="290" spans="1:12" x14ac:dyDescent="0.2">
      <c r="A290" s="1" t="str">
        <f t="shared" si="28"/>
        <v/>
      </c>
      <c r="B290" s="18"/>
      <c r="C290" s="19" t="str">
        <f>IF(B290="","",COUNTIF(INDEX($B:$B,5):B290,B290))</f>
        <v/>
      </c>
      <c r="D290" s="18"/>
      <c r="E290" s="20" t="str">
        <f t="shared" si="29"/>
        <v/>
      </c>
      <c r="F290" s="19" t="str">
        <f t="shared" si="30"/>
        <v/>
      </c>
      <c r="G290" s="6"/>
      <c r="H290" s="21" t="str">
        <f t="shared" si="31"/>
        <v/>
      </c>
      <c r="I290" s="22" t="str">
        <f t="shared" si="32"/>
        <v/>
      </c>
      <c r="J290" s="21" t="str">
        <f t="shared" si="33"/>
        <v/>
      </c>
      <c r="K290" s="21" t="str">
        <f t="shared" si="34"/>
        <v/>
      </c>
      <c r="L290" s="23" t="str">
        <f>IF(B290="","",TRIM(IF(COUNTIF('Registru avize'!$B$5:$B$304,B290)=0,"Aviz inexistent în registru. ","")&amp;IF(AND(D290&lt;&gt;"",ISNA(MATCH(D290,Coduri,0)),E290=""),"Cod necunoscut. ","")&amp;IF(N(G290)&lt;=0,"Lipsește cantitatea. ","")))</f>
        <v/>
      </c>
    </row>
    <row r="291" spans="1:12" x14ac:dyDescent="0.2">
      <c r="A291" s="1" t="str">
        <f t="shared" si="28"/>
        <v/>
      </c>
      <c r="B291" s="18"/>
      <c r="C291" s="19" t="str">
        <f>IF(B291="","",COUNTIF(INDEX($B:$B,5):B291,B291))</f>
        <v/>
      </c>
      <c r="D291" s="18"/>
      <c r="E291" s="20" t="str">
        <f t="shared" si="29"/>
        <v/>
      </c>
      <c r="F291" s="19" t="str">
        <f t="shared" si="30"/>
        <v/>
      </c>
      <c r="G291" s="6"/>
      <c r="H291" s="21" t="str">
        <f t="shared" si="31"/>
        <v/>
      </c>
      <c r="I291" s="22" t="str">
        <f t="shared" si="32"/>
        <v/>
      </c>
      <c r="J291" s="21" t="str">
        <f t="shared" si="33"/>
        <v/>
      </c>
      <c r="K291" s="21" t="str">
        <f t="shared" si="34"/>
        <v/>
      </c>
      <c r="L291" s="23" t="str">
        <f>IF(B291="","",TRIM(IF(COUNTIF('Registru avize'!$B$5:$B$304,B291)=0,"Aviz inexistent în registru. ","")&amp;IF(AND(D291&lt;&gt;"",ISNA(MATCH(D291,Coduri,0)),E291=""),"Cod necunoscut. ","")&amp;IF(N(G291)&lt;=0,"Lipsește cantitatea. ","")))</f>
        <v/>
      </c>
    </row>
    <row r="292" spans="1:12" x14ac:dyDescent="0.2">
      <c r="A292" s="1" t="str">
        <f t="shared" si="28"/>
        <v/>
      </c>
      <c r="B292" s="18"/>
      <c r="C292" s="19" t="str">
        <f>IF(B292="","",COUNTIF(INDEX($B:$B,5):B292,B292))</f>
        <v/>
      </c>
      <c r="D292" s="18"/>
      <c r="E292" s="20" t="str">
        <f t="shared" si="29"/>
        <v/>
      </c>
      <c r="F292" s="19" t="str">
        <f t="shared" si="30"/>
        <v/>
      </c>
      <c r="G292" s="6"/>
      <c r="H292" s="21" t="str">
        <f t="shared" si="31"/>
        <v/>
      </c>
      <c r="I292" s="22" t="str">
        <f t="shared" si="32"/>
        <v/>
      </c>
      <c r="J292" s="21" t="str">
        <f t="shared" si="33"/>
        <v/>
      </c>
      <c r="K292" s="21" t="str">
        <f t="shared" si="34"/>
        <v/>
      </c>
      <c r="L292" s="23" t="str">
        <f>IF(B292="","",TRIM(IF(COUNTIF('Registru avize'!$B$5:$B$304,B292)=0,"Aviz inexistent în registru. ","")&amp;IF(AND(D292&lt;&gt;"",ISNA(MATCH(D292,Coduri,0)),E292=""),"Cod necunoscut. ","")&amp;IF(N(G292)&lt;=0,"Lipsește cantitatea. ","")))</f>
        <v/>
      </c>
    </row>
    <row r="293" spans="1:12" x14ac:dyDescent="0.2">
      <c r="A293" s="1" t="str">
        <f t="shared" si="28"/>
        <v/>
      </c>
      <c r="B293" s="18"/>
      <c r="C293" s="19" t="str">
        <f>IF(B293="","",COUNTIF(INDEX($B:$B,5):B293,B293))</f>
        <v/>
      </c>
      <c r="D293" s="18"/>
      <c r="E293" s="20" t="str">
        <f t="shared" si="29"/>
        <v/>
      </c>
      <c r="F293" s="19" t="str">
        <f t="shared" si="30"/>
        <v/>
      </c>
      <c r="G293" s="6"/>
      <c r="H293" s="21" t="str">
        <f t="shared" si="31"/>
        <v/>
      </c>
      <c r="I293" s="22" t="str">
        <f t="shared" si="32"/>
        <v/>
      </c>
      <c r="J293" s="21" t="str">
        <f t="shared" si="33"/>
        <v/>
      </c>
      <c r="K293" s="21" t="str">
        <f t="shared" si="34"/>
        <v/>
      </c>
      <c r="L293" s="23" t="str">
        <f>IF(B293="","",TRIM(IF(COUNTIF('Registru avize'!$B$5:$B$304,B293)=0,"Aviz inexistent în registru. ","")&amp;IF(AND(D293&lt;&gt;"",ISNA(MATCH(D293,Coduri,0)),E293=""),"Cod necunoscut. ","")&amp;IF(N(G293)&lt;=0,"Lipsește cantitatea. ","")))</f>
        <v/>
      </c>
    </row>
    <row r="294" spans="1:12" x14ac:dyDescent="0.2">
      <c r="A294" s="1" t="str">
        <f t="shared" si="28"/>
        <v/>
      </c>
      <c r="B294" s="18"/>
      <c r="C294" s="19" t="str">
        <f>IF(B294="","",COUNTIF(INDEX($B:$B,5):B294,B294))</f>
        <v/>
      </c>
      <c r="D294" s="18"/>
      <c r="E294" s="20" t="str">
        <f t="shared" si="29"/>
        <v/>
      </c>
      <c r="F294" s="19" t="str">
        <f t="shared" si="30"/>
        <v/>
      </c>
      <c r="G294" s="6"/>
      <c r="H294" s="21" t="str">
        <f t="shared" si="31"/>
        <v/>
      </c>
      <c r="I294" s="22" t="str">
        <f t="shared" si="32"/>
        <v/>
      </c>
      <c r="J294" s="21" t="str">
        <f t="shared" si="33"/>
        <v/>
      </c>
      <c r="K294" s="21" t="str">
        <f t="shared" si="34"/>
        <v/>
      </c>
      <c r="L294" s="23" t="str">
        <f>IF(B294="","",TRIM(IF(COUNTIF('Registru avize'!$B$5:$B$304,B294)=0,"Aviz inexistent în registru. ","")&amp;IF(AND(D294&lt;&gt;"",ISNA(MATCH(D294,Coduri,0)),E294=""),"Cod necunoscut. ","")&amp;IF(N(G294)&lt;=0,"Lipsește cantitatea. ","")))</f>
        <v/>
      </c>
    </row>
    <row r="295" spans="1:12" x14ac:dyDescent="0.2">
      <c r="A295" s="1" t="str">
        <f t="shared" si="28"/>
        <v/>
      </c>
      <c r="B295" s="18"/>
      <c r="C295" s="19" t="str">
        <f>IF(B295="","",COUNTIF(INDEX($B:$B,5):B295,B295))</f>
        <v/>
      </c>
      <c r="D295" s="18"/>
      <c r="E295" s="20" t="str">
        <f t="shared" si="29"/>
        <v/>
      </c>
      <c r="F295" s="19" t="str">
        <f t="shared" si="30"/>
        <v/>
      </c>
      <c r="G295" s="6"/>
      <c r="H295" s="21" t="str">
        <f t="shared" si="31"/>
        <v/>
      </c>
      <c r="I295" s="22" t="str">
        <f t="shared" si="32"/>
        <v/>
      </c>
      <c r="J295" s="21" t="str">
        <f t="shared" si="33"/>
        <v/>
      </c>
      <c r="K295" s="21" t="str">
        <f t="shared" si="34"/>
        <v/>
      </c>
      <c r="L295" s="23" t="str">
        <f>IF(B295="","",TRIM(IF(COUNTIF('Registru avize'!$B$5:$B$304,B295)=0,"Aviz inexistent în registru. ","")&amp;IF(AND(D295&lt;&gt;"",ISNA(MATCH(D295,Coduri,0)),E295=""),"Cod necunoscut. ","")&amp;IF(N(G295)&lt;=0,"Lipsește cantitatea. ","")))</f>
        <v/>
      </c>
    </row>
    <row r="296" spans="1:12" x14ac:dyDescent="0.2">
      <c r="A296" s="1" t="str">
        <f t="shared" si="28"/>
        <v/>
      </c>
      <c r="B296" s="18"/>
      <c r="C296" s="19" t="str">
        <f>IF(B296="","",COUNTIF(INDEX($B:$B,5):B296,B296))</f>
        <v/>
      </c>
      <c r="D296" s="18"/>
      <c r="E296" s="20" t="str">
        <f t="shared" si="29"/>
        <v/>
      </c>
      <c r="F296" s="19" t="str">
        <f t="shared" si="30"/>
        <v/>
      </c>
      <c r="G296" s="6"/>
      <c r="H296" s="21" t="str">
        <f t="shared" si="31"/>
        <v/>
      </c>
      <c r="I296" s="22" t="str">
        <f t="shared" si="32"/>
        <v/>
      </c>
      <c r="J296" s="21" t="str">
        <f t="shared" si="33"/>
        <v/>
      </c>
      <c r="K296" s="21" t="str">
        <f t="shared" si="34"/>
        <v/>
      </c>
      <c r="L296" s="23" t="str">
        <f>IF(B296="","",TRIM(IF(COUNTIF('Registru avize'!$B$5:$B$304,B296)=0,"Aviz inexistent în registru. ","")&amp;IF(AND(D296&lt;&gt;"",ISNA(MATCH(D296,Coduri,0)),E296=""),"Cod necunoscut. ","")&amp;IF(N(G296)&lt;=0,"Lipsește cantitatea. ","")))</f>
        <v/>
      </c>
    </row>
    <row r="297" spans="1:12" x14ac:dyDescent="0.2">
      <c r="A297" s="1" t="str">
        <f t="shared" si="28"/>
        <v/>
      </c>
      <c r="B297" s="18"/>
      <c r="C297" s="19" t="str">
        <f>IF(B297="","",COUNTIF(INDEX($B:$B,5):B297,B297))</f>
        <v/>
      </c>
      <c r="D297" s="18"/>
      <c r="E297" s="20" t="str">
        <f t="shared" si="29"/>
        <v/>
      </c>
      <c r="F297" s="19" t="str">
        <f t="shared" si="30"/>
        <v/>
      </c>
      <c r="G297" s="6"/>
      <c r="H297" s="21" t="str">
        <f t="shared" si="31"/>
        <v/>
      </c>
      <c r="I297" s="22" t="str">
        <f t="shared" si="32"/>
        <v/>
      </c>
      <c r="J297" s="21" t="str">
        <f t="shared" si="33"/>
        <v/>
      </c>
      <c r="K297" s="21" t="str">
        <f t="shared" si="34"/>
        <v/>
      </c>
      <c r="L297" s="23" t="str">
        <f>IF(B297="","",TRIM(IF(COUNTIF('Registru avize'!$B$5:$B$304,B297)=0,"Aviz inexistent în registru. ","")&amp;IF(AND(D297&lt;&gt;"",ISNA(MATCH(D297,Coduri,0)),E297=""),"Cod necunoscut. ","")&amp;IF(N(G297)&lt;=0,"Lipsește cantitatea. ","")))</f>
        <v/>
      </c>
    </row>
    <row r="298" spans="1:12" x14ac:dyDescent="0.2">
      <c r="A298" s="1" t="str">
        <f t="shared" si="28"/>
        <v/>
      </c>
      <c r="B298" s="18"/>
      <c r="C298" s="19" t="str">
        <f>IF(B298="","",COUNTIF(INDEX($B:$B,5):B298,B298))</f>
        <v/>
      </c>
      <c r="D298" s="18"/>
      <c r="E298" s="20" t="str">
        <f t="shared" si="29"/>
        <v/>
      </c>
      <c r="F298" s="19" t="str">
        <f t="shared" si="30"/>
        <v/>
      </c>
      <c r="G298" s="6"/>
      <c r="H298" s="21" t="str">
        <f t="shared" si="31"/>
        <v/>
      </c>
      <c r="I298" s="22" t="str">
        <f t="shared" si="32"/>
        <v/>
      </c>
      <c r="J298" s="21" t="str">
        <f t="shared" si="33"/>
        <v/>
      </c>
      <c r="K298" s="21" t="str">
        <f t="shared" si="34"/>
        <v/>
      </c>
      <c r="L298" s="23" t="str">
        <f>IF(B298="","",TRIM(IF(COUNTIF('Registru avize'!$B$5:$B$304,B298)=0,"Aviz inexistent în registru. ","")&amp;IF(AND(D298&lt;&gt;"",ISNA(MATCH(D298,Coduri,0)),E298=""),"Cod necunoscut. ","")&amp;IF(N(G298)&lt;=0,"Lipsește cantitatea. ","")))</f>
        <v/>
      </c>
    </row>
    <row r="299" spans="1:12" x14ac:dyDescent="0.2">
      <c r="A299" s="1" t="str">
        <f t="shared" si="28"/>
        <v/>
      </c>
      <c r="B299" s="18"/>
      <c r="C299" s="19" t="str">
        <f>IF(B299="","",COUNTIF(INDEX($B:$B,5):B299,B299))</f>
        <v/>
      </c>
      <c r="D299" s="18"/>
      <c r="E299" s="20" t="str">
        <f t="shared" si="29"/>
        <v/>
      </c>
      <c r="F299" s="19" t="str">
        <f t="shared" si="30"/>
        <v/>
      </c>
      <c r="G299" s="6"/>
      <c r="H299" s="21" t="str">
        <f t="shared" si="31"/>
        <v/>
      </c>
      <c r="I299" s="22" t="str">
        <f t="shared" si="32"/>
        <v/>
      </c>
      <c r="J299" s="21" t="str">
        <f t="shared" si="33"/>
        <v/>
      </c>
      <c r="K299" s="21" t="str">
        <f t="shared" si="34"/>
        <v/>
      </c>
      <c r="L299" s="23" t="str">
        <f>IF(B299="","",TRIM(IF(COUNTIF('Registru avize'!$B$5:$B$304,B299)=0,"Aviz inexistent în registru. ","")&amp;IF(AND(D299&lt;&gt;"",ISNA(MATCH(D299,Coduri,0)),E299=""),"Cod necunoscut. ","")&amp;IF(N(G299)&lt;=0,"Lipsește cantitatea. ","")))</f>
        <v/>
      </c>
    </row>
    <row r="300" spans="1:12" x14ac:dyDescent="0.2">
      <c r="A300" s="1" t="str">
        <f t="shared" si="28"/>
        <v/>
      </c>
      <c r="B300" s="18"/>
      <c r="C300" s="19" t="str">
        <f>IF(B300="","",COUNTIF(INDEX($B:$B,5):B300,B300))</f>
        <v/>
      </c>
      <c r="D300" s="18"/>
      <c r="E300" s="20" t="str">
        <f t="shared" si="29"/>
        <v/>
      </c>
      <c r="F300" s="19" t="str">
        <f t="shared" si="30"/>
        <v/>
      </c>
      <c r="G300" s="6"/>
      <c r="H300" s="21" t="str">
        <f t="shared" si="31"/>
        <v/>
      </c>
      <c r="I300" s="22" t="str">
        <f t="shared" si="32"/>
        <v/>
      </c>
      <c r="J300" s="21" t="str">
        <f t="shared" si="33"/>
        <v/>
      </c>
      <c r="K300" s="21" t="str">
        <f t="shared" si="34"/>
        <v/>
      </c>
      <c r="L300" s="23" t="str">
        <f>IF(B300="","",TRIM(IF(COUNTIF('Registru avize'!$B$5:$B$304,B300)=0,"Aviz inexistent în registru. ","")&amp;IF(AND(D300&lt;&gt;"",ISNA(MATCH(D300,Coduri,0)),E300=""),"Cod necunoscut. ","")&amp;IF(N(G300)&lt;=0,"Lipsește cantitatea. ","")))</f>
        <v/>
      </c>
    </row>
    <row r="301" spans="1:12" x14ac:dyDescent="0.2">
      <c r="A301" s="1" t="str">
        <f t="shared" si="28"/>
        <v/>
      </c>
      <c r="B301" s="18"/>
      <c r="C301" s="19" t="str">
        <f>IF(B301="","",COUNTIF(INDEX($B:$B,5):B301,B301))</f>
        <v/>
      </c>
      <c r="D301" s="18"/>
      <c r="E301" s="20" t="str">
        <f t="shared" si="29"/>
        <v/>
      </c>
      <c r="F301" s="19" t="str">
        <f t="shared" si="30"/>
        <v/>
      </c>
      <c r="G301" s="6"/>
      <c r="H301" s="21" t="str">
        <f t="shared" si="31"/>
        <v/>
      </c>
      <c r="I301" s="22" t="str">
        <f t="shared" si="32"/>
        <v/>
      </c>
      <c r="J301" s="21" t="str">
        <f t="shared" si="33"/>
        <v/>
      </c>
      <c r="K301" s="21" t="str">
        <f t="shared" si="34"/>
        <v/>
      </c>
      <c r="L301" s="23" t="str">
        <f>IF(B301="","",TRIM(IF(COUNTIF('Registru avize'!$B$5:$B$304,B301)=0,"Aviz inexistent în registru. ","")&amp;IF(AND(D301&lt;&gt;"",ISNA(MATCH(D301,Coduri,0)),E301=""),"Cod necunoscut. ","")&amp;IF(N(G301)&lt;=0,"Lipsește cantitatea. ","")))</f>
        <v/>
      </c>
    </row>
    <row r="302" spans="1:12" x14ac:dyDescent="0.2">
      <c r="A302" s="1" t="str">
        <f t="shared" si="28"/>
        <v/>
      </c>
      <c r="B302" s="18"/>
      <c r="C302" s="19" t="str">
        <f>IF(B302="","",COUNTIF(INDEX($B:$B,5):B302,B302))</f>
        <v/>
      </c>
      <c r="D302" s="18"/>
      <c r="E302" s="20" t="str">
        <f t="shared" si="29"/>
        <v/>
      </c>
      <c r="F302" s="19" t="str">
        <f t="shared" si="30"/>
        <v/>
      </c>
      <c r="G302" s="6"/>
      <c r="H302" s="21" t="str">
        <f t="shared" si="31"/>
        <v/>
      </c>
      <c r="I302" s="22" t="str">
        <f t="shared" si="32"/>
        <v/>
      </c>
      <c r="J302" s="21" t="str">
        <f t="shared" si="33"/>
        <v/>
      </c>
      <c r="K302" s="21" t="str">
        <f t="shared" si="34"/>
        <v/>
      </c>
      <c r="L302" s="23" t="str">
        <f>IF(B302="","",TRIM(IF(COUNTIF('Registru avize'!$B$5:$B$304,B302)=0,"Aviz inexistent în registru. ","")&amp;IF(AND(D302&lt;&gt;"",ISNA(MATCH(D302,Coduri,0)),E302=""),"Cod necunoscut. ","")&amp;IF(N(G302)&lt;=0,"Lipsește cantitatea. ","")))</f>
        <v/>
      </c>
    </row>
    <row r="303" spans="1:12" x14ac:dyDescent="0.2">
      <c r="A303" s="1" t="str">
        <f t="shared" si="28"/>
        <v/>
      </c>
      <c r="B303" s="18"/>
      <c r="C303" s="19" t="str">
        <f>IF(B303="","",COUNTIF(INDEX($B:$B,5):B303,B303))</f>
        <v/>
      </c>
      <c r="D303" s="18"/>
      <c r="E303" s="20" t="str">
        <f t="shared" si="29"/>
        <v/>
      </c>
      <c r="F303" s="19" t="str">
        <f t="shared" si="30"/>
        <v/>
      </c>
      <c r="G303" s="6"/>
      <c r="H303" s="21" t="str">
        <f t="shared" si="31"/>
        <v/>
      </c>
      <c r="I303" s="22" t="str">
        <f t="shared" si="32"/>
        <v/>
      </c>
      <c r="J303" s="21" t="str">
        <f t="shared" si="33"/>
        <v/>
      </c>
      <c r="K303" s="21" t="str">
        <f t="shared" si="34"/>
        <v/>
      </c>
      <c r="L303" s="23" t="str">
        <f>IF(B303="","",TRIM(IF(COUNTIF('Registru avize'!$B$5:$B$304,B303)=0,"Aviz inexistent în registru. ","")&amp;IF(AND(D303&lt;&gt;"",ISNA(MATCH(D303,Coduri,0)),E303=""),"Cod necunoscut. ","")&amp;IF(N(G303)&lt;=0,"Lipsește cantitatea. ","")))</f>
        <v/>
      </c>
    </row>
    <row r="304" spans="1:12" x14ac:dyDescent="0.2">
      <c r="A304" s="1" t="str">
        <f t="shared" si="28"/>
        <v/>
      </c>
      <c r="B304" s="18"/>
      <c r="C304" s="19" t="str">
        <f>IF(B304="","",COUNTIF(INDEX($B:$B,5):B304,B304))</f>
        <v/>
      </c>
      <c r="D304" s="18"/>
      <c r="E304" s="20" t="str">
        <f t="shared" si="29"/>
        <v/>
      </c>
      <c r="F304" s="19" t="str">
        <f t="shared" si="30"/>
        <v/>
      </c>
      <c r="G304" s="6"/>
      <c r="H304" s="21" t="str">
        <f t="shared" si="31"/>
        <v/>
      </c>
      <c r="I304" s="22" t="str">
        <f t="shared" si="32"/>
        <v/>
      </c>
      <c r="J304" s="21" t="str">
        <f t="shared" si="33"/>
        <v/>
      </c>
      <c r="K304" s="21" t="str">
        <f t="shared" si="34"/>
        <v/>
      </c>
      <c r="L304" s="23" t="str">
        <f>IF(B304="","",TRIM(IF(COUNTIF('Registru avize'!$B$5:$B$304,B304)=0,"Aviz inexistent în registru. ","")&amp;IF(AND(D304&lt;&gt;"",ISNA(MATCH(D304,Coduri,0)),E304=""),"Cod necunoscut. ","")&amp;IF(N(G304)&lt;=0,"Lipsește cantitatea. ","")))</f>
        <v/>
      </c>
    </row>
    <row r="305" spans="1:12" x14ac:dyDescent="0.2">
      <c r="A305" s="1" t="str">
        <f t="shared" si="28"/>
        <v/>
      </c>
      <c r="B305" s="18"/>
      <c r="C305" s="19" t="str">
        <f>IF(B305="","",COUNTIF(INDEX($B:$B,5):B305,B305))</f>
        <v/>
      </c>
      <c r="D305" s="18"/>
      <c r="E305" s="20" t="str">
        <f t="shared" si="29"/>
        <v/>
      </c>
      <c r="F305" s="19" t="str">
        <f t="shared" si="30"/>
        <v/>
      </c>
      <c r="G305" s="6"/>
      <c r="H305" s="21" t="str">
        <f t="shared" si="31"/>
        <v/>
      </c>
      <c r="I305" s="22" t="str">
        <f t="shared" si="32"/>
        <v/>
      </c>
      <c r="J305" s="21" t="str">
        <f t="shared" si="33"/>
        <v/>
      </c>
      <c r="K305" s="21" t="str">
        <f t="shared" si="34"/>
        <v/>
      </c>
      <c r="L305" s="23" t="str">
        <f>IF(B305="","",TRIM(IF(COUNTIF('Registru avize'!$B$5:$B$304,B305)=0,"Aviz inexistent în registru. ","")&amp;IF(AND(D305&lt;&gt;"",ISNA(MATCH(D305,Coduri,0)),E305=""),"Cod necunoscut. ","")&amp;IF(N(G305)&lt;=0,"Lipsește cantitatea. ","")))</f>
        <v/>
      </c>
    </row>
    <row r="306" spans="1:12" x14ac:dyDescent="0.2">
      <c r="A306" s="1" t="str">
        <f t="shared" si="28"/>
        <v/>
      </c>
      <c r="B306" s="18"/>
      <c r="C306" s="19" t="str">
        <f>IF(B306="","",COUNTIF(INDEX($B:$B,5):B306,B306))</f>
        <v/>
      </c>
      <c r="D306" s="18"/>
      <c r="E306" s="20" t="str">
        <f t="shared" si="29"/>
        <v/>
      </c>
      <c r="F306" s="19" t="str">
        <f t="shared" si="30"/>
        <v/>
      </c>
      <c r="G306" s="6"/>
      <c r="H306" s="21" t="str">
        <f t="shared" si="31"/>
        <v/>
      </c>
      <c r="I306" s="22" t="str">
        <f t="shared" si="32"/>
        <v/>
      </c>
      <c r="J306" s="21" t="str">
        <f t="shared" si="33"/>
        <v/>
      </c>
      <c r="K306" s="21" t="str">
        <f t="shared" si="34"/>
        <v/>
      </c>
      <c r="L306" s="23" t="str">
        <f>IF(B306="","",TRIM(IF(COUNTIF('Registru avize'!$B$5:$B$304,B306)=0,"Aviz inexistent în registru. ","")&amp;IF(AND(D306&lt;&gt;"",ISNA(MATCH(D306,Coduri,0)),E306=""),"Cod necunoscut. ","")&amp;IF(N(G306)&lt;=0,"Lipsește cantitatea. ","")))</f>
        <v/>
      </c>
    </row>
    <row r="307" spans="1:12" x14ac:dyDescent="0.2">
      <c r="A307" s="1" t="str">
        <f t="shared" si="28"/>
        <v/>
      </c>
      <c r="B307" s="18"/>
      <c r="C307" s="19" t="str">
        <f>IF(B307="","",COUNTIF(INDEX($B:$B,5):B307,B307))</f>
        <v/>
      </c>
      <c r="D307" s="18"/>
      <c r="E307" s="20" t="str">
        <f t="shared" si="29"/>
        <v/>
      </c>
      <c r="F307" s="19" t="str">
        <f t="shared" si="30"/>
        <v/>
      </c>
      <c r="G307" s="6"/>
      <c r="H307" s="21" t="str">
        <f t="shared" si="31"/>
        <v/>
      </c>
      <c r="I307" s="22" t="str">
        <f t="shared" si="32"/>
        <v/>
      </c>
      <c r="J307" s="21" t="str">
        <f t="shared" si="33"/>
        <v/>
      </c>
      <c r="K307" s="21" t="str">
        <f t="shared" si="34"/>
        <v/>
      </c>
      <c r="L307" s="23" t="str">
        <f>IF(B307="","",TRIM(IF(COUNTIF('Registru avize'!$B$5:$B$304,B307)=0,"Aviz inexistent în registru. ","")&amp;IF(AND(D307&lt;&gt;"",ISNA(MATCH(D307,Coduri,0)),E307=""),"Cod necunoscut. ","")&amp;IF(N(G307)&lt;=0,"Lipsește cantitatea. ","")))</f>
        <v/>
      </c>
    </row>
    <row r="308" spans="1:12" x14ac:dyDescent="0.2">
      <c r="A308" s="1" t="str">
        <f t="shared" si="28"/>
        <v/>
      </c>
      <c r="B308" s="18"/>
      <c r="C308" s="19" t="str">
        <f>IF(B308="","",COUNTIF(INDEX($B:$B,5):B308,B308))</f>
        <v/>
      </c>
      <c r="D308" s="18"/>
      <c r="E308" s="20" t="str">
        <f t="shared" si="29"/>
        <v/>
      </c>
      <c r="F308" s="19" t="str">
        <f t="shared" si="30"/>
        <v/>
      </c>
      <c r="G308" s="6"/>
      <c r="H308" s="21" t="str">
        <f t="shared" si="31"/>
        <v/>
      </c>
      <c r="I308" s="22" t="str">
        <f t="shared" si="32"/>
        <v/>
      </c>
      <c r="J308" s="21" t="str">
        <f t="shared" si="33"/>
        <v/>
      </c>
      <c r="K308" s="21" t="str">
        <f t="shared" si="34"/>
        <v/>
      </c>
      <c r="L308" s="23" t="str">
        <f>IF(B308="","",TRIM(IF(COUNTIF('Registru avize'!$B$5:$B$304,B308)=0,"Aviz inexistent în registru. ","")&amp;IF(AND(D308&lt;&gt;"",ISNA(MATCH(D308,Coduri,0)),E308=""),"Cod necunoscut. ","")&amp;IF(N(G308)&lt;=0,"Lipsește cantitatea. ","")))</f>
        <v/>
      </c>
    </row>
    <row r="309" spans="1:12" x14ac:dyDescent="0.2">
      <c r="A309" s="1" t="str">
        <f t="shared" si="28"/>
        <v/>
      </c>
      <c r="B309" s="18"/>
      <c r="C309" s="19" t="str">
        <f>IF(B309="","",COUNTIF(INDEX($B:$B,5):B309,B309))</f>
        <v/>
      </c>
      <c r="D309" s="18"/>
      <c r="E309" s="20" t="str">
        <f t="shared" si="29"/>
        <v/>
      </c>
      <c r="F309" s="19" t="str">
        <f t="shared" si="30"/>
        <v/>
      </c>
      <c r="G309" s="6"/>
      <c r="H309" s="21" t="str">
        <f t="shared" si="31"/>
        <v/>
      </c>
      <c r="I309" s="22" t="str">
        <f t="shared" si="32"/>
        <v/>
      </c>
      <c r="J309" s="21" t="str">
        <f t="shared" si="33"/>
        <v/>
      </c>
      <c r="K309" s="21" t="str">
        <f t="shared" si="34"/>
        <v/>
      </c>
      <c r="L309" s="23" t="str">
        <f>IF(B309="","",TRIM(IF(COUNTIF('Registru avize'!$B$5:$B$304,B309)=0,"Aviz inexistent în registru. ","")&amp;IF(AND(D309&lt;&gt;"",ISNA(MATCH(D309,Coduri,0)),E309=""),"Cod necunoscut. ","")&amp;IF(N(G309)&lt;=0,"Lipsește cantitatea. ","")))</f>
        <v/>
      </c>
    </row>
    <row r="310" spans="1:12" x14ac:dyDescent="0.2">
      <c r="A310" s="1" t="str">
        <f t="shared" si="28"/>
        <v/>
      </c>
      <c r="B310" s="18"/>
      <c r="C310" s="19" t="str">
        <f>IF(B310="","",COUNTIF(INDEX($B:$B,5):B310,B310))</f>
        <v/>
      </c>
      <c r="D310" s="18"/>
      <c r="E310" s="20" t="str">
        <f t="shared" si="29"/>
        <v/>
      </c>
      <c r="F310" s="19" t="str">
        <f t="shared" si="30"/>
        <v/>
      </c>
      <c r="G310" s="6"/>
      <c r="H310" s="21" t="str">
        <f t="shared" si="31"/>
        <v/>
      </c>
      <c r="I310" s="22" t="str">
        <f t="shared" si="32"/>
        <v/>
      </c>
      <c r="J310" s="21" t="str">
        <f t="shared" si="33"/>
        <v/>
      </c>
      <c r="K310" s="21" t="str">
        <f t="shared" si="34"/>
        <v/>
      </c>
      <c r="L310" s="23" t="str">
        <f>IF(B310="","",TRIM(IF(COUNTIF('Registru avize'!$B$5:$B$304,B310)=0,"Aviz inexistent în registru. ","")&amp;IF(AND(D310&lt;&gt;"",ISNA(MATCH(D310,Coduri,0)),E310=""),"Cod necunoscut. ","")&amp;IF(N(G310)&lt;=0,"Lipsește cantitatea. ","")))</f>
        <v/>
      </c>
    </row>
    <row r="311" spans="1:12" x14ac:dyDescent="0.2">
      <c r="A311" s="1" t="str">
        <f t="shared" si="28"/>
        <v/>
      </c>
      <c r="B311" s="18"/>
      <c r="C311" s="19" t="str">
        <f>IF(B311="","",COUNTIF(INDEX($B:$B,5):B311,B311))</f>
        <v/>
      </c>
      <c r="D311" s="18"/>
      <c r="E311" s="20" t="str">
        <f t="shared" si="29"/>
        <v/>
      </c>
      <c r="F311" s="19" t="str">
        <f t="shared" si="30"/>
        <v/>
      </c>
      <c r="G311" s="6"/>
      <c r="H311" s="21" t="str">
        <f t="shared" si="31"/>
        <v/>
      </c>
      <c r="I311" s="22" t="str">
        <f t="shared" si="32"/>
        <v/>
      </c>
      <c r="J311" s="21" t="str">
        <f t="shared" si="33"/>
        <v/>
      </c>
      <c r="K311" s="21" t="str">
        <f t="shared" si="34"/>
        <v/>
      </c>
      <c r="L311" s="23" t="str">
        <f>IF(B311="","",TRIM(IF(COUNTIF('Registru avize'!$B$5:$B$304,B311)=0,"Aviz inexistent în registru. ","")&amp;IF(AND(D311&lt;&gt;"",ISNA(MATCH(D311,Coduri,0)),E311=""),"Cod necunoscut. ","")&amp;IF(N(G311)&lt;=0,"Lipsește cantitatea. ","")))</f>
        <v/>
      </c>
    </row>
    <row r="312" spans="1:12" x14ac:dyDescent="0.2">
      <c r="A312" s="1" t="str">
        <f t="shared" si="28"/>
        <v/>
      </c>
      <c r="B312" s="18"/>
      <c r="C312" s="19" t="str">
        <f>IF(B312="","",COUNTIF(INDEX($B:$B,5):B312,B312))</f>
        <v/>
      </c>
      <c r="D312" s="18"/>
      <c r="E312" s="20" t="str">
        <f t="shared" si="29"/>
        <v/>
      </c>
      <c r="F312" s="19" t="str">
        <f t="shared" si="30"/>
        <v/>
      </c>
      <c r="G312" s="6"/>
      <c r="H312" s="21" t="str">
        <f t="shared" si="31"/>
        <v/>
      </c>
      <c r="I312" s="22" t="str">
        <f t="shared" si="32"/>
        <v/>
      </c>
      <c r="J312" s="21" t="str">
        <f t="shared" si="33"/>
        <v/>
      </c>
      <c r="K312" s="21" t="str">
        <f t="shared" si="34"/>
        <v/>
      </c>
      <c r="L312" s="23" t="str">
        <f>IF(B312="","",TRIM(IF(COUNTIF('Registru avize'!$B$5:$B$304,B312)=0,"Aviz inexistent în registru. ","")&amp;IF(AND(D312&lt;&gt;"",ISNA(MATCH(D312,Coduri,0)),E312=""),"Cod necunoscut. ","")&amp;IF(N(G312)&lt;=0,"Lipsește cantitatea. ","")))</f>
        <v/>
      </c>
    </row>
    <row r="313" spans="1:12" x14ac:dyDescent="0.2">
      <c r="A313" s="1" t="str">
        <f t="shared" si="28"/>
        <v/>
      </c>
      <c r="B313" s="18"/>
      <c r="C313" s="19" t="str">
        <f>IF(B313="","",COUNTIF(INDEX($B:$B,5):B313,B313))</f>
        <v/>
      </c>
      <c r="D313" s="18"/>
      <c r="E313" s="20" t="str">
        <f t="shared" si="29"/>
        <v/>
      </c>
      <c r="F313" s="19" t="str">
        <f t="shared" si="30"/>
        <v/>
      </c>
      <c r="G313" s="6"/>
      <c r="H313" s="21" t="str">
        <f t="shared" si="31"/>
        <v/>
      </c>
      <c r="I313" s="22" t="str">
        <f t="shared" si="32"/>
        <v/>
      </c>
      <c r="J313" s="21" t="str">
        <f t="shared" si="33"/>
        <v/>
      </c>
      <c r="K313" s="21" t="str">
        <f t="shared" si="34"/>
        <v/>
      </c>
      <c r="L313" s="23" t="str">
        <f>IF(B313="","",TRIM(IF(COUNTIF('Registru avize'!$B$5:$B$304,B313)=0,"Aviz inexistent în registru. ","")&amp;IF(AND(D313&lt;&gt;"",ISNA(MATCH(D313,Coduri,0)),E313=""),"Cod necunoscut. ","")&amp;IF(N(G313)&lt;=0,"Lipsește cantitatea. ","")))</f>
        <v/>
      </c>
    </row>
    <row r="314" spans="1:12" x14ac:dyDescent="0.2">
      <c r="A314" s="1" t="str">
        <f t="shared" si="28"/>
        <v/>
      </c>
      <c r="B314" s="18"/>
      <c r="C314" s="19" t="str">
        <f>IF(B314="","",COUNTIF(INDEX($B:$B,5):B314,B314))</f>
        <v/>
      </c>
      <c r="D314" s="18"/>
      <c r="E314" s="20" t="str">
        <f t="shared" si="29"/>
        <v/>
      </c>
      <c r="F314" s="19" t="str">
        <f t="shared" si="30"/>
        <v/>
      </c>
      <c r="G314" s="6"/>
      <c r="H314" s="21" t="str">
        <f t="shared" si="31"/>
        <v/>
      </c>
      <c r="I314" s="22" t="str">
        <f t="shared" si="32"/>
        <v/>
      </c>
      <c r="J314" s="21" t="str">
        <f t="shared" si="33"/>
        <v/>
      </c>
      <c r="K314" s="21" t="str">
        <f t="shared" si="34"/>
        <v/>
      </c>
      <c r="L314" s="23" t="str">
        <f>IF(B314="","",TRIM(IF(COUNTIF('Registru avize'!$B$5:$B$304,B314)=0,"Aviz inexistent în registru. ","")&amp;IF(AND(D314&lt;&gt;"",ISNA(MATCH(D314,Coduri,0)),E314=""),"Cod necunoscut. ","")&amp;IF(N(G314)&lt;=0,"Lipsește cantitatea. ","")))</f>
        <v/>
      </c>
    </row>
    <row r="315" spans="1:12" x14ac:dyDescent="0.2">
      <c r="A315" s="1" t="str">
        <f t="shared" si="28"/>
        <v/>
      </c>
      <c r="B315" s="18"/>
      <c r="C315" s="19" t="str">
        <f>IF(B315="","",COUNTIF(INDEX($B:$B,5):B315,B315))</f>
        <v/>
      </c>
      <c r="D315" s="18"/>
      <c r="E315" s="20" t="str">
        <f t="shared" si="29"/>
        <v/>
      </c>
      <c r="F315" s="19" t="str">
        <f t="shared" si="30"/>
        <v/>
      </c>
      <c r="G315" s="6"/>
      <c r="H315" s="21" t="str">
        <f t="shared" si="31"/>
        <v/>
      </c>
      <c r="I315" s="22" t="str">
        <f t="shared" si="32"/>
        <v/>
      </c>
      <c r="J315" s="21" t="str">
        <f t="shared" si="33"/>
        <v/>
      </c>
      <c r="K315" s="21" t="str">
        <f t="shared" si="34"/>
        <v/>
      </c>
      <c r="L315" s="23" t="str">
        <f>IF(B315="","",TRIM(IF(COUNTIF('Registru avize'!$B$5:$B$304,B315)=0,"Aviz inexistent în registru. ","")&amp;IF(AND(D315&lt;&gt;"",ISNA(MATCH(D315,Coduri,0)),E315=""),"Cod necunoscut. ","")&amp;IF(N(G315)&lt;=0,"Lipsește cantitatea. ","")))</f>
        <v/>
      </c>
    </row>
    <row r="316" spans="1:12" x14ac:dyDescent="0.2">
      <c r="A316" s="1" t="str">
        <f t="shared" si="28"/>
        <v/>
      </c>
      <c r="B316" s="18"/>
      <c r="C316" s="19" t="str">
        <f>IF(B316="","",COUNTIF(INDEX($B:$B,5):B316,B316))</f>
        <v/>
      </c>
      <c r="D316" s="18"/>
      <c r="E316" s="20" t="str">
        <f t="shared" si="29"/>
        <v/>
      </c>
      <c r="F316" s="19" t="str">
        <f t="shared" si="30"/>
        <v/>
      </c>
      <c r="G316" s="6"/>
      <c r="H316" s="21" t="str">
        <f t="shared" si="31"/>
        <v/>
      </c>
      <c r="I316" s="22" t="str">
        <f t="shared" si="32"/>
        <v/>
      </c>
      <c r="J316" s="21" t="str">
        <f t="shared" si="33"/>
        <v/>
      </c>
      <c r="K316" s="21" t="str">
        <f t="shared" si="34"/>
        <v/>
      </c>
      <c r="L316" s="23" t="str">
        <f>IF(B316="","",TRIM(IF(COUNTIF('Registru avize'!$B$5:$B$304,B316)=0,"Aviz inexistent în registru. ","")&amp;IF(AND(D316&lt;&gt;"",ISNA(MATCH(D316,Coduri,0)),E316=""),"Cod necunoscut. ","")&amp;IF(N(G316)&lt;=0,"Lipsește cantitatea. ","")))</f>
        <v/>
      </c>
    </row>
    <row r="317" spans="1:12" x14ac:dyDescent="0.2">
      <c r="A317" s="1" t="str">
        <f t="shared" si="28"/>
        <v/>
      </c>
      <c r="B317" s="18"/>
      <c r="C317" s="19" t="str">
        <f>IF(B317="","",COUNTIF(INDEX($B:$B,5):B317,B317))</f>
        <v/>
      </c>
      <c r="D317" s="18"/>
      <c r="E317" s="20" t="str">
        <f t="shared" si="29"/>
        <v/>
      </c>
      <c r="F317" s="19" t="str">
        <f t="shared" si="30"/>
        <v/>
      </c>
      <c r="G317" s="6"/>
      <c r="H317" s="21" t="str">
        <f t="shared" si="31"/>
        <v/>
      </c>
      <c r="I317" s="22" t="str">
        <f t="shared" si="32"/>
        <v/>
      </c>
      <c r="J317" s="21" t="str">
        <f t="shared" si="33"/>
        <v/>
      </c>
      <c r="K317" s="21" t="str">
        <f t="shared" si="34"/>
        <v/>
      </c>
      <c r="L317" s="23" t="str">
        <f>IF(B317="","",TRIM(IF(COUNTIF('Registru avize'!$B$5:$B$304,B317)=0,"Aviz inexistent în registru. ","")&amp;IF(AND(D317&lt;&gt;"",ISNA(MATCH(D317,Coduri,0)),E317=""),"Cod necunoscut. ","")&amp;IF(N(G317)&lt;=0,"Lipsește cantitatea. ","")))</f>
        <v/>
      </c>
    </row>
    <row r="318" spans="1:12" x14ac:dyDescent="0.2">
      <c r="A318" s="1" t="str">
        <f t="shared" si="28"/>
        <v/>
      </c>
      <c r="B318" s="18"/>
      <c r="C318" s="19" t="str">
        <f>IF(B318="","",COUNTIF(INDEX($B:$B,5):B318,B318))</f>
        <v/>
      </c>
      <c r="D318" s="18"/>
      <c r="E318" s="20" t="str">
        <f t="shared" si="29"/>
        <v/>
      </c>
      <c r="F318" s="19" t="str">
        <f t="shared" si="30"/>
        <v/>
      </c>
      <c r="G318" s="6"/>
      <c r="H318" s="21" t="str">
        <f t="shared" si="31"/>
        <v/>
      </c>
      <c r="I318" s="22" t="str">
        <f t="shared" si="32"/>
        <v/>
      </c>
      <c r="J318" s="21" t="str">
        <f t="shared" si="33"/>
        <v/>
      </c>
      <c r="K318" s="21" t="str">
        <f t="shared" si="34"/>
        <v/>
      </c>
      <c r="L318" s="23" t="str">
        <f>IF(B318="","",TRIM(IF(COUNTIF('Registru avize'!$B$5:$B$304,B318)=0,"Aviz inexistent în registru. ","")&amp;IF(AND(D318&lt;&gt;"",ISNA(MATCH(D318,Coduri,0)),E318=""),"Cod necunoscut. ","")&amp;IF(N(G318)&lt;=0,"Lipsește cantitatea. ","")))</f>
        <v/>
      </c>
    </row>
    <row r="319" spans="1:12" x14ac:dyDescent="0.2">
      <c r="A319" s="1" t="str">
        <f t="shared" si="28"/>
        <v/>
      </c>
      <c r="B319" s="18"/>
      <c r="C319" s="19" t="str">
        <f>IF(B319="","",COUNTIF(INDEX($B:$B,5):B319,B319))</f>
        <v/>
      </c>
      <c r="D319" s="18"/>
      <c r="E319" s="20" t="str">
        <f t="shared" si="29"/>
        <v/>
      </c>
      <c r="F319" s="19" t="str">
        <f t="shared" si="30"/>
        <v/>
      </c>
      <c r="G319" s="6"/>
      <c r="H319" s="21" t="str">
        <f t="shared" si="31"/>
        <v/>
      </c>
      <c r="I319" s="22" t="str">
        <f t="shared" si="32"/>
        <v/>
      </c>
      <c r="J319" s="21" t="str">
        <f t="shared" si="33"/>
        <v/>
      </c>
      <c r="K319" s="21" t="str">
        <f t="shared" si="34"/>
        <v/>
      </c>
      <c r="L319" s="23" t="str">
        <f>IF(B319="","",TRIM(IF(COUNTIF('Registru avize'!$B$5:$B$304,B319)=0,"Aviz inexistent în registru. ","")&amp;IF(AND(D319&lt;&gt;"",ISNA(MATCH(D319,Coduri,0)),E319=""),"Cod necunoscut. ","")&amp;IF(N(G319)&lt;=0,"Lipsește cantitatea. ","")))</f>
        <v/>
      </c>
    </row>
    <row r="320" spans="1:12" x14ac:dyDescent="0.2">
      <c r="A320" s="1" t="str">
        <f t="shared" si="28"/>
        <v/>
      </c>
      <c r="B320" s="18"/>
      <c r="C320" s="19" t="str">
        <f>IF(B320="","",COUNTIF(INDEX($B:$B,5):B320,B320))</f>
        <v/>
      </c>
      <c r="D320" s="18"/>
      <c r="E320" s="20" t="str">
        <f t="shared" si="29"/>
        <v/>
      </c>
      <c r="F320" s="19" t="str">
        <f t="shared" si="30"/>
        <v/>
      </c>
      <c r="G320" s="6"/>
      <c r="H320" s="21" t="str">
        <f t="shared" si="31"/>
        <v/>
      </c>
      <c r="I320" s="22" t="str">
        <f t="shared" si="32"/>
        <v/>
      </c>
      <c r="J320" s="21" t="str">
        <f t="shared" si="33"/>
        <v/>
      </c>
      <c r="K320" s="21" t="str">
        <f t="shared" si="34"/>
        <v/>
      </c>
      <c r="L320" s="23" t="str">
        <f>IF(B320="","",TRIM(IF(COUNTIF('Registru avize'!$B$5:$B$304,B320)=0,"Aviz inexistent în registru. ","")&amp;IF(AND(D320&lt;&gt;"",ISNA(MATCH(D320,Coduri,0)),E320=""),"Cod necunoscut. ","")&amp;IF(N(G320)&lt;=0,"Lipsește cantitatea. ","")))</f>
        <v/>
      </c>
    </row>
    <row r="321" spans="1:12" x14ac:dyDescent="0.2">
      <c r="A321" s="1" t="str">
        <f t="shared" si="28"/>
        <v/>
      </c>
      <c r="B321" s="18"/>
      <c r="C321" s="19" t="str">
        <f>IF(B321="","",COUNTIF(INDEX($B:$B,5):B321,B321))</f>
        <v/>
      </c>
      <c r="D321" s="18"/>
      <c r="E321" s="20" t="str">
        <f t="shared" si="29"/>
        <v/>
      </c>
      <c r="F321" s="19" t="str">
        <f t="shared" si="30"/>
        <v/>
      </c>
      <c r="G321" s="6"/>
      <c r="H321" s="21" t="str">
        <f t="shared" si="31"/>
        <v/>
      </c>
      <c r="I321" s="22" t="str">
        <f t="shared" si="32"/>
        <v/>
      </c>
      <c r="J321" s="21" t="str">
        <f t="shared" si="33"/>
        <v/>
      </c>
      <c r="K321" s="21" t="str">
        <f t="shared" si="34"/>
        <v/>
      </c>
      <c r="L321" s="23" t="str">
        <f>IF(B321="","",TRIM(IF(COUNTIF('Registru avize'!$B$5:$B$304,B321)=0,"Aviz inexistent în registru. ","")&amp;IF(AND(D321&lt;&gt;"",ISNA(MATCH(D321,Coduri,0)),E321=""),"Cod necunoscut. ","")&amp;IF(N(G321)&lt;=0,"Lipsește cantitatea. ","")))</f>
        <v/>
      </c>
    </row>
    <row r="322" spans="1:12" x14ac:dyDescent="0.2">
      <c r="A322" s="1" t="str">
        <f t="shared" si="28"/>
        <v/>
      </c>
      <c r="B322" s="18"/>
      <c r="C322" s="19" t="str">
        <f>IF(B322="","",COUNTIF(INDEX($B:$B,5):B322,B322))</f>
        <v/>
      </c>
      <c r="D322" s="18"/>
      <c r="E322" s="20" t="str">
        <f t="shared" si="29"/>
        <v/>
      </c>
      <c r="F322" s="19" t="str">
        <f t="shared" si="30"/>
        <v/>
      </c>
      <c r="G322" s="6"/>
      <c r="H322" s="21" t="str">
        <f t="shared" si="31"/>
        <v/>
      </c>
      <c r="I322" s="22" t="str">
        <f t="shared" si="32"/>
        <v/>
      </c>
      <c r="J322" s="21" t="str">
        <f t="shared" si="33"/>
        <v/>
      </c>
      <c r="K322" s="21" t="str">
        <f t="shared" si="34"/>
        <v/>
      </c>
      <c r="L322" s="23" t="str">
        <f>IF(B322="","",TRIM(IF(COUNTIF('Registru avize'!$B$5:$B$304,B322)=0,"Aviz inexistent în registru. ","")&amp;IF(AND(D322&lt;&gt;"",ISNA(MATCH(D322,Coduri,0)),E322=""),"Cod necunoscut. ","")&amp;IF(N(G322)&lt;=0,"Lipsește cantitatea. ","")))</f>
        <v/>
      </c>
    </row>
    <row r="323" spans="1:12" x14ac:dyDescent="0.2">
      <c r="A323" s="1" t="str">
        <f t="shared" si="28"/>
        <v/>
      </c>
      <c r="B323" s="18"/>
      <c r="C323" s="19" t="str">
        <f>IF(B323="","",COUNTIF(INDEX($B:$B,5):B323,B323))</f>
        <v/>
      </c>
      <c r="D323" s="18"/>
      <c r="E323" s="20" t="str">
        <f t="shared" si="29"/>
        <v/>
      </c>
      <c r="F323" s="19" t="str">
        <f t="shared" si="30"/>
        <v/>
      </c>
      <c r="G323" s="6"/>
      <c r="H323" s="21" t="str">
        <f t="shared" si="31"/>
        <v/>
      </c>
      <c r="I323" s="22" t="str">
        <f t="shared" si="32"/>
        <v/>
      </c>
      <c r="J323" s="21" t="str">
        <f t="shared" si="33"/>
        <v/>
      </c>
      <c r="K323" s="21" t="str">
        <f t="shared" si="34"/>
        <v/>
      </c>
      <c r="L323" s="23" t="str">
        <f>IF(B323="","",TRIM(IF(COUNTIF('Registru avize'!$B$5:$B$304,B323)=0,"Aviz inexistent în registru. ","")&amp;IF(AND(D323&lt;&gt;"",ISNA(MATCH(D323,Coduri,0)),E323=""),"Cod necunoscut. ","")&amp;IF(N(G323)&lt;=0,"Lipsește cantitatea. ","")))</f>
        <v/>
      </c>
    </row>
    <row r="324" spans="1:12" x14ac:dyDescent="0.2">
      <c r="A324" s="1" t="str">
        <f t="shared" si="28"/>
        <v/>
      </c>
      <c r="B324" s="18"/>
      <c r="C324" s="19" t="str">
        <f>IF(B324="","",COUNTIF(INDEX($B:$B,5):B324,B324))</f>
        <v/>
      </c>
      <c r="D324" s="18"/>
      <c r="E324" s="20" t="str">
        <f t="shared" si="29"/>
        <v/>
      </c>
      <c r="F324" s="19" t="str">
        <f t="shared" si="30"/>
        <v/>
      </c>
      <c r="G324" s="6"/>
      <c r="H324" s="21" t="str">
        <f t="shared" si="31"/>
        <v/>
      </c>
      <c r="I324" s="22" t="str">
        <f t="shared" si="32"/>
        <v/>
      </c>
      <c r="J324" s="21" t="str">
        <f t="shared" si="33"/>
        <v/>
      </c>
      <c r="K324" s="21" t="str">
        <f t="shared" si="34"/>
        <v/>
      </c>
      <c r="L324" s="23" t="str">
        <f>IF(B324="","",TRIM(IF(COUNTIF('Registru avize'!$B$5:$B$304,B324)=0,"Aviz inexistent în registru. ","")&amp;IF(AND(D324&lt;&gt;"",ISNA(MATCH(D324,Coduri,0)),E324=""),"Cod necunoscut. ","")&amp;IF(N(G324)&lt;=0,"Lipsește cantitatea. ","")))</f>
        <v/>
      </c>
    </row>
    <row r="325" spans="1:12" x14ac:dyDescent="0.2">
      <c r="A325" s="1" t="str">
        <f t="shared" ref="A325:A388" si="35">IF(B325="","",B325&amp;"|"&amp;C325)</f>
        <v/>
      </c>
      <c r="B325" s="18"/>
      <c r="C325" s="19" t="str">
        <f>IF(B325="","",COUNTIF(INDEX($B:$B,5):B325,B325))</f>
        <v/>
      </c>
      <c r="D325" s="18"/>
      <c r="E325" s="20" t="str">
        <f t="shared" ref="E325:E388" si="36">IF(D325="","",IFERROR(VLOOKUP(D325,Catalog,2,FALSE),""))</f>
        <v/>
      </c>
      <c r="F325" s="19" t="str">
        <f t="shared" ref="F325:F388" si="37">IF(D325="","",IFERROR(VLOOKUP(D325,Catalog,3,FALSE),""))</f>
        <v/>
      </c>
      <c r="G325" s="6"/>
      <c r="H325" s="21" t="str">
        <f t="shared" ref="H325:H388" si="38">IF(D325="","",IFERROR(VLOOKUP(D325,Catalog,4,FALSE),""))</f>
        <v/>
      </c>
      <c r="I325" s="22" t="str">
        <f t="shared" ref="I325:I388" si="39">IF(D325="","",IFERROR(VLOOKUP(D325,Catalog,5,FALSE),""))</f>
        <v/>
      </c>
      <c r="J325" s="21" t="str">
        <f t="shared" ref="J325:J388" si="40">IF(OR(G325="",H325=""),"",ROUND(G325*H325,2))</f>
        <v/>
      </c>
      <c r="K325" s="21" t="str">
        <f t="shared" ref="K325:K388" si="41">IF(OR(J325="",I325=""),"",ROUND(J325*I325,2))</f>
        <v/>
      </c>
      <c r="L325" s="23" t="str">
        <f>IF(B325="","",TRIM(IF(COUNTIF('Registru avize'!$B$5:$B$304,B325)=0,"Aviz inexistent în registru. ","")&amp;IF(AND(D325&lt;&gt;"",ISNA(MATCH(D325,Coduri,0)),E325=""),"Cod necunoscut. ","")&amp;IF(N(G325)&lt;=0,"Lipsește cantitatea. ","")))</f>
        <v/>
      </c>
    </row>
    <row r="326" spans="1:12" x14ac:dyDescent="0.2">
      <c r="A326" s="1" t="str">
        <f t="shared" si="35"/>
        <v/>
      </c>
      <c r="B326" s="18"/>
      <c r="C326" s="19" t="str">
        <f>IF(B326="","",COUNTIF(INDEX($B:$B,5):B326,B326))</f>
        <v/>
      </c>
      <c r="D326" s="18"/>
      <c r="E326" s="20" t="str">
        <f t="shared" si="36"/>
        <v/>
      </c>
      <c r="F326" s="19" t="str">
        <f t="shared" si="37"/>
        <v/>
      </c>
      <c r="G326" s="6"/>
      <c r="H326" s="21" t="str">
        <f t="shared" si="38"/>
        <v/>
      </c>
      <c r="I326" s="22" t="str">
        <f t="shared" si="39"/>
        <v/>
      </c>
      <c r="J326" s="21" t="str">
        <f t="shared" si="40"/>
        <v/>
      </c>
      <c r="K326" s="21" t="str">
        <f t="shared" si="41"/>
        <v/>
      </c>
      <c r="L326" s="23" t="str">
        <f>IF(B326="","",TRIM(IF(COUNTIF('Registru avize'!$B$5:$B$304,B326)=0,"Aviz inexistent în registru. ","")&amp;IF(AND(D326&lt;&gt;"",ISNA(MATCH(D326,Coduri,0)),E326=""),"Cod necunoscut. ","")&amp;IF(N(G326)&lt;=0,"Lipsește cantitatea. ","")))</f>
        <v/>
      </c>
    </row>
    <row r="327" spans="1:12" x14ac:dyDescent="0.2">
      <c r="A327" s="1" t="str">
        <f t="shared" si="35"/>
        <v/>
      </c>
      <c r="B327" s="18"/>
      <c r="C327" s="19" t="str">
        <f>IF(B327="","",COUNTIF(INDEX($B:$B,5):B327,B327))</f>
        <v/>
      </c>
      <c r="D327" s="18"/>
      <c r="E327" s="20" t="str">
        <f t="shared" si="36"/>
        <v/>
      </c>
      <c r="F327" s="19" t="str">
        <f t="shared" si="37"/>
        <v/>
      </c>
      <c r="G327" s="6"/>
      <c r="H327" s="21" t="str">
        <f t="shared" si="38"/>
        <v/>
      </c>
      <c r="I327" s="22" t="str">
        <f t="shared" si="39"/>
        <v/>
      </c>
      <c r="J327" s="21" t="str">
        <f t="shared" si="40"/>
        <v/>
      </c>
      <c r="K327" s="21" t="str">
        <f t="shared" si="41"/>
        <v/>
      </c>
      <c r="L327" s="23" t="str">
        <f>IF(B327="","",TRIM(IF(COUNTIF('Registru avize'!$B$5:$B$304,B327)=0,"Aviz inexistent în registru. ","")&amp;IF(AND(D327&lt;&gt;"",ISNA(MATCH(D327,Coduri,0)),E327=""),"Cod necunoscut. ","")&amp;IF(N(G327)&lt;=0,"Lipsește cantitatea. ","")))</f>
        <v/>
      </c>
    </row>
    <row r="328" spans="1:12" x14ac:dyDescent="0.2">
      <c r="A328" s="1" t="str">
        <f t="shared" si="35"/>
        <v/>
      </c>
      <c r="B328" s="18"/>
      <c r="C328" s="19" t="str">
        <f>IF(B328="","",COUNTIF(INDEX($B:$B,5):B328,B328))</f>
        <v/>
      </c>
      <c r="D328" s="18"/>
      <c r="E328" s="20" t="str">
        <f t="shared" si="36"/>
        <v/>
      </c>
      <c r="F328" s="19" t="str">
        <f t="shared" si="37"/>
        <v/>
      </c>
      <c r="G328" s="6"/>
      <c r="H328" s="21" t="str">
        <f t="shared" si="38"/>
        <v/>
      </c>
      <c r="I328" s="22" t="str">
        <f t="shared" si="39"/>
        <v/>
      </c>
      <c r="J328" s="21" t="str">
        <f t="shared" si="40"/>
        <v/>
      </c>
      <c r="K328" s="21" t="str">
        <f t="shared" si="41"/>
        <v/>
      </c>
      <c r="L328" s="23" t="str">
        <f>IF(B328="","",TRIM(IF(COUNTIF('Registru avize'!$B$5:$B$304,B328)=0,"Aviz inexistent în registru. ","")&amp;IF(AND(D328&lt;&gt;"",ISNA(MATCH(D328,Coduri,0)),E328=""),"Cod necunoscut. ","")&amp;IF(N(G328)&lt;=0,"Lipsește cantitatea. ","")))</f>
        <v/>
      </c>
    </row>
    <row r="329" spans="1:12" x14ac:dyDescent="0.2">
      <c r="A329" s="1" t="str">
        <f t="shared" si="35"/>
        <v/>
      </c>
      <c r="B329" s="18"/>
      <c r="C329" s="19" t="str">
        <f>IF(B329="","",COUNTIF(INDEX($B:$B,5):B329,B329))</f>
        <v/>
      </c>
      <c r="D329" s="18"/>
      <c r="E329" s="20" t="str">
        <f t="shared" si="36"/>
        <v/>
      </c>
      <c r="F329" s="19" t="str">
        <f t="shared" si="37"/>
        <v/>
      </c>
      <c r="G329" s="6"/>
      <c r="H329" s="21" t="str">
        <f t="shared" si="38"/>
        <v/>
      </c>
      <c r="I329" s="22" t="str">
        <f t="shared" si="39"/>
        <v/>
      </c>
      <c r="J329" s="21" t="str">
        <f t="shared" si="40"/>
        <v/>
      </c>
      <c r="K329" s="21" t="str">
        <f t="shared" si="41"/>
        <v/>
      </c>
      <c r="L329" s="23" t="str">
        <f>IF(B329="","",TRIM(IF(COUNTIF('Registru avize'!$B$5:$B$304,B329)=0,"Aviz inexistent în registru. ","")&amp;IF(AND(D329&lt;&gt;"",ISNA(MATCH(D329,Coduri,0)),E329=""),"Cod necunoscut. ","")&amp;IF(N(G329)&lt;=0,"Lipsește cantitatea. ","")))</f>
        <v/>
      </c>
    </row>
    <row r="330" spans="1:12" x14ac:dyDescent="0.2">
      <c r="A330" s="1" t="str">
        <f t="shared" si="35"/>
        <v/>
      </c>
      <c r="B330" s="18"/>
      <c r="C330" s="19" t="str">
        <f>IF(B330="","",COUNTIF(INDEX($B:$B,5):B330,B330))</f>
        <v/>
      </c>
      <c r="D330" s="18"/>
      <c r="E330" s="20" t="str">
        <f t="shared" si="36"/>
        <v/>
      </c>
      <c r="F330" s="19" t="str">
        <f t="shared" si="37"/>
        <v/>
      </c>
      <c r="G330" s="6"/>
      <c r="H330" s="21" t="str">
        <f t="shared" si="38"/>
        <v/>
      </c>
      <c r="I330" s="22" t="str">
        <f t="shared" si="39"/>
        <v/>
      </c>
      <c r="J330" s="21" t="str">
        <f t="shared" si="40"/>
        <v/>
      </c>
      <c r="K330" s="21" t="str">
        <f t="shared" si="41"/>
        <v/>
      </c>
      <c r="L330" s="23" t="str">
        <f>IF(B330="","",TRIM(IF(COUNTIF('Registru avize'!$B$5:$B$304,B330)=0,"Aviz inexistent în registru. ","")&amp;IF(AND(D330&lt;&gt;"",ISNA(MATCH(D330,Coduri,0)),E330=""),"Cod necunoscut. ","")&amp;IF(N(G330)&lt;=0,"Lipsește cantitatea. ","")))</f>
        <v/>
      </c>
    </row>
    <row r="331" spans="1:12" x14ac:dyDescent="0.2">
      <c r="A331" s="1" t="str">
        <f t="shared" si="35"/>
        <v/>
      </c>
      <c r="B331" s="18"/>
      <c r="C331" s="19" t="str">
        <f>IF(B331="","",COUNTIF(INDEX($B:$B,5):B331,B331))</f>
        <v/>
      </c>
      <c r="D331" s="18"/>
      <c r="E331" s="20" t="str">
        <f t="shared" si="36"/>
        <v/>
      </c>
      <c r="F331" s="19" t="str">
        <f t="shared" si="37"/>
        <v/>
      </c>
      <c r="G331" s="6"/>
      <c r="H331" s="21" t="str">
        <f t="shared" si="38"/>
        <v/>
      </c>
      <c r="I331" s="22" t="str">
        <f t="shared" si="39"/>
        <v/>
      </c>
      <c r="J331" s="21" t="str">
        <f t="shared" si="40"/>
        <v/>
      </c>
      <c r="K331" s="21" t="str">
        <f t="shared" si="41"/>
        <v/>
      </c>
      <c r="L331" s="23" t="str">
        <f>IF(B331="","",TRIM(IF(COUNTIF('Registru avize'!$B$5:$B$304,B331)=0,"Aviz inexistent în registru. ","")&amp;IF(AND(D331&lt;&gt;"",ISNA(MATCH(D331,Coduri,0)),E331=""),"Cod necunoscut. ","")&amp;IF(N(G331)&lt;=0,"Lipsește cantitatea. ","")))</f>
        <v/>
      </c>
    </row>
    <row r="332" spans="1:12" x14ac:dyDescent="0.2">
      <c r="A332" s="1" t="str">
        <f t="shared" si="35"/>
        <v/>
      </c>
      <c r="B332" s="18"/>
      <c r="C332" s="19" t="str">
        <f>IF(B332="","",COUNTIF(INDEX($B:$B,5):B332,B332))</f>
        <v/>
      </c>
      <c r="D332" s="18"/>
      <c r="E332" s="20" t="str">
        <f t="shared" si="36"/>
        <v/>
      </c>
      <c r="F332" s="19" t="str">
        <f t="shared" si="37"/>
        <v/>
      </c>
      <c r="G332" s="6"/>
      <c r="H332" s="21" t="str">
        <f t="shared" si="38"/>
        <v/>
      </c>
      <c r="I332" s="22" t="str">
        <f t="shared" si="39"/>
        <v/>
      </c>
      <c r="J332" s="21" t="str">
        <f t="shared" si="40"/>
        <v/>
      </c>
      <c r="K332" s="21" t="str">
        <f t="shared" si="41"/>
        <v/>
      </c>
      <c r="L332" s="23" t="str">
        <f>IF(B332="","",TRIM(IF(COUNTIF('Registru avize'!$B$5:$B$304,B332)=0,"Aviz inexistent în registru. ","")&amp;IF(AND(D332&lt;&gt;"",ISNA(MATCH(D332,Coduri,0)),E332=""),"Cod necunoscut. ","")&amp;IF(N(G332)&lt;=0,"Lipsește cantitatea. ","")))</f>
        <v/>
      </c>
    </row>
    <row r="333" spans="1:12" x14ac:dyDescent="0.2">
      <c r="A333" s="1" t="str">
        <f t="shared" si="35"/>
        <v/>
      </c>
      <c r="B333" s="18"/>
      <c r="C333" s="19" t="str">
        <f>IF(B333="","",COUNTIF(INDEX($B:$B,5):B333,B333))</f>
        <v/>
      </c>
      <c r="D333" s="18"/>
      <c r="E333" s="20" t="str">
        <f t="shared" si="36"/>
        <v/>
      </c>
      <c r="F333" s="19" t="str">
        <f t="shared" si="37"/>
        <v/>
      </c>
      <c r="G333" s="6"/>
      <c r="H333" s="21" t="str">
        <f t="shared" si="38"/>
        <v/>
      </c>
      <c r="I333" s="22" t="str">
        <f t="shared" si="39"/>
        <v/>
      </c>
      <c r="J333" s="21" t="str">
        <f t="shared" si="40"/>
        <v/>
      </c>
      <c r="K333" s="21" t="str">
        <f t="shared" si="41"/>
        <v/>
      </c>
      <c r="L333" s="23" t="str">
        <f>IF(B333="","",TRIM(IF(COUNTIF('Registru avize'!$B$5:$B$304,B333)=0,"Aviz inexistent în registru. ","")&amp;IF(AND(D333&lt;&gt;"",ISNA(MATCH(D333,Coduri,0)),E333=""),"Cod necunoscut. ","")&amp;IF(N(G333)&lt;=0,"Lipsește cantitatea. ","")))</f>
        <v/>
      </c>
    </row>
    <row r="334" spans="1:12" x14ac:dyDescent="0.2">
      <c r="A334" s="1" t="str">
        <f t="shared" si="35"/>
        <v/>
      </c>
      <c r="B334" s="18"/>
      <c r="C334" s="19" t="str">
        <f>IF(B334="","",COUNTIF(INDEX($B:$B,5):B334,B334))</f>
        <v/>
      </c>
      <c r="D334" s="18"/>
      <c r="E334" s="20" t="str">
        <f t="shared" si="36"/>
        <v/>
      </c>
      <c r="F334" s="19" t="str">
        <f t="shared" si="37"/>
        <v/>
      </c>
      <c r="G334" s="6"/>
      <c r="H334" s="21" t="str">
        <f t="shared" si="38"/>
        <v/>
      </c>
      <c r="I334" s="22" t="str">
        <f t="shared" si="39"/>
        <v/>
      </c>
      <c r="J334" s="21" t="str">
        <f t="shared" si="40"/>
        <v/>
      </c>
      <c r="K334" s="21" t="str">
        <f t="shared" si="41"/>
        <v/>
      </c>
      <c r="L334" s="23" t="str">
        <f>IF(B334="","",TRIM(IF(COUNTIF('Registru avize'!$B$5:$B$304,B334)=0,"Aviz inexistent în registru. ","")&amp;IF(AND(D334&lt;&gt;"",ISNA(MATCH(D334,Coduri,0)),E334=""),"Cod necunoscut. ","")&amp;IF(N(G334)&lt;=0,"Lipsește cantitatea. ","")))</f>
        <v/>
      </c>
    </row>
    <row r="335" spans="1:12" x14ac:dyDescent="0.2">
      <c r="A335" s="1" t="str">
        <f t="shared" si="35"/>
        <v/>
      </c>
      <c r="B335" s="18"/>
      <c r="C335" s="19" t="str">
        <f>IF(B335="","",COUNTIF(INDEX($B:$B,5):B335,B335))</f>
        <v/>
      </c>
      <c r="D335" s="18"/>
      <c r="E335" s="20" t="str">
        <f t="shared" si="36"/>
        <v/>
      </c>
      <c r="F335" s="19" t="str">
        <f t="shared" si="37"/>
        <v/>
      </c>
      <c r="G335" s="6"/>
      <c r="H335" s="21" t="str">
        <f t="shared" si="38"/>
        <v/>
      </c>
      <c r="I335" s="22" t="str">
        <f t="shared" si="39"/>
        <v/>
      </c>
      <c r="J335" s="21" t="str">
        <f t="shared" si="40"/>
        <v/>
      </c>
      <c r="K335" s="21" t="str">
        <f t="shared" si="41"/>
        <v/>
      </c>
      <c r="L335" s="23" t="str">
        <f>IF(B335="","",TRIM(IF(COUNTIF('Registru avize'!$B$5:$B$304,B335)=0,"Aviz inexistent în registru. ","")&amp;IF(AND(D335&lt;&gt;"",ISNA(MATCH(D335,Coduri,0)),E335=""),"Cod necunoscut. ","")&amp;IF(N(G335)&lt;=0,"Lipsește cantitatea. ","")))</f>
        <v/>
      </c>
    </row>
    <row r="336" spans="1:12" x14ac:dyDescent="0.2">
      <c r="A336" s="1" t="str">
        <f t="shared" si="35"/>
        <v/>
      </c>
      <c r="B336" s="18"/>
      <c r="C336" s="19" t="str">
        <f>IF(B336="","",COUNTIF(INDEX($B:$B,5):B336,B336))</f>
        <v/>
      </c>
      <c r="D336" s="18"/>
      <c r="E336" s="20" t="str">
        <f t="shared" si="36"/>
        <v/>
      </c>
      <c r="F336" s="19" t="str">
        <f t="shared" si="37"/>
        <v/>
      </c>
      <c r="G336" s="6"/>
      <c r="H336" s="21" t="str">
        <f t="shared" si="38"/>
        <v/>
      </c>
      <c r="I336" s="22" t="str">
        <f t="shared" si="39"/>
        <v/>
      </c>
      <c r="J336" s="21" t="str">
        <f t="shared" si="40"/>
        <v/>
      </c>
      <c r="K336" s="21" t="str">
        <f t="shared" si="41"/>
        <v/>
      </c>
      <c r="L336" s="23" t="str">
        <f>IF(B336="","",TRIM(IF(COUNTIF('Registru avize'!$B$5:$B$304,B336)=0,"Aviz inexistent în registru. ","")&amp;IF(AND(D336&lt;&gt;"",ISNA(MATCH(D336,Coduri,0)),E336=""),"Cod necunoscut. ","")&amp;IF(N(G336)&lt;=0,"Lipsește cantitatea. ","")))</f>
        <v/>
      </c>
    </row>
    <row r="337" spans="1:12" x14ac:dyDescent="0.2">
      <c r="A337" s="1" t="str">
        <f t="shared" si="35"/>
        <v/>
      </c>
      <c r="B337" s="18"/>
      <c r="C337" s="19" t="str">
        <f>IF(B337="","",COUNTIF(INDEX($B:$B,5):B337,B337))</f>
        <v/>
      </c>
      <c r="D337" s="18"/>
      <c r="E337" s="20" t="str">
        <f t="shared" si="36"/>
        <v/>
      </c>
      <c r="F337" s="19" t="str">
        <f t="shared" si="37"/>
        <v/>
      </c>
      <c r="G337" s="6"/>
      <c r="H337" s="21" t="str">
        <f t="shared" si="38"/>
        <v/>
      </c>
      <c r="I337" s="22" t="str">
        <f t="shared" si="39"/>
        <v/>
      </c>
      <c r="J337" s="21" t="str">
        <f t="shared" si="40"/>
        <v/>
      </c>
      <c r="K337" s="21" t="str">
        <f t="shared" si="41"/>
        <v/>
      </c>
      <c r="L337" s="23" t="str">
        <f>IF(B337="","",TRIM(IF(COUNTIF('Registru avize'!$B$5:$B$304,B337)=0,"Aviz inexistent în registru. ","")&amp;IF(AND(D337&lt;&gt;"",ISNA(MATCH(D337,Coduri,0)),E337=""),"Cod necunoscut. ","")&amp;IF(N(G337)&lt;=0,"Lipsește cantitatea. ","")))</f>
        <v/>
      </c>
    </row>
    <row r="338" spans="1:12" x14ac:dyDescent="0.2">
      <c r="A338" s="1" t="str">
        <f t="shared" si="35"/>
        <v/>
      </c>
      <c r="B338" s="18"/>
      <c r="C338" s="19" t="str">
        <f>IF(B338="","",COUNTIF(INDEX($B:$B,5):B338,B338))</f>
        <v/>
      </c>
      <c r="D338" s="18"/>
      <c r="E338" s="20" t="str">
        <f t="shared" si="36"/>
        <v/>
      </c>
      <c r="F338" s="19" t="str">
        <f t="shared" si="37"/>
        <v/>
      </c>
      <c r="G338" s="6"/>
      <c r="H338" s="21" t="str">
        <f t="shared" si="38"/>
        <v/>
      </c>
      <c r="I338" s="22" t="str">
        <f t="shared" si="39"/>
        <v/>
      </c>
      <c r="J338" s="21" t="str">
        <f t="shared" si="40"/>
        <v/>
      </c>
      <c r="K338" s="21" t="str">
        <f t="shared" si="41"/>
        <v/>
      </c>
      <c r="L338" s="23" t="str">
        <f>IF(B338="","",TRIM(IF(COUNTIF('Registru avize'!$B$5:$B$304,B338)=0,"Aviz inexistent în registru. ","")&amp;IF(AND(D338&lt;&gt;"",ISNA(MATCH(D338,Coduri,0)),E338=""),"Cod necunoscut. ","")&amp;IF(N(G338)&lt;=0,"Lipsește cantitatea. ","")))</f>
        <v/>
      </c>
    </row>
    <row r="339" spans="1:12" x14ac:dyDescent="0.2">
      <c r="A339" s="1" t="str">
        <f t="shared" si="35"/>
        <v/>
      </c>
      <c r="B339" s="18"/>
      <c r="C339" s="19" t="str">
        <f>IF(B339="","",COUNTIF(INDEX($B:$B,5):B339,B339))</f>
        <v/>
      </c>
      <c r="D339" s="18"/>
      <c r="E339" s="20" t="str">
        <f t="shared" si="36"/>
        <v/>
      </c>
      <c r="F339" s="19" t="str">
        <f t="shared" si="37"/>
        <v/>
      </c>
      <c r="G339" s="6"/>
      <c r="H339" s="21" t="str">
        <f t="shared" si="38"/>
        <v/>
      </c>
      <c r="I339" s="22" t="str">
        <f t="shared" si="39"/>
        <v/>
      </c>
      <c r="J339" s="21" t="str">
        <f t="shared" si="40"/>
        <v/>
      </c>
      <c r="K339" s="21" t="str">
        <f t="shared" si="41"/>
        <v/>
      </c>
      <c r="L339" s="23" t="str">
        <f>IF(B339="","",TRIM(IF(COUNTIF('Registru avize'!$B$5:$B$304,B339)=0,"Aviz inexistent în registru. ","")&amp;IF(AND(D339&lt;&gt;"",ISNA(MATCH(D339,Coduri,0)),E339=""),"Cod necunoscut. ","")&amp;IF(N(G339)&lt;=0,"Lipsește cantitatea. ","")))</f>
        <v/>
      </c>
    </row>
    <row r="340" spans="1:12" x14ac:dyDescent="0.2">
      <c r="A340" s="1" t="str">
        <f t="shared" si="35"/>
        <v/>
      </c>
      <c r="B340" s="18"/>
      <c r="C340" s="19" t="str">
        <f>IF(B340="","",COUNTIF(INDEX($B:$B,5):B340,B340))</f>
        <v/>
      </c>
      <c r="D340" s="18"/>
      <c r="E340" s="20" t="str">
        <f t="shared" si="36"/>
        <v/>
      </c>
      <c r="F340" s="19" t="str">
        <f t="shared" si="37"/>
        <v/>
      </c>
      <c r="G340" s="6"/>
      <c r="H340" s="21" t="str">
        <f t="shared" si="38"/>
        <v/>
      </c>
      <c r="I340" s="22" t="str">
        <f t="shared" si="39"/>
        <v/>
      </c>
      <c r="J340" s="21" t="str">
        <f t="shared" si="40"/>
        <v/>
      </c>
      <c r="K340" s="21" t="str">
        <f t="shared" si="41"/>
        <v/>
      </c>
      <c r="L340" s="23" t="str">
        <f>IF(B340="","",TRIM(IF(COUNTIF('Registru avize'!$B$5:$B$304,B340)=0,"Aviz inexistent în registru. ","")&amp;IF(AND(D340&lt;&gt;"",ISNA(MATCH(D340,Coduri,0)),E340=""),"Cod necunoscut. ","")&amp;IF(N(G340)&lt;=0,"Lipsește cantitatea. ","")))</f>
        <v/>
      </c>
    </row>
    <row r="341" spans="1:12" x14ac:dyDescent="0.2">
      <c r="A341" s="1" t="str">
        <f t="shared" si="35"/>
        <v/>
      </c>
      <c r="B341" s="18"/>
      <c r="C341" s="19" t="str">
        <f>IF(B341="","",COUNTIF(INDEX($B:$B,5):B341,B341))</f>
        <v/>
      </c>
      <c r="D341" s="18"/>
      <c r="E341" s="20" t="str">
        <f t="shared" si="36"/>
        <v/>
      </c>
      <c r="F341" s="19" t="str">
        <f t="shared" si="37"/>
        <v/>
      </c>
      <c r="G341" s="6"/>
      <c r="H341" s="21" t="str">
        <f t="shared" si="38"/>
        <v/>
      </c>
      <c r="I341" s="22" t="str">
        <f t="shared" si="39"/>
        <v/>
      </c>
      <c r="J341" s="21" t="str">
        <f t="shared" si="40"/>
        <v/>
      </c>
      <c r="K341" s="21" t="str">
        <f t="shared" si="41"/>
        <v/>
      </c>
      <c r="L341" s="23" t="str">
        <f>IF(B341="","",TRIM(IF(COUNTIF('Registru avize'!$B$5:$B$304,B341)=0,"Aviz inexistent în registru. ","")&amp;IF(AND(D341&lt;&gt;"",ISNA(MATCH(D341,Coduri,0)),E341=""),"Cod necunoscut. ","")&amp;IF(N(G341)&lt;=0,"Lipsește cantitatea. ","")))</f>
        <v/>
      </c>
    </row>
    <row r="342" spans="1:12" x14ac:dyDescent="0.2">
      <c r="A342" s="1" t="str">
        <f t="shared" si="35"/>
        <v/>
      </c>
      <c r="B342" s="18"/>
      <c r="C342" s="19" t="str">
        <f>IF(B342="","",COUNTIF(INDEX($B:$B,5):B342,B342))</f>
        <v/>
      </c>
      <c r="D342" s="18"/>
      <c r="E342" s="20" t="str">
        <f t="shared" si="36"/>
        <v/>
      </c>
      <c r="F342" s="19" t="str">
        <f t="shared" si="37"/>
        <v/>
      </c>
      <c r="G342" s="6"/>
      <c r="H342" s="21" t="str">
        <f t="shared" si="38"/>
        <v/>
      </c>
      <c r="I342" s="22" t="str">
        <f t="shared" si="39"/>
        <v/>
      </c>
      <c r="J342" s="21" t="str">
        <f t="shared" si="40"/>
        <v/>
      </c>
      <c r="K342" s="21" t="str">
        <f t="shared" si="41"/>
        <v/>
      </c>
      <c r="L342" s="23" t="str">
        <f>IF(B342="","",TRIM(IF(COUNTIF('Registru avize'!$B$5:$B$304,B342)=0,"Aviz inexistent în registru. ","")&amp;IF(AND(D342&lt;&gt;"",ISNA(MATCH(D342,Coduri,0)),E342=""),"Cod necunoscut. ","")&amp;IF(N(G342)&lt;=0,"Lipsește cantitatea. ","")))</f>
        <v/>
      </c>
    </row>
    <row r="343" spans="1:12" x14ac:dyDescent="0.2">
      <c r="A343" s="1" t="str">
        <f t="shared" si="35"/>
        <v/>
      </c>
      <c r="B343" s="18"/>
      <c r="C343" s="19" t="str">
        <f>IF(B343="","",COUNTIF(INDEX($B:$B,5):B343,B343))</f>
        <v/>
      </c>
      <c r="D343" s="18"/>
      <c r="E343" s="20" t="str">
        <f t="shared" si="36"/>
        <v/>
      </c>
      <c r="F343" s="19" t="str">
        <f t="shared" si="37"/>
        <v/>
      </c>
      <c r="G343" s="6"/>
      <c r="H343" s="21" t="str">
        <f t="shared" si="38"/>
        <v/>
      </c>
      <c r="I343" s="22" t="str">
        <f t="shared" si="39"/>
        <v/>
      </c>
      <c r="J343" s="21" t="str">
        <f t="shared" si="40"/>
        <v/>
      </c>
      <c r="K343" s="21" t="str">
        <f t="shared" si="41"/>
        <v/>
      </c>
      <c r="L343" s="23" t="str">
        <f>IF(B343="","",TRIM(IF(COUNTIF('Registru avize'!$B$5:$B$304,B343)=0,"Aviz inexistent în registru. ","")&amp;IF(AND(D343&lt;&gt;"",ISNA(MATCH(D343,Coduri,0)),E343=""),"Cod necunoscut. ","")&amp;IF(N(G343)&lt;=0,"Lipsește cantitatea. ","")))</f>
        <v/>
      </c>
    </row>
    <row r="344" spans="1:12" x14ac:dyDescent="0.2">
      <c r="A344" s="1" t="str">
        <f t="shared" si="35"/>
        <v/>
      </c>
      <c r="B344" s="18"/>
      <c r="C344" s="19" t="str">
        <f>IF(B344="","",COUNTIF(INDEX($B:$B,5):B344,B344))</f>
        <v/>
      </c>
      <c r="D344" s="18"/>
      <c r="E344" s="20" t="str">
        <f t="shared" si="36"/>
        <v/>
      </c>
      <c r="F344" s="19" t="str">
        <f t="shared" si="37"/>
        <v/>
      </c>
      <c r="G344" s="6"/>
      <c r="H344" s="21" t="str">
        <f t="shared" si="38"/>
        <v/>
      </c>
      <c r="I344" s="22" t="str">
        <f t="shared" si="39"/>
        <v/>
      </c>
      <c r="J344" s="21" t="str">
        <f t="shared" si="40"/>
        <v/>
      </c>
      <c r="K344" s="21" t="str">
        <f t="shared" si="41"/>
        <v/>
      </c>
      <c r="L344" s="23" t="str">
        <f>IF(B344="","",TRIM(IF(COUNTIF('Registru avize'!$B$5:$B$304,B344)=0,"Aviz inexistent în registru. ","")&amp;IF(AND(D344&lt;&gt;"",ISNA(MATCH(D344,Coduri,0)),E344=""),"Cod necunoscut. ","")&amp;IF(N(G344)&lt;=0,"Lipsește cantitatea. ","")))</f>
        <v/>
      </c>
    </row>
    <row r="345" spans="1:12" x14ac:dyDescent="0.2">
      <c r="A345" s="1" t="str">
        <f t="shared" si="35"/>
        <v/>
      </c>
      <c r="B345" s="18"/>
      <c r="C345" s="19" t="str">
        <f>IF(B345="","",COUNTIF(INDEX($B:$B,5):B345,B345))</f>
        <v/>
      </c>
      <c r="D345" s="18"/>
      <c r="E345" s="20" t="str">
        <f t="shared" si="36"/>
        <v/>
      </c>
      <c r="F345" s="19" t="str">
        <f t="shared" si="37"/>
        <v/>
      </c>
      <c r="G345" s="6"/>
      <c r="H345" s="21" t="str">
        <f t="shared" si="38"/>
        <v/>
      </c>
      <c r="I345" s="22" t="str">
        <f t="shared" si="39"/>
        <v/>
      </c>
      <c r="J345" s="21" t="str">
        <f t="shared" si="40"/>
        <v/>
      </c>
      <c r="K345" s="21" t="str">
        <f t="shared" si="41"/>
        <v/>
      </c>
      <c r="L345" s="23" t="str">
        <f>IF(B345="","",TRIM(IF(COUNTIF('Registru avize'!$B$5:$B$304,B345)=0,"Aviz inexistent în registru. ","")&amp;IF(AND(D345&lt;&gt;"",ISNA(MATCH(D345,Coduri,0)),E345=""),"Cod necunoscut. ","")&amp;IF(N(G345)&lt;=0,"Lipsește cantitatea. ","")))</f>
        <v/>
      </c>
    </row>
    <row r="346" spans="1:12" x14ac:dyDescent="0.2">
      <c r="A346" s="1" t="str">
        <f t="shared" si="35"/>
        <v/>
      </c>
      <c r="B346" s="18"/>
      <c r="C346" s="19" t="str">
        <f>IF(B346="","",COUNTIF(INDEX($B:$B,5):B346,B346))</f>
        <v/>
      </c>
      <c r="D346" s="18"/>
      <c r="E346" s="20" t="str">
        <f t="shared" si="36"/>
        <v/>
      </c>
      <c r="F346" s="19" t="str">
        <f t="shared" si="37"/>
        <v/>
      </c>
      <c r="G346" s="6"/>
      <c r="H346" s="21" t="str">
        <f t="shared" si="38"/>
        <v/>
      </c>
      <c r="I346" s="22" t="str">
        <f t="shared" si="39"/>
        <v/>
      </c>
      <c r="J346" s="21" t="str">
        <f t="shared" si="40"/>
        <v/>
      </c>
      <c r="K346" s="21" t="str">
        <f t="shared" si="41"/>
        <v/>
      </c>
      <c r="L346" s="23" t="str">
        <f>IF(B346="","",TRIM(IF(COUNTIF('Registru avize'!$B$5:$B$304,B346)=0,"Aviz inexistent în registru. ","")&amp;IF(AND(D346&lt;&gt;"",ISNA(MATCH(D346,Coduri,0)),E346=""),"Cod necunoscut. ","")&amp;IF(N(G346)&lt;=0,"Lipsește cantitatea. ","")))</f>
        <v/>
      </c>
    </row>
    <row r="347" spans="1:12" x14ac:dyDescent="0.2">
      <c r="A347" s="1" t="str">
        <f t="shared" si="35"/>
        <v/>
      </c>
      <c r="B347" s="18"/>
      <c r="C347" s="19" t="str">
        <f>IF(B347="","",COUNTIF(INDEX($B:$B,5):B347,B347))</f>
        <v/>
      </c>
      <c r="D347" s="18"/>
      <c r="E347" s="20" t="str">
        <f t="shared" si="36"/>
        <v/>
      </c>
      <c r="F347" s="19" t="str">
        <f t="shared" si="37"/>
        <v/>
      </c>
      <c r="G347" s="6"/>
      <c r="H347" s="21" t="str">
        <f t="shared" si="38"/>
        <v/>
      </c>
      <c r="I347" s="22" t="str">
        <f t="shared" si="39"/>
        <v/>
      </c>
      <c r="J347" s="21" t="str">
        <f t="shared" si="40"/>
        <v/>
      </c>
      <c r="K347" s="21" t="str">
        <f t="shared" si="41"/>
        <v/>
      </c>
      <c r="L347" s="23" t="str">
        <f>IF(B347="","",TRIM(IF(COUNTIF('Registru avize'!$B$5:$B$304,B347)=0,"Aviz inexistent în registru. ","")&amp;IF(AND(D347&lt;&gt;"",ISNA(MATCH(D347,Coduri,0)),E347=""),"Cod necunoscut. ","")&amp;IF(N(G347)&lt;=0,"Lipsește cantitatea. ","")))</f>
        <v/>
      </c>
    </row>
    <row r="348" spans="1:12" x14ac:dyDescent="0.2">
      <c r="A348" s="1" t="str">
        <f t="shared" si="35"/>
        <v/>
      </c>
      <c r="B348" s="18"/>
      <c r="C348" s="19" t="str">
        <f>IF(B348="","",COUNTIF(INDEX($B:$B,5):B348,B348))</f>
        <v/>
      </c>
      <c r="D348" s="18"/>
      <c r="E348" s="20" t="str">
        <f t="shared" si="36"/>
        <v/>
      </c>
      <c r="F348" s="19" t="str">
        <f t="shared" si="37"/>
        <v/>
      </c>
      <c r="G348" s="6"/>
      <c r="H348" s="21" t="str">
        <f t="shared" si="38"/>
        <v/>
      </c>
      <c r="I348" s="22" t="str">
        <f t="shared" si="39"/>
        <v/>
      </c>
      <c r="J348" s="21" t="str">
        <f t="shared" si="40"/>
        <v/>
      </c>
      <c r="K348" s="21" t="str">
        <f t="shared" si="41"/>
        <v/>
      </c>
      <c r="L348" s="23" t="str">
        <f>IF(B348="","",TRIM(IF(COUNTIF('Registru avize'!$B$5:$B$304,B348)=0,"Aviz inexistent în registru. ","")&amp;IF(AND(D348&lt;&gt;"",ISNA(MATCH(D348,Coduri,0)),E348=""),"Cod necunoscut. ","")&amp;IF(N(G348)&lt;=0,"Lipsește cantitatea. ","")))</f>
        <v/>
      </c>
    </row>
    <row r="349" spans="1:12" x14ac:dyDescent="0.2">
      <c r="A349" s="1" t="str">
        <f t="shared" si="35"/>
        <v/>
      </c>
      <c r="B349" s="18"/>
      <c r="C349" s="19" t="str">
        <f>IF(B349="","",COUNTIF(INDEX($B:$B,5):B349,B349))</f>
        <v/>
      </c>
      <c r="D349" s="18"/>
      <c r="E349" s="20" t="str">
        <f t="shared" si="36"/>
        <v/>
      </c>
      <c r="F349" s="19" t="str">
        <f t="shared" si="37"/>
        <v/>
      </c>
      <c r="G349" s="6"/>
      <c r="H349" s="21" t="str">
        <f t="shared" si="38"/>
        <v/>
      </c>
      <c r="I349" s="22" t="str">
        <f t="shared" si="39"/>
        <v/>
      </c>
      <c r="J349" s="21" t="str">
        <f t="shared" si="40"/>
        <v/>
      </c>
      <c r="K349" s="21" t="str">
        <f t="shared" si="41"/>
        <v/>
      </c>
      <c r="L349" s="23" t="str">
        <f>IF(B349="","",TRIM(IF(COUNTIF('Registru avize'!$B$5:$B$304,B349)=0,"Aviz inexistent în registru. ","")&amp;IF(AND(D349&lt;&gt;"",ISNA(MATCH(D349,Coduri,0)),E349=""),"Cod necunoscut. ","")&amp;IF(N(G349)&lt;=0,"Lipsește cantitatea. ","")))</f>
        <v/>
      </c>
    </row>
    <row r="350" spans="1:12" x14ac:dyDescent="0.2">
      <c r="A350" s="1" t="str">
        <f t="shared" si="35"/>
        <v/>
      </c>
      <c r="B350" s="18"/>
      <c r="C350" s="19" t="str">
        <f>IF(B350="","",COUNTIF(INDEX($B:$B,5):B350,B350))</f>
        <v/>
      </c>
      <c r="D350" s="18"/>
      <c r="E350" s="20" t="str">
        <f t="shared" si="36"/>
        <v/>
      </c>
      <c r="F350" s="19" t="str">
        <f t="shared" si="37"/>
        <v/>
      </c>
      <c r="G350" s="6"/>
      <c r="H350" s="21" t="str">
        <f t="shared" si="38"/>
        <v/>
      </c>
      <c r="I350" s="22" t="str">
        <f t="shared" si="39"/>
        <v/>
      </c>
      <c r="J350" s="21" t="str">
        <f t="shared" si="40"/>
        <v/>
      </c>
      <c r="K350" s="21" t="str">
        <f t="shared" si="41"/>
        <v/>
      </c>
      <c r="L350" s="23" t="str">
        <f>IF(B350="","",TRIM(IF(COUNTIF('Registru avize'!$B$5:$B$304,B350)=0,"Aviz inexistent în registru. ","")&amp;IF(AND(D350&lt;&gt;"",ISNA(MATCH(D350,Coduri,0)),E350=""),"Cod necunoscut. ","")&amp;IF(N(G350)&lt;=0,"Lipsește cantitatea. ","")))</f>
        <v/>
      </c>
    </row>
    <row r="351" spans="1:12" x14ac:dyDescent="0.2">
      <c r="A351" s="1" t="str">
        <f t="shared" si="35"/>
        <v/>
      </c>
      <c r="B351" s="18"/>
      <c r="C351" s="19" t="str">
        <f>IF(B351="","",COUNTIF(INDEX($B:$B,5):B351,B351))</f>
        <v/>
      </c>
      <c r="D351" s="18"/>
      <c r="E351" s="20" t="str">
        <f t="shared" si="36"/>
        <v/>
      </c>
      <c r="F351" s="19" t="str">
        <f t="shared" si="37"/>
        <v/>
      </c>
      <c r="G351" s="6"/>
      <c r="H351" s="21" t="str">
        <f t="shared" si="38"/>
        <v/>
      </c>
      <c r="I351" s="22" t="str">
        <f t="shared" si="39"/>
        <v/>
      </c>
      <c r="J351" s="21" t="str">
        <f t="shared" si="40"/>
        <v/>
      </c>
      <c r="K351" s="21" t="str">
        <f t="shared" si="41"/>
        <v/>
      </c>
      <c r="L351" s="23" t="str">
        <f>IF(B351="","",TRIM(IF(COUNTIF('Registru avize'!$B$5:$B$304,B351)=0,"Aviz inexistent în registru. ","")&amp;IF(AND(D351&lt;&gt;"",ISNA(MATCH(D351,Coduri,0)),E351=""),"Cod necunoscut. ","")&amp;IF(N(G351)&lt;=0,"Lipsește cantitatea. ","")))</f>
        <v/>
      </c>
    </row>
    <row r="352" spans="1:12" x14ac:dyDescent="0.2">
      <c r="A352" s="1" t="str">
        <f t="shared" si="35"/>
        <v/>
      </c>
      <c r="B352" s="18"/>
      <c r="C352" s="19" t="str">
        <f>IF(B352="","",COUNTIF(INDEX($B:$B,5):B352,B352))</f>
        <v/>
      </c>
      <c r="D352" s="18"/>
      <c r="E352" s="20" t="str">
        <f t="shared" si="36"/>
        <v/>
      </c>
      <c r="F352" s="19" t="str">
        <f t="shared" si="37"/>
        <v/>
      </c>
      <c r="G352" s="6"/>
      <c r="H352" s="21" t="str">
        <f t="shared" si="38"/>
        <v/>
      </c>
      <c r="I352" s="22" t="str">
        <f t="shared" si="39"/>
        <v/>
      </c>
      <c r="J352" s="21" t="str">
        <f t="shared" si="40"/>
        <v/>
      </c>
      <c r="K352" s="21" t="str">
        <f t="shared" si="41"/>
        <v/>
      </c>
      <c r="L352" s="23" t="str">
        <f>IF(B352="","",TRIM(IF(COUNTIF('Registru avize'!$B$5:$B$304,B352)=0,"Aviz inexistent în registru. ","")&amp;IF(AND(D352&lt;&gt;"",ISNA(MATCH(D352,Coduri,0)),E352=""),"Cod necunoscut. ","")&amp;IF(N(G352)&lt;=0,"Lipsește cantitatea. ","")))</f>
        <v/>
      </c>
    </row>
    <row r="353" spans="1:12" x14ac:dyDescent="0.2">
      <c r="A353" s="1" t="str">
        <f t="shared" si="35"/>
        <v/>
      </c>
      <c r="B353" s="18"/>
      <c r="C353" s="19" t="str">
        <f>IF(B353="","",COUNTIF(INDEX($B:$B,5):B353,B353))</f>
        <v/>
      </c>
      <c r="D353" s="18"/>
      <c r="E353" s="20" t="str">
        <f t="shared" si="36"/>
        <v/>
      </c>
      <c r="F353" s="19" t="str">
        <f t="shared" si="37"/>
        <v/>
      </c>
      <c r="G353" s="6"/>
      <c r="H353" s="21" t="str">
        <f t="shared" si="38"/>
        <v/>
      </c>
      <c r="I353" s="22" t="str">
        <f t="shared" si="39"/>
        <v/>
      </c>
      <c r="J353" s="21" t="str">
        <f t="shared" si="40"/>
        <v/>
      </c>
      <c r="K353" s="21" t="str">
        <f t="shared" si="41"/>
        <v/>
      </c>
      <c r="L353" s="23" t="str">
        <f>IF(B353="","",TRIM(IF(COUNTIF('Registru avize'!$B$5:$B$304,B353)=0,"Aviz inexistent în registru. ","")&amp;IF(AND(D353&lt;&gt;"",ISNA(MATCH(D353,Coduri,0)),E353=""),"Cod necunoscut. ","")&amp;IF(N(G353)&lt;=0,"Lipsește cantitatea. ","")))</f>
        <v/>
      </c>
    </row>
    <row r="354" spans="1:12" x14ac:dyDescent="0.2">
      <c r="A354" s="1" t="str">
        <f t="shared" si="35"/>
        <v/>
      </c>
      <c r="B354" s="18"/>
      <c r="C354" s="19" t="str">
        <f>IF(B354="","",COUNTIF(INDEX($B:$B,5):B354,B354))</f>
        <v/>
      </c>
      <c r="D354" s="18"/>
      <c r="E354" s="20" t="str">
        <f t="shared" si="36"/>
        <v/>
      </c>
      <c r="F354" s="19" t="str">
        <f t="shared" si="37"/>
        <v/>
      </c>
      <c r="G354" s="6"/>
      <c r="H354" s="21" t="str">
        <f t="shared" si="38"/>
        <v/>
      </c>
      <c r="I354" s="22" t="str">
        <f t="shared" si="39"/>
        <v/>
      </c>
      <c r="J354" s="21" t="str">
        <f t="shared" si="40"/>
        <v/>
      </c>
      <c r="K354" s="21" t="str">
        <f t="shared" si="41"/>
        <v/>
      </c>
      <c r="L354" s="23" t="str">
        <f>IF(B354="","",TRIM(IF(COUNTIF('Registru avize'!$B$5:$B$304,B354)=0,"Aviz inexistent în registru. ","")&amp;IF(AND(D354&lt;&gt;"",ISNA(MATCH(D354,Coduri,0)),E354=""),"Cod necunoscut. ","")&amp;IF(N(G354)&lt;=0,"Lipsește cantitatea. ","")))</f>
        <v/>
      </c>
    </row>
    <row r="355" spans="1:12" x14ac:dyDescent="0.2">
      <c r="A355" s="1" t="str">
        <f t="shared" si="35"/>
        <v/>
      </c>
      <c r="B355" s="18"/>
      <c r="C355" s="19" t="str">
        <f>IF(B355="","",COUNTIF(INDEX($B:$B,5):B355,B355))</f>
        <v/>
      </c>
      <c r="D355" s="18"/>
      <c r="E355" s="20" t="str">
        <f t="shared" si="36"/>
        <v/>
      </c>
      <c r="F355" s="19" t="str">
        <f t="shared" si="37"/>
        <v/>
      </c>
      <c r="G355" s="6"/>
      <c r="H355" s="21" t="str">
        <f t="shared" si="38"/>
        <v/>
      </c>
      <c r="I355" s="22" t="str">
        <f t="shared" si="39"/>
        <v/>
      </c>
      <c r="J355" s="21" t="str">
        <f t="shared" si="40"/>
        <v/>
      </c>
      <c r="K355" s="21" t="str">
        <f t="shared" si="41"/>
        <v/>
      </c>
      <c r="L355" s="23" t="str">
        <f>IF(B355="","",TRIM(IF(COUNTIF('Registru avize'!$B$5:$B$304,B355)=0,"Aviz inexistent în registru. ","")&amp;IF(AND(D355&lt;&gt;"",ISNA(MATCH(D355,Coduri,0)),E355=""),"Cod necunoscut. ","")&amp;IF(N(G355)&lt;=0,"Lipsește cantitatea. ","")))</f>
        <v/>
      </c>
    </row>
    <row r="356" spans="1:12" x14ac:dyDescent="0.2">
      <c r="A356" s="1" t="str">
        <f t="shared" si="35"/>
        <v/>
      </c>
      <c r="B356" s="18"/>
      <c r="C356" s="19" t="str">
        <f>IF(B356="","",COUNTIF(INDEX($B:$B,5):B356,B356))</f>
        <v/>
      </c>
      <c r="D356" s="18"/>
      <c r="E356" s="20" t="str">
        <f t="shared" si="36"/>
        <v/>
      </c>
      <c r="F356" s="19" t="str">
        <f t="shared" si="37"/>
        <v/>
      </c>
      <c r="G356" s="6"/>
      <c r="H356" s="21" t="str">
        <f t="shared" si="38"/>
        <v/>
      </c>
      <c r="I356" s="22" t="str">
        <f t="shared" si="39"/>
        <v/>
      </c>
      <c r="J356" s="21" t="str">
        <f t="shared" si="40"/>
        <v/>
      </c>
      <c r="K356" s="21" t="str">
        <f t="shared" si="41"/>
        <v/>
      </c>
      <c r="L356" s="23" t="str">
        <f>IF(B356="","",TRIM(IF(COUNTIF('Registru avize'!$B$5:$B$304,B356)=0,"Aviz inexistent în registru. ","")&amp;IF(AND(D356&lt;&gt;"",ISNA(MATCH(D356,Coduri,0)),E356=""),"Cod necunoscut. ","")&amp;IF(N(G356)&lt;=0,"Lipsește cantitatea. ","")))</f>
        <v/>
      </c>
    </row>
    <row r="357" spans="1:12" x14ac:dyDescent="0.2">
      <c r="A357" s="1" t="str">
        <f t="shared" si="35"/>
        <v/>
      </c>
      <c r="B357" s="18"/>
      <c r="C357" s="19" t="str">
        <f>IF(B357="","",COUNTIF(INDEX($B:$B,5):B357,B357))</f>
        <v/>
      </c>
      <c r="D357" s="18"/>
      <c r="E357" s="20" t="str">
        <f t="shared" si="36"/>
        <v/>
      </c>
      <c r="F357" s="19" t="str">
        <f t="shared" si="37"/>
        <v/>
      </c>
      <c r="G357" s="6"/>
      <c r="H357" s="21" t="str">
        <f t="shared" si="38"/>
        <v/>
      </c>
      <c r="I357" s="22" t="str">
        <f t="shared" si="39"/>
        <v/>
      </c>
      <c r="J357" s="21" t="str">
        <f t="shared" si="40"/>
        <v/>
      </c>
      <c r="K357" s="21" t="str">
        <f t="shared" si="41"/>
        <v/>
      </c>
      <c r="L357" s="23" t="str">
        <f>IF(B357="","",TRIM(IF(COUNTIF('Registru avize'!$B$5:$B$304,B357)=0,"Aviz inexistent în registru. ","")&amp;IF(AND(D357&lt;&gt;"",ISNA(MATCH(D357,Coduri,0)),E357=""),"Cod necunoscut. ","")&amp;IF(N(G357)&lt;=0,"Lipsește cantitatea. ","")))</f>
        <v/>
      </c>
    </row>
    <row r="358" spans="1:12" x14ac:dyDescent="0.2">
      <c r="A358" s="1" t="str">
        <f t="shared" si="35"/>
        <v/>
      </c>
      <c r="B358" s="18"/>
      <c r="C358" s="19" t="str">
        <f>IF(B358="","",COUNTIF(INDEX($B:$B,5):B358,B358))</f>
        <v/>
      </c>
      <c r="D358" s="18"/>
      <c r="E358" s="20" t="str">
        <f t="shared" si="36"/>
        <v/>
      </c>
      <c r="F358" s="19" t="str">
        <f t="shared" si="37"/>
        <v/>
      </c>
      <c r="G358" s="6"/>
      <c r="H358" s="21" t="str">
        <f t="shared" si="38"/>
        <v/>
      </c>
      <c r="I358" s="22" t="str">
        <f t="shared" si="39"/>
        <v/>
      </c>
      <c r="J358" s="21" t="str">
        <f t="shared" si="40"/>
        <v/>
      </c>
      <c r="K358" s="21" t="str">
        <f t="shared" si="41"/>
        <v/>
      </c>
      <c r="L358" s="23" t="str">
        <f>IF(B358="","",TRIM(IF(COUNTIF('Registru avize'!$B$5:$B$304,B358)=0,"Aviz inexistent în registru. ","")&amp;IF(AND(D358&lt;&gt;"",ISNA(MATCH(D358,Coduri,0)),E358=""),"Cod necunoscut. ","")&amp;IF(N(G358)&lt;=0,"Lipsește cantitatea. ","")))</f>
        <v/>
      </c>
    </row>
    <row r="359" spans="1:12" x14ac:dyDescent="0.2">
      <c r="A359" s="1" t="str">
        <f t="shared" si="35"/>
        <v/>
      </c>
      <c r="B359" s="18"/>
      <c r="C359" s="19" t="str">
        <f>IF(B359="","",COUNTIF(INDEX($B:$B,5):B359,B359))</f>
        <v/>
      </c>
      <c r="D359" s="18"/>
      <c r="E359" s="20" t="str">
        <f t="shared" si="36"/>
        <v/>
      </c>
      <c r="F359" s="19" t="str">
        <f t="shared" si="37"/>
        <v/>
      </c>
      <c r="G359" s="6"/>
      <c r="H359" s="21" t="str">
        <f t="shared" si="38"/>
        <v/>
      </c>
      <c r="I359" s="22" t="str">
        <f t="shared" si="39"/>
        <v/>
      </c>
      <c r="J359" s="21" t="str">
        <f t="shared" si="40"/>
        <v/>
      </c>
      <c r="K359" s="21" t="str">
        <f t="shared" si="41"/>
        <v/>
      </c>
      <c r="L359" s="23" t="str">
        <f>IF(B359="","",TRIM(IF(COUNTIF('Registru avize'!$B$5:$B$304,B359)=0,"Aviz inexistent în registru. ","")&amp;IF(AND(D359&lt;&gt;"",ISNA(MATCH(D359,Coduri,0)),E359=""),"Cod necunoscut. ","")&amp;IF(N(G359)&lt;=0,"Lipsește cantitatea. ","")))</f>
        <v/>
      </c>
    </row>
    <row r="360" spans="1:12" x14ac:dyDescent="0.2">
      <c r="A360" s="1" t="str">
        <f t="shared" si="35"/>
        <v/>
      </c>
      <c r="B360" s="18"/>
      <c r="C360" s="19" t="str">
        <f>IF(B360="","",COUNTIF(INDEX($B:$B,5):B360,B360))</f>
        <v/>
      </c>
      <c r="D360" s="18"/>
      <c r="E360" s="20" t="str">
        <f t="shared" si="36"/>
        <v/>
      </c>
      <c r="F360" s="19" t="str">
        <f t="shared" si="37"/>
        <v/>
      </c>
      <c r="G360" s="6"/>
      <c r="H360" s="21" t="str">
        <f t="shared" si="38"/>
        <v/>
      </c>
      <c r="I360" s="22" t="str">
        <f t="shared" si="39"/>
        <v/>
      </c>
      <c r="J360" s="21" t="str">
        <f t="shared" si="40"/>
        <v/>
      </c>
      <c r="K360" s="21" t="str">
        <f t="shared" si="41"/>
        <v/>
      </c>
      <c r="L360" s="23" t="str">
        <f>IF(B360="","",TRIM(IF(COUNTIF('Registru avize'!$B$5:$B$304,B360)=0,"Aviz inexistent în registru. ","")&amp;IF(AND(D360&lt;&gt;"",ISNA(MATCH(D360,Coduri,0)),E360=""),"Cod necunoscut. ","")&amp;IF(N(G360)&lt;=0,"Lipsește cantitatea. ","")))</f>
        <v/>
      </c>
    </row>
    <row r="361" spans="1:12" x14ac:dyDescent="0.2">
      <c r="A361" s="1" t="str">
        <f t="shared" si="35"/>
        <v/>
      </c>
      <c r="B361" s="18"/>
      <c r="C361" s="19" t="str">
        <f>IF(B361="","",COUNTIF(INDEX($B:$B,5):B361,B361))</f>
        <v/>
      </c>
      <c r="D361" s="18"/>
      <c r="E361" s="20" t="str">
        <f t="shared" si="36"/>
        <v/>
      </c>
      <c r="F361" s="19" t="str">
        <f t="shared" si="37"/>
        <v/>
      </c>
      <c r="G361" s="6"/>
      <c r="H361" s="21" t="str">
        <f t="shared" si="38"/>
        <v/>
      </c>
      <c r="I361" s="22" t="str">
        <f t="shared" si="39"/>
        <v/>
      </c>
      <c r="J361" s="21" t="str">
        <f t="shared" si="40"/>
        <v/>
      </c>
      <c r="K361" s="21" t="str">
        <f t="shared" si="41"/>
        <v/>
      </c>
      <c r="L361" s="23" t="str">
        <f>IF(B361="","",TRIM(IF(COUNTIF('Registru avize'!$B$5:$B$304,B361)=0,"Aviz inexistent în registru. ","")&amp;IF(AND(D361&lt;&gt;"",ISNA(MATCH(D361,Coduri,0)),E361=""),"Cod necunoscut. ","")&amp;IF(N(G361)&lt;=0,"Lipsește cantitatea. ","")))</f>
        <v/>
      </c>
    </row>
    <row r="362" spans="1:12" x14ac:dyDescent="0.2">
      <c r="A362" s="1" t="str">
        <f t="shared" si="35"/>
        <v/>
      </c>
      <c r="B362" s="18"/>
      <c r="C362" s="19" t="str">
        <f>IF(B362="","",COUNTIF(INDEX($B:$B,5):B362,B362))</f>
        <v/>
      </c>
      <c r="D362" s="18"/>
      <c r="E362" s="20" t="str">
        <f t="shared" si="36"/>
        <v/>
      </c>
      <c r="F362" s="19" t="str">
        <f t="shared" si="37"/>
        <v/>
      </c>
      <c r="G362" s="6"/>
      <c r="H362" s="21" t="str">
        <f t="shared" si="38"/>
        <v/>
      </c>
      <c r="I362" s="22" t="str">
        <f t="shared" si="39"/>
        <v/>
      </c>
      <c r="J362" s="21" t="str">
        <f t="shared" si="40"/>
        <v/>
      </c>
      <c r="K362" s="21" t="str">
        <f t="shared" si="41"/>
        <v/>
      </c>
      <c r="L362" s="23" t="str">
        <f>IF(B362="","",TRIM(IF(COUNTIF('Registru avize'!$B$5:$B$304,B362)=0,"Aviz inexistent în registru. ","")&amp;IF(AND(D362&lt;&gt;"",ISNA(MATCH(D362,Coduri,0)),E362=""),"Cod necunoscut. ","")&amp;IF(N(G362)&lt;=0,"Lipsește cantitatea. ","")))</f>
        <v/>
      </c>
    </row>
    <row r="363" spans="1:12" x14ac:dyDescent="0.2">
      <c r="A363" s="1" t="str">
        <f t="shared" si="35"/>
        <v/>
      </c>
      <c r="B363" s="18"/>
      <c r="C363" s="19" t="str">
        <f>IF(B363="","",COUNTIF(INDEX($B:$B,5):B363,B363))</f>
        <v/>
      </c>
      <c r="D363" s="18"/>
      <c r="E363" s="20" t="str">
        <f t="shared" si="36"/>
        <v/>
      </c>
      <c r="F363" s="19" t="str">
        <f t="shared" si="37"/>
        <v/>
      </c>
      <c r="G363" s="6"/>
      <c r="H363" s="21" t="str">
        <f t="shared" si="38"/>
        <v/>
      </c>
      <c r="I363" s="22" t="str">
        <f t="shared" si="39"/>
        <v/>
      </c>
      <c r="J363" s="21" t="str">
        <f t="shared" si="40"/>
        <v/>
      </c>
      <c r="K363" s="21" t="str">
        <f t="shared" si="41"/>
        <v/>
      </c>
      <c r="L363" s="23" t="str">
        <f>IF(B363="","",TRIM(IF(COUNTIF('Registru avize'!$B$5:$B$304,B363)=0,"Aviz inexistent în registru. ","")&amp;IF(AND(D363&lt;&gt;"",ISNA(MATCH(D363,Coduri,0)),E363=""),"Cod necunoscut. ","")&amp;IF(N(G363)&lt;=0,"Lipsește cantitatea. ","")))</f>
        <v/>
      </c>
    </row>
    <row r="364" spans="1:12" x14ac:dyDescent="0.2">
      <c r="A364" s="1" t="str">
        <f t="shared" si="35"/>
        <v/>
      </c>
      <c r="B364" s="18"/>
      <c r="C364" s="19" t="str">
        <f>IF(B364="","",COUNTIF(INDEX($B:$B,5):B364,B364))</f>
        <v/>
      </c>
      <c r="D364" s="18"/>
      <c r="E364" s="20" t="str">
        <f t="shared" si="36"/>
        <v/>
      </c>
      <c r="F364" s="19" t="str">
        <f t="shared" si="37"/>
        <v/>
      </c>
      <c r="G364" s="6"/>
      <c r="H364" s="21" t="str">
        <f t="shared" si="38"/>
        <v/>
      </c>
      <c r="I364" s="22" t="str">
        <f t="shared" si="39"/>
        <v/>
      </c>
      <c r="J364" s="21" t="str">
        <f t="shared" si="40"/>
        <v/>
      </c>
      <c r="K364" s="21" t="str">
        <f t="shared" si="41"/>
        <v/>
      </c>
      <c r="L364" s="23" t="str">
        <f>IF(B364="","",TRIM(IF(COUNTIF('Registru avize'!$B$5:$B$304,B364)=0,"Aviz inexistent în registru. ","")&amp;IF(AND(D364&lt;&gt;"",ISNA(MATCH(D364,Coduri,0)),E364=""),"Cod necunoscut. ","")&amp;IF(N(G364)&lt;=0,"Lipsește cantitatea. ","")))</f>
        <v/>
      </c>
    </row>
    <row r="365" spans="1:12" x14ac:dyDescent="0.2">
      <c r="A365" s="1" t="str">
        <f t="shared" si="35"/>
        <v/>
      </c>
      <c r="B365" s="18"/>
      <c r="C365" s="19" t="str">
        <f>IF(B365="","",COUNTIF(INDEX($B:$B,5):B365,B365))</f>
        <v/>
      </c>
      <c r="D365" s="18"/>
      <c r="E365" s="20" t="str">
        <f t="shared" si="36"/>
        <v/>
      </c>
      <c r="F365" s="19" t="str">
        <f t="shared" si="37"/>
        <v/>
      </c>
      <c r="G365" s="6"/>
      <c r="H365" s="21" t="str">
        <f t="shared" si="38"/>
        <v/>
      </c>
      <c r="I365" s="22" t="str">
        <f t="shared" si="39"/>
        <v/>
      </c>
      <c r="J365" s="21" t="str">
        <f t="shared" si="40"/>
        <v/>
      </c>
      <c r="K365" s="21" t="str">
        <f t="shared" si="41"/>
        <v/>
      </c>
      <c r="L365" s="23" t="str">
        <f>IF(B365="","",TRIM(IF(COUNTIF('Registru avize'!$B$5:$B$304,B365)=0,"Aviz inexistent în registru. ","")&amp;IF(AND(D365&lt;&gt;"",ISNA(MATCH(D365,Coduri,0)),E365=""),"Cod necunoscut. ","")&amp;IF(N(G365)&lt;=0,"Lipsește cantitatea. ","")))</f>
        <v/>
      </c>
    </row>
    <row r="366" spans="1:12" x14ac:dyDescent="0.2">
      <c r="A366" s="1" t="str">
        <f t="shared" si="35"/>
        <v/>
      </c>
      <c r="B366" s="18"/>
      <c r="C366" s="19" t="str">
        <f>IF(B366="","",COUNTIF(INDEX($B:$B,5):B366,B366))</f>
        <v/>
      </c>
      <c r="D366" s="18"/>
      <c r="E366" s="20" t="str">
        <f t="shared" si="36"/>
        <v/>
      </c>
      <c r="F366" s="19" t="str">
        <f t="shared" si="37"/>
        <v/>
      </c>
      <c r="G366" s="6"/>
      <c r="H366" s="21" t="str">
        <f t="shared" si="38"/>
        <v/>
      </c>
      <c r="I366" s="22" t="str">
        <f t="shared" si="39"/>
        <v/>
      </c>
      <c r="J366" s="21" t="str">
        <f t="shared" si="40"/>
        <v/>
      </c>
      <c r="K366" s="21" t="str">
        <f t="shared" si="41"/>
        <v/>
      </c>
      <c r="L366" s="23" t="str">
        <f>IF(B366="","",TRIM(IF(COUNTIF('Registru avize'!$B$5:$B$304,B366)=0,"Aviz inexistent în registru. ","")&amp;IF(AND(D366&lt;&gt;"",ISNA(MATCH(D366,Coduri,0)),E366=""),"Cod necunoscut. ","")&amp;IF(N(G366)&lt;=0,"Lipsește cantitatea. ","")))</f>
        <v/>
      </c>
    </row>
    <row r="367" spans="1:12" x14ac:dyDescent="0.2">
      <c r="A367" s="1" t="str">
        <f t="shared" si="35"/>
        <v/>
      </c>
      <c r="B367" s="18"/>
      <c r="C367" s="19" t="str">
        <f>IF(B367="","",COUNTIF(INDEX($B:$B,5):B367,B367))</f>
        <v/>
      </c>
      <c r="D367" s="18"/>
      <c r="E367" s="20" t="str">
        <f t="shared" si="36"/>
        <v/>
      </c>
      <c r="F367" s="19" t="str">
        <f t="shared" si="37"/>
        <v/>
      </c>
      <c r="G367" s="6"/>
      <c r="H367" s="21" t="str">
        <f t="shared" si="38"/>
        <v/>
      </c>
      <c r="I367" s="22" t="str">
        <f t="shared" si="39"/>
        <v/>
      </c>
      <c r="J367" s="21" t="str">
        <f t="shared" si="40"/>
        <v/>
      </c>
      <c r="K367" s="21" t="str">
        <f t="shared" si="41"/>
        <v/>
      </c>
      <c r="L367" s="23" t="str">
        <f>IF(B367="","",TRIM(IF(COUNTIF('Registru avize'!$B$5:$B$304,B367)=0,"Aviz inexistent în registru. ","")&amp;IF(AND(D367&lt;&gt;"",ISNA(MATCH(D367,Coduri,0)),E367=""),"Cod necunoscut. ","")&amp;IF(N(G367)&lt;=0,"Lipsește cantitatea. ","")))</f>
        <v/>
      </c>
    </row>
    <row r="368" spans="1:12" x14ac:dyDescent="0.2">
      <c r="A368" s="1" t="str">
        <f t="shared" si="35"/>
        <v/>
      </c>
      <c r="B368" s="18"/>
      <c r="C368" s="19" t="str">
        <f>IF(B368="","",COUNTIF(INDEX($B:$B,5):B368,B368))</f>
        <v/>
      </c>
      <c r="D368" s="18"/>
      <c r="E368" s="20" t="str">
        <f t="shared" si="36"/>
        <v/>
      </c>
      <c r="F368" s="19" t="str">
        <f t="shared" si="37"/>
        <v/>
      </c>
      <c r="G368" s="6"/>
      <c r="H368" s="21" t="str">
        <f t="shared" si="38"/>
        <v/>
      </c>
      <c r="I368" s="22" t="str">
        <f t="shared" si="39"/>
        <v/>
      </c>
      <c r="J368" s="21" t="str">
        <f t="shared" si="40"/>
        <v/>
      </c>
      <c r="K368" s="21" t="str">
        <f t="shared" si="41"/>
        <v/>
      </c>
      <c r="L368" s="23" t="str">
        <f>IF(B368="","",TRIM(IF(COUNTIF('Registru avize'!$B$5:$B$304,B368)=0,"Aviz inexistent în registru. ","")&amp;IF(AND(D368&lt;&gt;"",ISNA(MATCH(D368,Coduri,0)),E368=""),"Cod necunoscut. ","")&amp;IF(N(G368)&lt;=0,"Lipsește cantitatea. ","")))</f>
        <v/>
      </c>
    </row>
    <row r="369" spans="1:12" x14ac:dyDescent="0.2">
      <c r="A369" s="1" t="str">
        <f t="shared" si="35"/>
        <v/>
      </c>
      <c r="B369" s="18"/>
      <c r="C369" s="19" t="str">
        <f>IF(B369="","",COUNTIF(INDEX($B:$B,5):B369,B369))</f>
        <v/>
      </c>
      <c r="D369" s="18"/>
      <c r="E369" s="20" t="str">
        <f t="shared" si="36"/>
        <v/>
      </c>
      <c r="F369" s="19" t="str">
        <f t="shared" si="37"/>
        <v/>
      </c>
      <c r="G369" s="6"/>
      <c r="H369" s="21" t="str">
        <f t="shared" si="38"/>
        <v/>
      </c>
      <c r="I369" s="22" t="str">
        <f t="shared" si="39"/>
        <v/>
      </c>
      <c r="J369" s="21" t="str">
        <f t="shared" si="40"/>
        <v/>
      </c>
      <c r="K369" s="21" t="str">
        <f t="shared" si="41"/>
        <v/>
      </c>
      <c r="L369" s="23" t="str">
        <f>IF(B369="","",TRIM(IF(COUNTIF('Registru avize'!$B$5:$B$304,B369)=0,"Aviz inexistent în registru. ","")&amp;IF(AND(D369&lt;&gt;"",ISNA(MATCH(D369,Coduri,0)),E369=""),"Cod necunoscut. ","")&amp;IF(N(G369)&lt;=0,"Lipsește cantitatea. ","")))</f>
        <v/>
      </c>
    </row>
    <row r="370" spans="1:12" x14ac:dyDescent="0.2">
      <c r="A370" s="1" t="str">
        <f t="shared" si="35"/>
        <v/>
      </c>
      <c r="B370" s="18"/>
      <c r="C370" s="19" t="str">
        <f>IF(B370="","",COUNTIF(INDEX($B:$B,5):B370,B370))</f>
        <v/>
      </c>
      <c r="D370" s="18"/>
      <c r="E370" s="20" t="str">
        <f t="shared" si="36"/>
        <v/>
      </c>
      <c r="F370" s="19" t="str">
        <f t="shared" si="37"/>
        <v/>
      </c>
      <c r="G370" s="6"/>
      <c r="H370" s="21" t="str">
        <f t="shared" si="38"/>
        <v/>
      </c>
      <c r="I370" s="22" t="str">
        <f t="shared" si="39"/>
        <v/>
      </c>
      <c r="J370" s="21" t="str">
        <f t="shared" si="40"/>
        <v/>
      </c>
      <c r="K370" s="21" t="str">
        <f t="shared" si="41"/>
        <v/>
      </c>
      <c r="L370" s="23" t="str">
        <f>IF(B370="","",TRIM(IF(COUNTIF('Registru avize'!$B$5:$B$304,B370)=0,"Aviz inexistent în registru. ","")&amp;IF(AND(D370&lt;&gt;"",ISNA(MATCH(D370,Coduri,0)),E370=""),"Cod necunoscut. ","")&amp;IF(N(G370)&lt;=0,"Lipsește cantitatea. ","")))</f>
        <v/>
      </c>
    </row>
    <row r="371" spans="1:12" x14ac:dyDescent="0.2">
      <c r="A371" s="1" t="str">
        <f t="shared" si="35"/>
        <v/>
      </c>
      <c r="B371" s="18"/>
      <c r="C371" s="19" t="str">
        <f>IF(B371="","",COUNTIF(INDEX($B:$B,5):B371,B371))</f>
        <v/>
      </c>
      <c r="D371" s="18"/>
      <c r="E371" s="20" t="str">
        <f t="shared" si="36"/>
        <v/>
      </c>
      <c r="F371" s="19" t="str">
        <f t="shared" si="37"/>
        <v/>
      </c>
      <c r="G371" s="6"/>
      <c r="H371" s="21" t="str">
        <f t="shared" si="38"/>
        <v/>
      </c>
      <c r="I371" s="22" t="str">
        <f t="shared" si="39"/>
        <v/>
      </c>
      <c r="J371" s="21" t="str">
        <f t="shared" si="40"/>
        <v/>
      </c>
      <c r="K371" s="21" t="str">
        <f t="shared" si="41"/>
        <v/>
      </c>
      <c r="L371" s="23" t="str">
        <f>IF(B371="","",TRIM(IF(COUNTIF('Registru avize'!$B$5:$B$304,B371)=0,"Aviz inexistent în registru. ","")&amp;IF(AND(D371&lt;&gt;"",ISNA(MATCH(D371,Coduri,0)),E371=""),"Cod necunoscut. ","")&amp;IF(N(G371)&lt;=0,"Lipsește cantitatea. ","")))</f>
        <v/>
      </c>
    </row>
    <row r="372" spans="1:12" x14ac:dyDescent="0.2">
      <c r="A372" s="1" t="str">
        <f t="shared" si="35"/>
        <v/>
      </c>
      <c r="B372" s="18"/>
      <c r="C372" s="19" t="str">
        <f>IF(B372="","",COUNTIF(INDEX($B:$B,5):B372,B372))</f>
        <v/>
      </c>
      <c r="D372" s="18"/>
      <c r="E372" s="20" t="str">
        <f t="shared" si="36"/>
        <v/>
      </c>
      <c r="F372" s="19" t="str">
        <f t="shared" si="37"/>
        <v/>
      </c>
      <c r="G372" s="6"/>
      <c r="H372" s="21" t="str">
        <f t="shared" si="38"/>
        <v/>
      </c>
      <c r="I372" s="22" t="str">
        <f t="shared" si="39"/>
        <v/>
      </c>
      <c r="J372" s="21" t="str">
        <f t="shared" si="40"/>
        <v/>
      </c>
      <c r="K372" s="21" t="str">
        <f t="shared" si="41"/>
        <v/>
      </c>
      <c r="L372" s="23" t="str">
        <f>IF(B372="","",TRIM(IF(COUNTIF('Registru avize'!$B$5:$B$304,B372)=0,"Aviz inexistent în registru. ","")&amp;IF(AND(D372&lt;&gt;"",ISNA(MATCH(D372,Coduri,0)),E372=""),"Cod necunoscut. ","")&amp;IF(N(G372)&lt;=0,"Lipsește cantitatea. ","")))</f>
        <v/>
      </c>
    </row>
    <row r="373" spans="1:12" x14ac:dyDescent="0.2">
      <c r="A373" s="1" t="str">
        <f t="shared" si="35"/>
        <v/>
      </c>
      <c r="B373" s="18"/>
      <c r="C373" s="19" t="str">
        <f>IF(B373="","",COUNTIF(INDEX($B:$B,5):B373,B373))</f>
        <v/>
      </c>
      <c r="D373" s="18"/>
      <c r="E373" s="20" t="str">
        <f t="shared" si="36"/>
        <v/>
      </c>
      <c r="F373" s="19" t="str">
        <f t="shared" si="37"/>
        <v/>
      </c>
      <c r="G373" s="6"/>
      <c r="H373" s="21" t="str">
        <f t="shared" si="38"/>
        <v/>
      </c>
      <c r="I373" s="22" t="str">
        <f t="shared" si="39"/>
        <v/>
      </c>
      <c r="J373" s="21" t="str">
        <f t="shared" si="40"/>
        <v/>
      </c>
      <c r="K373" s="21" t="str">
        <f t="shared" si="41"/>
        <v/>
      </c>
      <c r="L373" s="23" t="str">
        <f>IF(B373="","",TRIM(IF(COUNTIF('Registru avize'!$B$5:$B$304,B373)=0,"Aviz inexistent în registru. ","")&amp;IF(AND(D373&lt;&gt;"",ISNA(MATCH(D373,Coduri,0)),E373=""),"Cod necunoscut. ","")&amp;IF(N(G373)&lt;=0,"Lipsește cantitatea. ","")))</f>
        <v/>
      </c>
    </row>
    <row r="374" spans="1:12" x14ac:dyDescent="0.2">
      <c r="A374" s="1" t="str">
        <f t="shared" si="35"/>
        <v/>
      </c>
      <c r="B374" s="18"/>
      <c r="C374" s="19" t="str">
        <f>IF(B374="","",COUNTIF(INDEX($B:$B,5):B374,B374))</f>
        <v/>
      </c>
      <c r="D374" s="18"/>
      <c r="E374" s="20" t="str">
        <f t="shared" si="36"/>
        <v/>
      </c>
      <c r="F374" s="19" t="str">
        <f t="shared" si="37"/>
        <v/>
      </c>
      <c r="G374" s="6"/>
      <c r="H374" s="21" t="str">
        <f t="shared" si="38"/>
        <v/>
      </c>
      <c r="I374" s="22" t="str">
        <f t="shared" si="39"/>
        <v/>
      </c>
      <c r="J374" s="21" t="str">
        <f t="shared" si="40"/>
        <v/>
      </c>
      <c r="K374" s="21" t="str">
        <f t="shared" si="41"/>
        <v/>
      </c>
      <c r="L374" s="23" t="str">
        <f>IF(B374="","",TRIM(IF(COUNTIF('Registru avize'!$B$5:$B$304,B374)=0,"Aviz inexistent în registru. ","")&amp;IF(AND(D374&lt;&gt;"",ISNA(MATCH(D374,Coduri,0)),E374=""),"Cod necunoscut. ","")&amp;IF(N(G374)&lt;=0,"Lipsește cantitatea. ","")))</f>
        <v/>
      </c>
    </row>
    <row r="375" spans="1:12" x14ac:dyDescent="0.2">
      <c r="A375" s="1" t="str">
        <f t="shared" si="35"/>
        <v/>
      </c>
      <c r="B375" s="18"/>
      <c r="C375" s="19" t="str">
        <f>IF(B375="","",COUNTIF(INDEX($B:$B,5):B375,B375))</f>
        <v/>
      </c>
      <c r="D375" s="18"/>
      <c r="E375" s="20" t="str">
        <f t="shared" si="36"/>
        <v/>
      </c>
      <c r="F375" s="19" t="str">
        <f t="shared" si="37"/>
        <v/>
      </c>
      <c r="G375" s="6"/>
      <c r="H375" s="21" t="str">
        <f t="shared" si="38"/>
        <v/>
      </c>
      <c r="I375" s="22" t="str">
        <f t="shared" si="39"/>
        <v/>
      </c>
      <c r="J375" s="21" t="str">
        <f t="shared" si="40"/>
        <v/>
      </c>
      <c r="K375" s="21" t="str">
        <f t="shared" si="41"/>
        <v/>
      </c>
      <c r="L375" s="23" t="str">
        <f>IF(B375="","",TRIM(IF(COUNTIF('Registru avize'!$B$5:$B$304,B375)=0,"Aviz inexistent în registru. ","")&amp;IF(AND(D375&lt;&gt;"",ISNA(MATCH(D375,Coduri,0)),E375=""),"Cod necunoscut. ","")&amp;IF(N(G375)&lt;=0,"Lipsește cantitatea. ","")))</f>
        <v/>
      </c>
    </row>
    <row r="376" spans="1:12" x14ac:dyDescent="0.2">
      <c r="A376" s="1" t="str">
        <f t="shared" si="35"/>
        <v/>
      </c>
      <c r="B376" s="18"/>
      <c r="C376" s="19" t="str">
        <f>IF(B376="","",COUNTIF(INDEX($B:$B,5):B376,B376))</f>
        <v/>
      </c>
      <c r="D376" s="18"/>
      <c r="E376" s="20" t="str">
        <f t="shared" si="36"/>
        <v/>
      </c>
      <c r="F376" s="19" t="str">
        <f t="shared" si="37"/>
        <v/>
      </c>
      <c r="G376" s="6"/>
      <c r="H376" s="21" t="str">
        <f t="shared" si="38"/>
        <v/>
      </c>
      <c r="I376" s="22" t="str">
        <f t="shared" si="39"/>
        <v/>
      </c>
      <c r="J376" s="21" t="str">
        <f t="shared" si="40"/>
        <v/>
      </c>
      <c r="K376" s="21" t="str">
        <f t="shared" si="41"/>
        <v/>
      </c>
      <c r="L376" s="23" t="str">
        <f>IF(B376="","",TRIM(IF(COUNTIF('Registru avize'!$B$5:$B$304,B376)=0,"Aviz inexistent în registru. ","")&amp;IF(AND(D376&lt;&gt;"",ISNA(MATCH(D376,Coduri,0)),E376=""),"Cod necunoscut. ","")&amp;IF(N(G376)&lt;=0,"Lipsește cantitatea. ","")))</f>
        <v/>
      </c>
    </row>
    <row r="377" spans="1:12" x14ac:dyDescent="0.2">
      <c r="A377" s="1" t="str">
        <f t="shared" si="35"/>
        <v/>
      </c>
      <c r="B377" s="18"/>
      <c r="C377" s="19" t="str">
        <f>IF(B377="","",COUNTIF(INDEX($B:$B,5):B377,B377))</f>
        <v/>
      </c>
      <c r="D377" s="18"/>
      <c r="E377" s="20" t="str">
        <f t="shared" si="36"/>
        <v/>
      </c>
      <c r="F377" s="19" t="str">
        <f t="shared" si="37"/>
        <v/>
      </c>
      <c r="G377" s="6"/>
      <c r="H377" s="21" t="str">
        <f t="shared" si="38"/>
        <v/>
      </c>
      <c r="I377" s="22" t="str">
        <f t="shared" si="39"/>
        <v/>
      </c>
      <c r="J377" s="21" t="str">
        <f t="shared" si="40"/>
        <v/>
      </c>
      <c r="K377" s="21" t="str">
        <f t="shared" si="41"/>
        <v/>
      </c>
      <c r="L377" s="23" t="str">
        <f>IF(B377="","",TRIM(IF(COUNTIF('Registru avize'!$B$5:$B$304,B377)=0,"Aviz inexistent în registru. ","")&amp;IF(AND(D377&lt;&gt;"",ISNA(MATCH(D377,Coduri,0)),E377=""),"Cod necunoscut. ","")&amp;IF(N(G377)&lt;=0,"Lipsește cantitatea. ","")))</f>
        <v/>
      </c>
    </row>
    <row r="378" spans="1:12" x14ac:dyDescent="0.2">
      <c r="A378" s="1" t="str">
        <f t="shared" si="35"/>
        <v/>
      </c>
      <c r="B378" s="18"/>
      <c r="C378" s="19" t="str">
        <f>IF(B378="","",COUNTIF(INDEX($B:$B,5):B378,B378))</f>
        <v/>
      </c>
      <c r="D378" s="18"/>
      <c r="E378" s="20" t="str">
        <f t="shared" si="36"/>
        <v/>
      </c>
      <c r="F378" s="19" t="str">
        <f t="shared" si="37"/>
        <v/>
      </c>
      <c r="G378" s="6"/>
      <c r="H378" s="21" t="str">
        <f t="shared" si="38"/>
        <v/>
      </c>
      <c r="I378" s="22" t="str">
        <f t="shared" si="39"/>
        <v/>
      </c>
      <c r="J378" s="21" t="str">
        <f t="shared" si="40"/>
        <v/>
      </c>
      <c r="K378" s="21" t="str">
        <f t="shared" si="41"/>
        <v/>
      </c>
      <c r="L378" s="23" t="str">
        <f>IF(B378="","",TRIM(IF(COUNTIF('Registru avize'!$B$5:$B$304,B378)=0,"Aviz inexistent în registru. ","")&amp;IF(AND(D378&lt;&gt;"",ISNA(MATCH(D378,Coduri,0)),E378=""),"Cod necunoscut. ","")&amp;IF(N(G378)&lt;=0,"Lipsește cantitatea. ","")))</f>
        <v/>
      </c>
    </row>
    <row r="379" spans="1:12" x14ac:dyDescent="0.2">
      <c r="A379" s="1" t="str">
        <f t="shared" si="35"/>
        <v/>
      </c>
      <c r="B379" s="18"/>
      <c r="C379" s="19" t="str">
        <f>IF(B379="","",COUNTIF(INDEX($B:$B,5):B379,B379))</f>
        <v/>
      </c>
      <c r="D379" s="18"/>
      <c r="E379" s="20" t="str">
        <f t="shared" si="36"/>
        <v/>
      </c>
      <c r="F379" s="19" t="str">
        <f t="shared" si="37"/>
        <v/>
      </c>
      <c r="G379" s="6"/>
      <c r="H379" s="21" t="str">
        <f t="shared" si="38"/>
        <v/>
      </c>
      <c r="I379" s="22" t="str">
        <f t="shared" si="39"/>
        <v/>
      </c>
      <c r="J379" s="21" t="str">
        <f t="shared" si="40"/>
        <v/>
      </c>
      <c r="K379" s="21" t="str">
        <f t="shared" si="41"/>
        <v/>
      </c>
      <c r="L379" s="23" t="str">
        <f>IF(B379="","",TRIM(IF(COUNTIF('Registru avize'!$B$5:$B$304,B379)=0,"Aviz inexistent în registru. ","")&amp;IF(AND(D379&lt;&gt;"",ISNA(MATCH(D379,Coduri,0)),E379=""),"Cod necunoscut. ","")&amp;IF(N(G379)&lt;=0,"Lipsește cantitatea. ","")))</f>
        <v/>
      </c>
    </row>
    <row r="380" spans="1:12" x14ac:dyDescent="0.2">
      <c r="A380" s="1" t="str">
        <f t="shared" si="35"/>
        <v/>
      </c>
      <c r="B380" s="18"/>
      <c r="C380" s="19" t="str">
        <f>IF(B380="","",COUNTIF(INDEX($B:$B,5):B380,B380))</f>
        <v/>
      </c>
      <c r="D380" s="18"/>
      <c r="E380" s="20" t="str">
        <f t="shared" si="36"/>
        <v/>
      </c>
      <c r="F380" s="19" t="str">
        <f t="shared" si="37"/>
        <v/>
      </c>
      <c r="G380" s="6"/>
      <c r="H380" s="21" t="str">
        <f t="shared" si="38"/>
        <v/>
      </c>
      <c r="I380" s="22" t="str">
        <f t="shared" si="39"/>
        <v/>
      </c>
      <c r="J380" s="21" t="str">
        <f t="shared" si="40"/>
        <v/>
      </c>
      <c r="K380" s="21" t="str">
        <f t="shared" si="41"/>
        <v/>
      </c>
      <c r="L380" s="23" t="str">
        <f>IF(B380="","",TRIM(IF(COUNTIF('Registru avize'!$B$5:$B$304,B380)=0,"Aviz inexistent în registru. ","")&amp;IF(AND(D380&lt;&gt;"",ISNA(MATCH(D380,Coduri,0)),E380=""),"Cod necunoscut. ","")&amp;IF(N(G380)&lt;=0,"Lipsește cantitatea. ","")))</f>
        <v/>
      </c>
    </row>
    <row r="381" spans="1:12" x14ac:dyDescent="0.2">
      <c r="A381" s="1" t="str">
        <f t="shared" si="35"/>
        <v/>
      </c>
      <c r="B381" s="18"/>
      <c r="C381" s="19" t="str">
        <f>IF(B381="","",COUNTIF(INDEX($B:$B,5):B381,B381))</f>
        <v/>
      </c>
      <c r="D381" s="18"/>
      <c r="E381" s="20" t="str">
        <f t="shared" si="36"/>
        <v/>
      </c>
      <c r="F381" s="19" t="str">
        <f t="shared" si="37"/>
        <v/>
      </c>
      <c r="G381" s="6"/>
      <c r="H381" s="21" t="str">
        <f t="shared" si="38"/>
        <v/>
      </c>
      <c r="I381" s="22" t="str">
        <f t="shared" si="39"/>
        <v/>
      </c>
      <c r="J381" s="21" t="str">
        <f t="shared" si="40"/>
        <v/>
      </c>
      <c r="K381" s="21" t="str">
        <f t="shared" si="41"/>
        <v/>
      </c>
      <c r="L381" s="23" t="str">
        <f>IF(B381="","",TRIM(IF(COUNTIF('Registru avize'!$B$5:$B$304,B381)=0,"Aviz inexistent în registru. ","")&amp;IF(AND(D381&lt;&gt;"",ISNA(MATCH(D381,Coduri,0)),E381=""),"Cod necunoscut. ","")&amp;IF(N(G381)&lt;=0,"Lipsește cantitatea. ","")))</f>
        <v/>
      </c>
    </row>
    <row r="382" spans="1:12" x14ac:dyDescent="0.2">
      <c r="A382" s="1" t="str">
        <f t="shared" si="35"/>
        <v/>
      </c>
      <c r="B382" s="18"/>
      <c r="C382" s="19" t="str">
        <f>IF(B382="","",COUNTIF(INDEX($B:$B,5):B382,B382))</f>
        <v/>
      </c>
      <c r="D382" s="18"/>
      <c r="E382" s="20" t="str">
        <f t="shared" si="36"/>
        <v/>
      </c>
      <c r="F382" s="19" t="str">
        <f t="shared" si="37"/>
        <v/>
      </c>
      <c r="G382" s="6"/>
      <c r="H382" s="21" t="str">
        <f t="shared" si="38"/>
        <v/>
      </c>
      <c r="I382" s="22" t="str">
        <f t="shared" si="39"/>
        <v/>
      </c>
      <c r="J382" s="21" t="str">
        <f t="shared" si="40"/>
        <v/>
      </c>
      <c r="K382" s="21" t="str">
        <f t="shared" si="41"/>
        <v/>
      </c>
      <c r="L382" s="23" t="str">
        <f>IF(B382="","",TRIM(IF(COUNTIF('Registru avize'!$B$5:$B$304,B382)=0,"Aviz inexistent în registru. ","")&amp;IF(AND(D382&lt;&gt;"",ISNA(MATCH(D382,Coduri,0)),E382=""),"Cod necunoscut. ","")&amp;IF(N(G382)&lt;=0,"Lipsește cantitatea. ","")))</f>
        <v/>
      </c>
    </row>
    <row r="383" spans="1:12" x14ac:dyDescent="0.2">
      <c r="A383" s="1" t="str">
        <f t="shared" si="35"/>
        <v/>
      </c>
      <c r="B383" s="18"/>
      <c r="C383" s="19" t="str">
        <f>IF(B383="","",COUNTIF(INDEX($B:$B,5):B383,B383))</f>
        <v/>
      </c>
      <c r="D383" s="18"/>
      <c r="E383" s="20" t="str">
        <f t="shared" si="36"/>
        <v/>
      </c>
      <c r="F383" s="19" t="str">
        <f t="shared" si="37"/>
        <v/>
      </c>
      <c r="G383" s="6"/>
      <c r="H383" s="21" t="str">
        <f t="shared" si="38"/>
        <v/>
      </c>
      <c r="I383" s="22" t="str">
        <f t="shared" si="39"/>
        <v/>
      </c>
      <c r="J383" s="21" t="str">
        <f t="shared" si="40"/>
        <v/>
      </c>
      <c r="K383" s="21" t="str">
        <f t="shared" si="41"/>
        <v/>
      </c>
      <c r="L383" s="23" t="str">
        <f>IF(B383="","",TRIM(IF(COUNTIF('Registru avize'!$B$5:$B$304,B383)=0,"Aviz inexistent în registru. ","")&amp;IF(AND(D383&lt;&gt;"",ISNA(MATCH(D383,Coduri,0)),E383=""),"Cod necunoscut. ","")&amp;IF(N(G383)&lt;=0,"Lipsește cantitatea. ","")))</f>
        <v/>
      </c>
    </row>
    <row r="384" spans="1:12" x14ac:dyDescent="0.2">
      <c r="A384" s="1" t="str">
        <f t="shared" si="35"/>
        <v/>
      </c>
      <c r="B384" s="18"/>
      <c r="C384" s="19" t="str">
        <f>IF(B384="","",COUNTIF(INDEX($B:$B,5):B384,B384))</f>
        <v/>
      </c>
      <c r="D384" s="18"/>
      <c r="E384" s="20" t="str">
        <f t="shared" si="36"/>
        <v/>
      </c>
      <c r="F384" s="19" t="str">
        <f t="shared" si="37"/>
        <v/>
      </c>
      <c r="G384" s="6"/>
      <c r="H384" s="21" t="str">
        <f t="shared" si="38"/>
        <v/>
      </c>
      <c r="I384" s="22" t="str">
        <f t="shared" si="39"/>
        <v/>
      </c>
      <c r="J384" s="21" t="str">
        <f t="shared" si="40"/>
        <v/>
      </c>
      <c r="K384" s="21" t="str">
        <f t="shared" si="41"/>
        <v/>
      </c>
      <c r="L384" s="23" t="str">
        <f>IF(B384="","",TRIM(IF(COUNTIF('Registru avize'!$B$5:$B$304,B384)=0,"Aviz inexistent în registru. ","")&amp;IF(AND(D384&lt;&gt;"",ISNA(MATCH(D384,Coduri,0)),E384=""),"Cod necunoscut. ","")&amp;IF(N(G384)&lt;=0,"Lipsește cantitatea. ","")))</f>
        <v/>
      </c>
    </row>
    <row r="385" spans="1:12" x14ac:dyDescent="0.2">
      <c r="A385" s="1" t="str">
        <f t="shared" si="35"/>
        <v/>
      </c>
      <c r="B385" s="18"/>
      <c r="C385" s="19" t="str">
        <f>IF(B385="","",COUNTIF(INDEX($B:$B,5):B385,B385))</f>
        <v/>
      </c>
      <c r="D385" s="18"/>
      <c r="E385" s="20" t="str">
        <f t="shared" si="36"/>
        <v/>
      </c>
      <c r="F385" s="19" t="str">
        <f t="shared" si="37"/>
        <v/>
      </c>
      <c r="G385" s="6"/>
      <c r="H385" s="21" t="str">
        <f t="shared" si="38"/>
        <v/>
      </c>
      <c r="I385" s="22" t="str">
        <f t="shared" si="39"/>
        <v/>
      </c>
      <c r="J385" s="21" t="str">
        <f t="shared" si="40"/>
        <v/>
      </c>
      <c r="K385" s="21" t="str">
        <f t="shared" si="41"/>
        <v/>
      </c>
      <c r="L385" s="23" t="str">
        <f>IF(B385="","",TRIM(IF(COUNTIF('Registru avize'!$B$5:$B$304,B385)=0,"Aviz inexistent în registru. ","")&amp;IF(AND(D385&lt;&gt;"",ISNA(MATCH(D385,Coduri,0)),E385=""),"Cod necunoscut. ","")&amp;IF(N(G385)&lt;=0,"Lipsește cantitatea. ","")))</f>
        <v/>
      </c>
    </row>
    <row r="386" spans="1:12" x14ac:dyDescent="0.2">
      <c r="A386" s="1" t="str">
        <f t="shared" si="35"/>
        <v/>
      </c>
      <c r="B386" s="18"/>
      <c r="C386" s="19" t="str">
        <f>IF(B386="","",COUNTIF(INDEX($B:$B,5):B386,B386))</f>
        <v/>
      </c>
      <c r="D386" s="18"/>
      <c r="E386" s="20" t="str">
        <f t="shared" si="36"/>
        <v/>
      </c>
      <c r="F386" s="19" t="str">
        <f t="shared" si="37"/>
        <v/>
      </c>
      <c r="G386" s="6"/>
      <c r="H386" s="21" t="str">
        <f t="shared" si="38"/>
        <v/>
      </c>
      <c r="I386" s="22" t="str">
        <f t="shared" si="39"/>
        <v/>
      </c>
      <c r="J386" s="21" t="str">
        <f t="shared" si="40"/>
        <v/>
      </c>
      <c r="K386" s="21" t="str">
        <f t="shared" si="41"/>
        <v/>
      </c>
      <c r="L386" s="23" t="str">
        <f>IF(B386="","",TRIM(IF(COUNTIF('Registru avize'!$B$5:$B$304,B386)=0,"Aviz inexistent în registru. ","")&amp;IF(AND(D386&lt;&gt;"",ISNA(MATCH(D386,Coduri,0)),E386=""),"Cod necunoscut. ","")&amp;IF(N(G386)&lt;=0,"Lipsește cantitatea. ","")))</f>
        <v/>
      </c>
    </row>
    <row r="387" spans="1:12" x14ac:dyDescent="0.2">
      <c r="A387" s="1" t="str">
        <f t="shared" si="35"/>
        <v/>
      </c>
      <c r="B387" s="18"/>
      <c r="C387" s="19" t="str">
        <f>IF(B387="","",COUNTIF(INDEX($B:$B,5):B387,B387))</f>
        <v/>
      </c>
      <c r="D387" s="18"/>
      <c r="E387" s="20" t="str">
        <f t="shared" si="36"/>
        <v/>
      </c>
      <c r="F387" s="19" t="str">
        <f t="shared" si="37"/>
        <v/>
      </c>
      <c r="G387" s="6"/>
      <c r="H387" s="21" t="str">
        <f t="shared" si="38"/>
        <v/>
      </c>
      <c r="I387" s="22" t="str">
        <f t="shared" si="39"/>
        <v/>
      </c>
      <c r="J387" s="21" t="str">
        <f t="shared" si="40"/>
        <v/>
      </c>
      <c r="K387" s="21" t="str">
        <f t="shared" si="41"/>
        <v/>
      </c>
      <c r="L387" s="23" t="str">
        <f>IF(B387="","",TRIM(IF(COUNTIF('Registru avize'!$B$5:$B$304,B387)=0,"Aviz inexistent în registru. ","")&amp;IF(AND(D387&lt;&gt;"",ISNA(MATCH(D387,Coduri,0)),E387=""),"Cod necunoscut. ","")&amp;IF(N(G387)&lt;=0,"Lipsește cantitatea. ","")))</f>
        <v/>
      </c>
    </row>
    <row r="388" spans="1:12" x14ac:dyDescent="0.2">
      <c r="A388" s="1" t="str">
        <f t="shared" si="35"/>
        <v/>
      </c>
      <c r="B388" s="18"/>
      <c r="C388" s="19" t="str">
        <f>IF(B388="","",COUNTIF(INDEX($B:$B,5):B388,B388))</f>
        <v/>
      </c>
      <c r="D388" s="18"/>
      <c r="E388" s="20" t="str">
        <f t="shared" si="36"/>
        <v/>
      </c>
      <c r="F388" s="19" t="str">
        <f t="shared" si="37"/>
        <v/>
      </c>
      <c r="G388" s="6"/>
      <c r="H388" s="21" t="str">
        <f t="shared" si="38"/>
        <v/>
      </c>
      <c r="I388" s="22" t="str">
        <f t="shared" si="39"/>
        <v/>
      </c>
      <c r="J388" s="21" t="str">
        <f t="shared" si="40"/>
        <v/>
      </c>
      <c r="K388" s="21" t="str">
        <f t="shared" si="41"/>
        <v/>
      </c>
      <c r="L388" s="23" t="str">
        <f>IF(B388="","",TRIM(IF(COUNTIF('Registru avize'!$B$5:$B$304,B388)=0,"Aviz inexistent în registru. ","")&amp;IF(AND(D388&lt;&gt;"",ISNA(MATCH(D388,Coduri,0)),E388=""),"Cod necunoscut. ","")&amp;IF(N(G388)&lt;=0,"Lipsește cantitatea. ","")))</f>
        <v/>
      </c>
    </row>
    <row r="389" spans="1:12" x14ac:dyDescent="0.2">
      <c r="A389" s="1" t="str">
        <f t="shared" ref="A389:A452" si="42">IF(B389="","",B389&amp;"|"&amp;C389)</f>
        <v/>
      </c>
      <c r="B389" s="18"/>
      <c r="C389" s="19" t="str">
        <f>IF(B389="","",COUNTIF(INDEX($B:$B,5):B389,B389))</f>
        <v/>
      </c>
      <c r="D389" s="18"/>
      <c r="E389" s="20" t="str">
        <f t="shared" ref="E389:E452" si="43">IF(D389="","",IFERROR(VLOOKUP(D389,Catalog,2,FALSE),""))</f>
        <v/>
      </c>
      <c r="F389" s="19" t="str">
        <f t="shared" ref="F389:F452" si="44">IF(D389="","",IFERROR(VLOOKUP(D389,Catalog,3,FALSE),""))</f>
        <v/>
      </c>
      <c r="G389" s="6"/>
      <c r="H389" s="21" t="str">
        <f t="shared" ref="H389:H452" si="45">IF(D389="","",IFERROR(VLOOKUP(D389,Catalog,4,FALSE),""))</f>
        <v/>
      </c>
      <c r="I389" s="22" t="str">
        <f t="shared" ref="I389:I452" si="46">IF(D389="","",IFERROR(VLOOKUP(D389,Catalog,5,FALSE),""))</f>
        <v/>
      </c>
      <c r="J389" s="21" t="str">
        <f t="shared" ref="J389:J452" si="47">IF(OR(G389="",H389=""),"",ROUND(G389*H389,2))</f>
        <v/>
      </c>
      <c r="K389" s="21" t="str">
        <f t="shared" ref="K389:K452" si="48">IF(OR(J389="",I389=""),"",ROUND(J389*I389,2))</f>
        <v/>
      </c>
      <c r="L389" s="23" t="str">
        <f>IF(B389="","",TRIM(IF(COUNTIF('Registru avize'!$B$5:$B$304,B389)=0,"Aviz inexistent în registru. ","")&amp;IF(AND(D389&lt;&gt;"",ISNA(MATCH(D389,Coduri,0)),E389=""),"Cod necunoscut. ","")&amp;IF(N(G389)&lt;=0,"Lipsește cantitatea. ","")))</f>
        <v/>
      </c>
    </row>
    <row r="390" spans="1:12" x14ac:dyDescent="0.2">
      <c r="A390" s="1" t="str">
        <f t="shared" si="42"/>
        <v/>
      </c>
      <c r="B390" s="18"/>
      <c r="C390" s="19" t="str">
        <f>IF(B390="","",COUNTIF(INDEX($B:$B,5):B390,B390))</f>
        <v/>
      </c>
      <c r="D390" s="18"/>
      <c r="E390" s="20" t="str">
        <f t="shared" si="43"/>
        <v/>
      </c>
      <c r="F390" s="19" t="str">
        <f t="shared" si="44"/>
        <v/>
      </c>
      <c r="G390" s="6"/>
      <c r="H390" s="21" t="str">
        <f t="shared" si="45"/>
        <v/>
      </c>
      <c r="I390" s="22" t="str">
        <f t="shared" si="46"/>
        <v/>
      </c>
      <c r="J390" s="21" t="str">
        <f t="shared" si="47"/>
        <v/>
      </c>
      <c r="K390" s="21" t="str">
        <f t="shared" si="48"/>
        <v/>
      </c>
      <c r="L390" s="23" t="str">
        <f>IF(B390="","",TRIM(IF(COUNTIF('Registru avize'!$B$5:$B$304,B390)=0,"Aviz inexistent în registru. ","")&amp;IF(AND(D390&lt;&gt;"",ISNA(MATCH(D390,Coduri,0)),E390=""),"Cod necunoscut. ","")&amp;IF(N(G390)&lt;=0,"Lipsește cantitatea. ","")))</f>
        <v/>
      </c>
    </row>
    <row r="391" spans="1:12" x14ac:dyDescent="0.2">
      <c r="A391" s="1" t="str">
        <f t="shared" si="42"/>
        <v/>
      </c>
      <c r="B391" s="18"/>
      <c r="C391" s="19" t="str">
        <f>IF(B391="","",COUNTIF(INDEX($B:$B,5):B391,B391))</f>
        <v/>
      </c>
      <c r="D391" s="18"/>
      <c r="E391" s="20" t="str">
        <f t="shared" si="43"/>
        <v/>
      </c>
      <c r="F391" s="19" t="str">
        <f t="shared" si="44"/>
        <v/>
      </c>
      <c r="G391" s="6"/>
      <c r="H391" s="21" t="str">
        <f t="shared" si="45"/>
        <v/>
      </c>
      <c r="I391" s="22" t="str">
        <f t="shared" si="46"/>
        <v/>
      </c>
      <c r="J391" s="21" t="str">
        <f t="shared" si="47"/>
        <v/>
      </c>
      <c r="K391" s="21" t="str">
        <f t="shared" si="48"/>
        <v/>
      </c>
      <c r="L391" s="23" t="str">
        <f>IF(B391="","",TRIM(IF(COUNTIF('Registru avize'!$B$5:$B$304,B391)=0,"Aviz inexistent în registru. ","")&amp;IF(AND(D391&lt;&gt;"",ISNA(MATCH(D391,Coduri,0)),E391=""),"Cod necunoscut. ","")&amp;IF(N(G391)&lt;=0,"Lipsește cantitatea. ","")))</f>
        <v/>
      </c>
    </row>
    <row r="392" spans="1:12" x14ac:dyDescent="0.2">
      <c r="A392" s="1" t="str">
        <f t="shared" si="42"/>
        <v/>
      </c>
      <c r="B392" s="18"/>
      <c r="C392" s="19" t="str">
        <f>IF(B392="","",COUNTIF(INDEX($B:$B,5):B392,B392))</f>
        <v/>
      </c>
      <c r="D392" s="18"/>
      <c r="E392" s="20" t="str">
        <f t="shared" si="43"/>
        <v/>
      </c>
      <c r="F392" s="19" t="str">
        <f t="shared" si="44"/>
        <v/>
      </c>
      <c r="G392" s="6"/>
      <c r="H392" s="21" t="str">
        <f t="shared" si="45"/>
        <v/>
      </c>
      <c r="I392" s="22" t="str">
        <f t="shared" si="46"/>
        <v/>
      </c>
      <c r="J392" s="21" t="str">
        <f t="shared" si="47"/>
        <v/>
      </c>
      <c r="K392" s="21" t="str">
        <f t="shared" si="48"/>
        <v/>
      </c>
      <c r="L392" s="23" t="str">
        <f>IF(B392="","",TRIM(IF(COUNTIF('Registru avize'!$B$5:$B$304,B392)=0,"Aviz inexistent în registru. ","")&amp;IF(AND(D392&lt;&gt;"",ISNA(MATCH(D392,Coduri,0)),E392=""),"Cod necunoscut. ","")&amp;IF(N(G392)&lt;=0,"Lipsește cantitatea. ","")))</f>
        <v/>
      </c>
    </row>
    <row r="393" spans="1:12" x14ac:dyDescent="0.2">
      <c r="A393" s="1" t="str">
        <f t="shared" si="42"/>
        <v/>
      </c>
      <c r="B393" s="18"/>
      <c r="C393" s="19" t="str">
        <f>IF(B393="","",COUNTIF(INDEX($B:$B,5):B393,B393))</f>
        <v/>
      </c>
      <c r="D393" s="18"/>
      <c r="E393" s="20" t="str">
        <f t="shared" si="43"/>
        <v/>
      </c>
      <c r="F393" s="19" t="str">
        <f t="shared" si="44"/>
        <v/>
      </c>
      <c r="G393" s="6"/>
      <c r="H393" s="21" t="str">
        <f t="shared" si="45"/>
        <v/>
      </c>
      <c r="I393" s="22" t="str">
        <f t="shared" si="46"/>
        <v/>
      </c>
      <c r="J393" s="21" t="str">
        <f t="shared" si="47"/>
        <v/>
      </c>
      <c r="K393" s="21" t="str">
        <f t="shared" si="48"/>
        <v/>
      </c>
      <c r="L393" s="23" t="str">
        <f>IF(B393="","",TRIM(IF(COUNTIF('Registru avize'!$B$5:$B$304,B393)=0,"Aviz inexistent în registru. ","")&amp;IF(AND(D393&lt;&gt;"",ISNA(MATCH(D393,Coduri,0)),E393=""),"Cod necunoscut. ","")&amp;IF(N(G393)&lt;=0,"Lipsește cantitatea. ","")))</f>
        <v/>
      </c>
    </row>
    <row r="394" spans="1:12" x14ac:dyDescent="0.2">
      <c r="A394" s="1" t="str">
        <f t="shared" si="42"/>
        <v/>
      </c>
      <c r="B394" s="18"/>
      <c r="C394" s="19" t="str">
        <f>IF(B394="","",COUNTIF(INDEX($B:$B,5):B394,B394))</f>
        <v/>
      </c>
      <c r="D394" s="18"/>
      <c r="E394" s="20" t="str">
        <f t="shared" si="43"/>
        <v/>
      </c>
      <c r="F394" s="19" t="str">
        <f t="shared" si="44"/>
        <v/>
      </c>
      <c r="G394" s="6"/>
      <c r="H394" s="21" t="str">
        <f t="shared" si="45"/>
        <v/>
      </c>
      <c r="I394" s="22" t="str">
        <f t="shared" si="46"/>
        <v/>
      </c>
      <c r="J394" s="21" t="str">
        <f t="shared" si="47"/>
        <v/>
      </c>
      <c r="K394" s="21" t="str">
        <f t="shared" si="48"/>
        <v/>
      </c>
      <c r="L394" s="23" t="str">
        <f>IF(B394="","",TRIM(IF(COUNTIF('Registru avize'!$B$5:$B$304,B394)=0,"Aviz inexistent în registru. ","")&amp;IF(AND(D394&lt;&gt;"",ISNA(MATCH(D394,Coduri,0)),E394=""),"Cod necunoscut. ","")&amp;IF(N(G394)&lt;=0,"Lipsește cantitatea. ","")))</f>
        <v/>
      </c>
    </row>
    <row r="395" spans="1:12" x14ac:dyDescent="0.2">
      <c r="A395" s="1" t="str">
        <f t="shared" si="42"/>
        <v/>
      </c>
      <c r="B395" s="18"/>
      <c r="C395" s="19" t="str">
        <f>IF(B395="","",COUNTIF(INDEX($B:$B,5):B395,B395))</f>
        <v/>
      </c>
      <c r="D395" s="18"/>
      <c r="E395" s="20" t="str">
        <f t="shared" si="43"/>
        <v/>
      </c>
      <c r="F395" s="19" t="str">
        <f t="shared" si="44"/>
        <v/>
      </c>
      <c r="G395" s="6"/>
      <c r="H395" s="21" t="str">
        <f t="shared" si="45"/>
        <v/>
      </c>
      <c r="I395" s="22" t="str">
        <f t="shared" si="46"/>
        <v/>
      </c>
      <c r="J395" s="21" t="str">
        <f t="shared" si="47"/>
        <v/>
      </c>
      <c r="K395" s="21" t="str">
        <f t="shared" si="48"/>
        <v/>
      </c>
      <c r="L395" s="23" t="str">
        <f>IF(B395="","",TRIM(IF(COUNTIF('Registru avize'!$B$5:$B$304,B395)=0,"Aviz inexistent în registru. ","")&amp;IF(AND(D395&lt;&gt;"",ISNA(MATCH(D395,Coduri,0)),E395=""),"Cod necunoscut. ","")&amp;IF(N(G395)&lt;=0,"Lipsește cantitatea. ","")))</f>
        <v/>
      </c>
    </row>
    <row r="396" spans="1:12" x14ac:dyDescent="0.2">
      <c r="A396" s="1" t="str">
        <f t="shared" si="42"/>
        <v/>
      </c>
      <c r="B396" s="18"/>
      <c r="C396" s="19" t="str">
        <f>IF(B396="","",COUNTIF(INDEX($B:$B,5):B396,B396))</f>
        <v/>
      </c>
      <c r="D396" s="18"/>
      <c r="E396" s="20" t="str">
        <f t="shared" si="43"/>
        <v/>
      </c>
      <c r="F396" s="19" t="str">
        <f t="shared" si="44"/>
        <v/>
      </c>
      <c r="G396" s="6"/>
      <c r="H396" s="21" t="str">
        <f t="shared" si="45"/>
        <v/>
      </c>
      <c r="I396" s="22" t="str">
        <f t="shared" si="46"/>
        <v/>
      </c>
      <c r="J396" s="21" t="str">
        <f t="shared" si="47"/>
        <v/>
      </c>
      <c r="K396" s="21" t="str">
        <f t="shared" si="48"/>
        <v/>
      </c>
      <c r="L396" s="23" t="str">
        <f>IF(B396="","",TRIM(IF(COUNTIF('Registru avize'!$B$5:$B$304,B396)=0,"Aviz inexistent în registru. ","")&amp;IF(AND(D396&lt;&gt;"",ISNA(MATCH(D396,Coduri,0)),E396=""),"Cod necunoscut. ","")&amp;IF(N(G396)&lt;=0,"Lipsește cantitatea. ","")))</f>
        <v/>
      </c>
    </row>
    <row r="397" spans="1:12" x14ac:dyDescent="0.2">
      <c r="A397" s="1" t="str">
        <f t="shared" si="42"/>
        <v/>
      </c>
      <c r="B397" s="18"/>
      <c r="C397" s="19" t="str">
        <f>IF(B397="","",COUNTIF(INDEX($B:$B,5):B397,B397))</f>
        <v/>
      </c>
      <c r="D397" s="18"/>
      <c r="E397" s="20" t="str">
        <f t="shared" si="43"/>
        <v/>
      </c>
      <c r="F397" s="19" t="str">
        <f t="shared" si="44"/>
        <v/>
      </c>
      <c r="G397" s="6"/>
      <c r="H397" s="21" t="str">
        <f t="shared" si="45"/>
        <v/>
      </c>
      <c r="I397" s="22" t="str">
        <f t="shared" si="46"/>
        <v/>
      </c>
      <c r="J397" s="21" t="str">
        <f t="shared" si="47"/>
        <v/>
      </c>
      <c r="K397" s="21" t="str">
        <f t="shared" si="48"/>
        <v/>
      </c>
      <c r="L397" s="23" t="str">
        <f>IF(B397="","",TRIM(IF(COUNTIF('Registru avize'!$B$5:$B$304,B397)=0,"Aviz inexistent în registru. ","")&amp;IF(AND(D397&lt;&gt;"",ISNA(MATCH(D397,Coduri,0)),E397=""),"Cod necunoscut. ","")&amp;IF(N(G397)&lt;=0,"Lipsește cantitatea. ","")))</f>
        <v/>
      </c>
    </row>
    <row r="398" spans="1:12" x14ac:dyDescent="0.2">
      <c r="A398" s="1" t="str">
        <f t="shared" si="42"/>
        <v/>
      </c>
      <c r="B398" s="18"/>
      <c r="C398" s="19" t="str">
        <f>IF(B398="","",COUNTIF(INDEX($B:$B,5):B398,B398))</f>
        <v/>
      </c>
      <c r="D398" s="18"/>
      <c r="E398" s="20" t="str">
        <f t="shared" si="43"/>
        <v/>
      </c>
      <c r="F398" s="19" t="str">
        <f t="shared" si="44"/>
        <v/>
      </c>
      <c r="G398" s="6"/>
      <c r="H398" s="21" t="str">
        <f t="shared" si="45"/>
        <v/>
      </c>
      <c r="I398" s="22" t="str">
        <f t="shared" si="46"/>
        <v/>
      </c>
      <c r="J398" s="21" t="str">
        <f t="shared" si="47"/>
        <v/>
      </c>
      <c r="K398" s="21" t="str">
        <f t="shared" si="48"/>
        <v/>
      </c>
      <c r="L398" s="23" t="str">
        <f>IF(B398="","",TRIM(IF(COUNTIF('Registru avize'!$B$5:$B$304,B398)=0,"Aviz inexistent în registru. ","")&amp;IF(AND(D398&lt;&gt;"",ISNA(MATCH(D398,Coduri,0)),E398=""),"Cod necunoscut. ","")&amp;IF(N(G398)&lt;=0,"Lipsește cantitatea. ","")))</f>
        <v/>
      </c>
    </row>
    <row r="399" spans="1:12" x14ac:dyDescent="0.2">
      <c r="A399" s="1" t="str">
        <f t="shared" si="42"/>
        <v/>
      </c>
      <c r="B399" s="18"/>
      <c r="C399" s="19" t="str">
        <f>IF(B399="","",COUNTIF(INDEX($B:$B,5):B399,B399))</f>
        <v/>
      </c>
      <c r="D399" s="18"/>
      <c r="E399" s="20" t="str">
        <f t="shared" si="43"/>
        <v/>
      </c>
      <c r="F399" s="19" t="str">
        <f t="shared" si="44"/>
        <v/>
      </c>
      <c r="G399" s="6"/>
      <c r="H399" s="21" t="str">
        <f t="shared" si="45"/>
        <v/>
      </c>
      <c r="I399" s="22" t="str">
        <f t="shared" si="46"/>
        <v/>
      </c>
      <c r="J399" s="21" t="str">
        <f t="shared" si="47"/>
        <v/>
      </c>
      <c r="K399" s="21" t="str">
        <f t="shared" si="48"/>
        <v/>
      </c>
      <c r="L399" s="23" t="str">
        <f>IF(B399="","",TRIM(IF(COUNTIF('Registru avize'!$B$5:$B$304,B399)=0,"Aviz inexistent în registru. ","")&amp;IF(AND(D399&lt;&gt;"",ISNA(MATCH(D399,Coduri,0)),E399=""),"Cod necunoscut. ","")&amp;IF(N(G399)&lt;=0,"Lipsește cantitatea. ","")))</f>
        <v/>
      </c>
    </row>
    <row r="400" spans="1:12" x14ac:dyDescent="0.2">
      <c r="A400" s="1" t="str">
        <f t="shared" si="42"/>
        <v/>
      </c>
      <c r="B400" s="18"/>
      <c r="C400" s="19" t="str">
        <f>IF(B400="","",COUNTIF(INDEX($B:$B,5):B400,B400))</f>
        <v/>
      </c>
      <c r="D400" s="18"/>
      <c r="E400" s="20" t="str">
        <f t="shared" si="43"/>
        <v/>
      </c>
      <c r="F400" s="19" t="str">
        <f t="shared" si="44"/>
        <v/>
      </c>
      <c r="G400" s="6"/>
      <c r="H400" s="21" t="str">
        <f t="shared" si="45"/>
        <v/>
      </c>
      <c r="I400" s="22" t="str">
        <f t="shared" si="46"/>
        <v/>
      </c>
      <c r="J400" s="21" t="str">
        <f t="shared" si="47"/>
        <v/>
      </c>
      <c r="K400" s="21" t="str">
        <f t="shared" si="48"/>
        <v/>
      </c>
      <c r="L400" s="23" t="str">
        <f>IF(B400="","",TRIM(IF(COUNTIF('Registru avize'!$B$5:$B$304,B400)=0,"Aviz inexistent în registru. ","")&amp;IF(AND(D400&lt;&gt;"",ISNA(MATCH(D400,Coduri,0)),E400=""),"Cod necunoscut. ","")&amp;IF(N(G400)&lt;=0,"Lipsește cantitatea. ","")))</f>
        <v/>
      </c>
    </row>
    <row r="401" spans="1:12" x14ac:dyDescent="0.2">
      <c r="A401" s="1" t="str">
        <f t="shared" si="42"/>
        <v/>
      </c>
      <c r="B401" s="18"/>
      <c r="C401" s="19" t="str">
        <f>IF(B401="","",COUNTIF(INDEX($B:$B,5):B401,B401))</f>
        <v/>
      </c>
      <c r="D401" s="18"/>
      <c r="E401" s="20" t="str">
        <f t="shared" si="43"/>
        <v/>
      </c>
      <c r="F401" s="19" t="str">
        <f t="shared" si="44"/>
        <v/>
      </c>
      <c r="G401" s="6"/>
      <c r="H401" s="21" t="str">
        <f t="shared" si="45"/>
        <v/>
      </c>
      <c r="I401" s="22" t="str">
        <f t="shared" si="46"/>
        <v/>
      </c>
      <c r="J401" s="21" t="str">
        <f t="shared" si="47"/>
        <v/>
      </c>
      <c r="K401" s="21" t="str">
        <f t="shared" si="48"/>
        <v/>
      </c>
      <c r="L401" s="23" t="str">
        <f>IF(B401="","",TRIM(IF(COUNTIF('Registru avize'!$B$5:$B$304,B401)=0,"Aviz inexistent în registru. ","")&amp;IF(AND(D401&lt;&gt;"",ISNA(MATCH(D401,Coduri,0)),E401=""),"Cod necunoscut. ","")&amp;IF(N(G401)&lt;=0,"Lipsește cantitatea. ","")))</f>
        <v/>
      </c>
    </row>
    <row r="402" spans="1:12" x14ac:dyDescent="0.2">
      <c r="A402" s="1" t="str">
        <f t="shared" si="42"/>
        <v/>
      </c>
      <c r="B402" s="18"/>
      <c r="C402" s="19" t="str">
        <f>IF(B402="","",COUNTIF(INDEX($B:$B,5):B402,B402))</f>
        <v/>
      </c>
      <c r="D402" s="18"/>
      <c r="E402" s="20" t="str">
        <f t="shared" si="43"/>
        <v/>
      </c>
      <c r="F402" s="19" t="str">
        <f t="shared" si="44"/>
        <v/>
      </c>
      <c r="G402" s="6"/>
      <c r="H402" s="21" t="str">
        <f t="shared" si="45"/>
        <v/>
      </c>
      <c r="I402" s="22" t="str">
        <f t="shared" si="46"/>
        <v/>
      </c>
      <c r="J402" s="21" t="str">
        <f t="shared" si="47"/>
        <v/>
      </c>
      <c r="K402" s="21" t="str">
        <f t="shared" si="48"/>
        <v/>
      </c>
      <c r="L402" s="23" t="str">
        <f>IF(B402="","",TRIM(IF(COUNTIF('Registru avize'!$B$5:$B$304,B402)=0,"Aviz inexistent în registru. ","")&amp;IF(AND(D402&lt;&gt;"",ISNA(MATCH(D402,Coduri,0)),E402=""),"Cod necunoscut. ","")&amp;IF(N(G402)&lt;=0,"Lipsește cantitatea. ","")))</f>
        <v/>
      </c>
    </row>
    <row r="403" spans="1:12" x14ac:dyDescent="0.2">
      <c r="A403" s="1" t="str">
        <f t="shared" si="42"/>
        <v/>
      </c>
      <c r="B403" s="18"/>
      <c r="C403" s="19" t="str">
        <f>IF(B403="","",COUNTIF(INDEX($B:$B,5):B403,B403))</f>
        <v/>
      </c>
      <c r="D403" s="18"/>
      <c r="E403" s="20" t="str">
        <f t="shared" si="43"/>
        <v/>
      </c>
      <c r="F403" s="19" t="str">
        <f t="shared" si="44"/>
        <v/>
      </c>
      <c r="G403" s="6"/>
      <c r="H403" s="21" t="str">
        <f t="shared" si="45"/>
        <v/>
      </c>
      <c r="I403" s="22" t="str">
        <f t="shared" si="46"/>
        <v/>
      </c>
      <c r="J403" s="21" t="str">
        <f t="shared" si="47"/>
        <v/>
      </c>
      <c r="K403" s="21" t="str">
        <f t="shared" si="48"/>
        <v/>
      </c>
      <c r="L403" s="23" t="str">
        <f>IF(B403="","",TRIM(IF(COUNTIF('Registru avize'!$B$5:$B$304,B403)=0,"Aviz inexistent în registru. ","")&amp;IF(AND(D403&lt;&gt;"",ISNA(MATCH(D403,Coduri,0)),E403=""),"Cod necunoscut. ","")&amp;IF(N(G403)&lt;=0,"Lipsește cantitatea. ","")))</f>
        <v/>
      </c>
    </row>
    <row r="404" spans="1:12" x14ac:dyDescent="0.2">
      <c r="A404" s="1" t="str">
        <f t="shared" si="42"/>
        <v/>
      </c>
      <c r="B404" s="18"/>
      <c r="C404" s="19" t="str">
        <f>IF(B404="","",COUNTIF(INDEX($B:$B,5):B404,B404))</f>
        <v/>
      </c>
      <c r="D404" s="18"/>
      <c r="E404" s="20" t="str">
        <f t="shared" si="43"/>
        <v/>
      </c>
      <c r="F404" s="19" t="str">
        <f t="shared" si="44"/>
        <v/>
      </c>
      <c r="G404" s="6"/>
      <c r="H404" s="21" t="str">
        <f t="shared" si="45"/>
        <v/>
      </c>
      <c r="I404" s="22" t="str">
        <f t="shared" si="46"/>
        <v/>
      </c>
      <c r="J404" s="21" t="str">
        <f t="shared" si="47"/>
        <v/>
      </c>
      <c r="K404" s="21" t="str">
        <f t="shared" si="48"/>
        <v/>
      </c>
      <c r="L404" s="23" t="str">
        <f>IF(B404="","",TRIM(IF(COUNTIF('Registru avize'!$B$5:$B$304,B404)=0,"Aviz inexistent în registru. ","")&amp;IF(AND(D404&lt;&gt;"",ISNA(MATCH(D404,Coduri,0)),E404=""),"Cod necunoscut. ","")&amp;IF(N(G404)&lt;=0,"Lipsește cantitatea. ","")))</f>
        <v/>
      </c>
    </row>
    <row r="405" spans="1:12" x14ac:dyDescent="0.2">
      <c r="A405" s="1" t="str">
        <f t="shared" si="42"/>
        <v/>
      </c>
      <c r="B405" s="18"/>
      <c r="C405" s="19" t="str">
        <f>IF(B405="","",COUNTIF(INDEX($B:$B,5):B405,B405))</f>
        <v/>
      </c>
      <c r="D405" s="18"/>
      <c r="E405" s="20" t="str">
        <f t="shared" si="43"/>
        <v/>
      </c>
      <c r="F405" s="19" t="str">
        <f t="shared" si="44"/>
        <v/>
      </c>
      <c r="G405" s="6"/>
      <c r="H405" s="21" t="str">
        <f t="shared" si="45"/>
        <v/>
      </c>
      <c r="I405" s="22" t="str">
        <f t="shared" si="46"/>
        <v/>
      </c>
      <c r="J405" s="21" t="str">
        <f t="shared" si="47"/>
        <v/>
      </c>
      <c r="K405" s="21" t="str">
        <f t="shared" si="48"/>
        <v/>
      </c>
      <c r="L405" s="23" t="str">
        <f>IF(B405="","",TRIM(IF(COUNTIF('Registru avize'!$B$5:$B$304,B405)=0,"Aviz inexistent în registru. ","")&amp;IF(AND(D405&lt;&gt;"",ISNA(MATCH(D405,Coduri,0)),E405=""),"Cod necunoscut. ","")&amp;IF(N(G405)&lt;=0,"Lipsește cantitatea. ","")))</f>
        <v/>
      </c>
    </row>
    <row r="406" spans="1:12" x14ac:dyDescent="0.2">
      <c r="A406" s="1" t="str">
        <f t="shared" si="42"/>
        <v/>
      </c>
      <c r="B406" s="18"/>
      <c r="C406" s="19" t="str">
        <f>IF(B406="","",COUNTIF(INDEX($B:$B,5):B406,B406))</f>
        <v/>
      </c>
      <c r="D406" s="18"/>
      <c r="E406" s="20" t="str">
        <f t="shared" si="43"/>
        <v/>
      </c>
      <c r="F406" s="19" t="str">
        <f t="shared" si="44"/>
        <v/>
      </c>
      <c r="G406" s="6"/>
      <c r="H406" s="21" t="str">
        <f t="shared" si="45"/>
        <v/>
      </c>
      <c r="I406" s="22" t="str">
        <f t="shared" si="46"/>
        <v/>
      </c>
      <c r="J406" s="21" t="str">
        <f t="shared" si="47"/>
        <v/>
      </c>
      <c r="K406" s="21" t="str">
        <f t="shared" si="48"/>
        <v/>
      </c>
      <c r="L406" s="23" t="str">
        <f>IF(B406="","",TRIM(IF(COUNTIF('Registru avize'!$B$5:$B$304,B406)=0,"Aviz inexistent în registru. ","")&amp;IF(AND(D406&lt;&gt;"",ISNA(MATCH(D406,Coduri,0)),E406=""),"Cod necunoscut. ","")&amp;IF(N(G406)&lt;=0,"Lipsește cantitatea. ","")))</f>
        <v/>
      </c>
    </row>
    <row r="407" spans="1:12" x14ac:dyDescent="0.2">
      <c r="A407" s="1" t="str">
        <f t="shared" si="42"/>
        <v/>
      </c>
      <c r="B407" s="18"/>
      <c r="C407" s="19" t="str">
        <f>IF(B407="","",COUNTIF(INDEX($B:$B,5):B407,B407))</f>
        <v/>
      </c>
      <c r="D407" s="18"/>
      <c r="E407" s="20" t="str">
        <f t="shared" si="43"/>
        <v/>
      </c>
      <c r="F407" s="19" t="str">
        <f t="shared" si="44"/>
        <v/>
      </c>
      <c r="G407" s="6"/>
      <c r="H407" s="21" t="str">
        <f t="shared" si="45"/>
        <v/>
      </c>
      <c r="I407" s="22" t="str">
        <f t="shared" si="46"/>
        <v/>
      </c>
      <c r="J407" s="21" t="str">
        <f t="shared" si="47"/>
        <v/>
      </c>
      <c r="K407" s="21" t="str">
        <f t="shared" si="48"/>
        <v/>
      </c>
      <c r="L407" s="23" t="str">
        <f>IF(B407="","",TRIM(IF(COUNTIF('Registru avize'!$B$5:$B$304,B407)=0,"Aviz inexistent în registru. ","")&amp;IF(AND(D407&lt;&gt;"",ISNA(MATCH(D407,Coduri,0)),E407=""),"Cod necunoscut. ","")&amp;IF(N(G407)&lt;=0,"Lipsește cantitatea. ","")))</f>
        <v/>
      </c>
    </row>
    <row r="408" spans="1:12" x14ac:dyDescent="0.2">
      <c r="A408" s="1" t="str">
        <f t="shared" si="42"/>
        <v/>
      </c>
      <c r="B408" s="18"/>
      <c r="C408" s="19" t="str">
        <f>IF(B408="","",COUNTIF(INDEX($B:$B,5):B408,B408))</f>
        <v/>
      </c>
      <c r="D408" s="18"/>
      <c r="E408" s="20" t="str">
        <f t="shared" si="43"/>
        <v/>
      </c>
      <c r="F408" s="19" t="str">
        <f t="shared" si="44"/>
        <v/>
      </c>
      <c r="G408" s="6"/>
      <c r="H408" s="21" t="str">
        <f t="shared" si="45"/>
        <v/>
      </c>
      <c r="I408" s="22" t="str">
        <f t="shared" si="46"/>
        <v/>
      </c>
      <c r="J408" s="21" t="str">
        <f t="shared" si="47"/>
        <v/>
      </c>
      <c r="K408" s="21" t="str">
        <f t="shared" si="48"/>
        <v/>
      </c>
      <c r="L408" s="23" t="str">
        <f>IF(B408="","",TRIM(IF(COUNTIF('Registru avize'!$B$5:$B$304,B408)=0,"Aviz inexistent în registru. ","")&amp;IF(AND(D408&lt;&gt;"",ISNA(MATCH(D408,Coduri,0)),E408=""),"Cod necunoscut. ","")&amp;IF(N(G408)&lt;=0,"Lipsește cantitatea. ","")))</f>
        <v/>
      </c>
    </row>
    <row r="409" spans="1:12" x14ac:dyDescent="0.2">
      <c r="A409" s="1" t="str">
        <f t="shared" si="42"/>
        <v/>
      </c>
      <c r="B409" s="18"/>
      <c r="C409" s="19" t="str">
        <f>IF(B409="","",COUNTIF(INDEX($B:$B,5):B409,B409))</f>
        <v/>
      </c>
      <c r="D409" s="18"/>
      <c r="E409" s="20" t="str">
        <f t="shared" si="43"/>
        <v/>
      </c>
      <c r="F409" s="19" t="str">
        <f t="shared" si="44"/>
        <v/>
      </c>
      <c r="G409" s="6"/>
      <c r="H409" s="21" t="str">
        <f t="shared" si="45"/>
        <v/>
      </c>
      <c r="I409" s="22" t="str">
        <f t="shared" si="46"/>
        <v/>
      </c>
      <c r="J409" s="21" t="str">
        <f t="shared" si="47"/>
        <v/>
      </c>
      <c r="K409" s="21" t="str">
        <f t="shared" si="48"/>
        <v/>
      </c>
      <c r="L409" s="23" t="str">
        <f>IF(B409="","",TRIM(IF(COUNTIF('Registru avize'!$B$5:$B$304,B409)=0,"Aviz inexistent în registru. ","")&amp;IF(AND(D409&lt;&gt;"",ISNA(MATCH(D409,Coduri,0)),E409=""),"Cod necunoscut. ","")&amp;IF(N(G409)&lt;=0,"Lipsește cantitatea. ","")))</f>
        <v/>
      </c>
    </row>
    <row r="410" spans="1:12" x14ac:dyDescent="0.2">
      <c r="A410" s="1" t="str">
        <f t="shared" si="42"/>
        <v/>
      </c>
      <c r="B410" s="18"/>
      <c r="C410" s="19" t="str">
        <f>IF(B410="","",COUNTIF(INDEX($B:$B,5):B410,B410))</f>
        <v/>
      </c>
      <c r="D410" s="18"/>
      <c r="E410" s="20" t="str">
        <f t="shared" si="43"/>
        <v/>
      </c>
      <c r="F410" s="19" t="str">
        <f t="shared" si="44"/>
        <v/>
      </c>
      <c r="G410" s="6"/>
      <c r="H410" s="21" t="str">
        <f t="shared" si="45"/>
        <v/>
      </c>
      <c r="I410" s="22" t="str">
        <f t="shared" si="46"/>
        <v/>
      </c>
      <c r="J410" s="21" t="str">
        <f t="shared" si="47"/>
        <v/>
      </c>
      <c r="K410" s="21" t="str">
        <f t="shared" si="48"/>
        <v/>
      </c>
      <c r="L410" s="23" t="str">
        <f>IF(B410="","",TRIM(IF(COUNTIF('Registru avize'!$B$5:$B$304,B410)=0,"Aviz inexistent în registru. ","")&amp;IF(AND(D410&lt;&gt;"",ISNA(MATCH(D410,Coduri,0)),E410=""),"Cod necunoscut. ","")&amp;IF(N(G410)&lt;=0,"Lipsește cantitatea. ","")))</f>
        <v/>
      </c>
    </row>
    <row r="411" spans="1:12" x14ac:dyDescent="0.2">
      <c r="A411" s="1" t="str">
        <f t="shared" si="42"/>
        <v/>
      </c>
      <c r="B411" s="18"/>
      <c r="C411" s="19" t="str">
        <f>IF(B411="","",COUNTIF(INDEX($B:$B,5):B411,B411))</f>
        <v/>
      </c>
      <c r="D411" s="18"/>
      <c r="E411" s="20" t="str">
        <f t="shared" si="43"/>
        <v/>
      </c>
      <c r="F411" s="19" t="str">
        <f t="shared" si="44"/>
        <v/>
      </c>
      <c r="G411" s="6"/>
      <c r="H411" s="21" t="str">
        <f t="shared" si="45"/>
        <v/>
      </c>
      <c r="I411" s="22" t="str">
        <f t="shared" si="46"/>
        <v/>
      </c>
      <c r="J411" s="21" t="str">
        <f t="shared" si="47"/>
        <v/>
      </c>
      <c r="K411" s="21" t="str">
        <f t="shared" si="48"/>
        <v/>
      </c>
      <c r="L411" s="23" t="str">
        <f>IF(B411="","",TRIM(IF(COUNTIF('Registru avize'!$B$5:$B$304,B411)=0,"Aviz inexistent în registru. ","")&amp;IF(AND(D411&lt;&gt;"",ISNA(MATCH(D411,Coduri,0)),E411=""),"Cod necunoscut. ","")&amp;IF(N(G411)&lt;=0,"Lipsește cantitatea. ","")))</f>
        <v/>
      </c>
    </row>
    <row r="412" spans="1:12" x14ac:dyDescent="0.2">
      <c r="A412" s="1" t="str">
        <f t="shared" si="42"/>
        <v/>
      </c>
      <c r="B412" s="18"/>
      <c r="C412" s="19" t="str">
        <f>IF(B412="","",COUNTIF(INDEX($B:$B,5):B412,B412))</f>
        <v/>
      </c>
      <c r="D412" s="18"/>
      <c r="E412" s="20" t="str">
        <f t="shared" si="43"/>
        <v/>
      </c>
      <c r="F412" s="19" t="str">
        <f t="shared" si="44"/>
        <v/>
      </c>
      <c r="G412" s="6"/>
      <c r="H412" s="21" t="str">
        <f t="shared" si="45"/>
        <v/>
      </c>
      <c r="I412" s="22" t="str">
        <f t="shared" si="46"/>
        <v/>
      </c>
      <c r="J412" s="21" t="str">
        <f t="shared" si="47"/>
        <v/>
      </c>
      <c r="K412" s="21" t="str">
        <f t="shared" si="48"/>
        <v/>
      </c>
      <c r="L412" s="23" t="str">
        <f>IF(B412="","",TRIM(IF(COUNTIF('Registru avize'!$B$5:$B$304,B412)=0,"Aviz inexistent în registru. ","")&amp;IF(AND(D412&lt;&gt;"",ISNA(MATCH(D412,Coduri,0)),E412=""),"Cod necunoscut. ","")&amp;IF(N(G412)&lt;=0,"Lipsește cantitatea. ","")))</f>
        <v/>
      </c>
    </row>
    <row r="413" spans="1:12" x14ac:dyDescent="0.2">
      <c r="A413" s="1" t="str">
        <f t="shared" si="42"/>
        <v/>
      </c>
      <c r="B413" s="18"/>
      <c r="C413" s="19" t="str">
        <f>IF(B413="","",COUNTIF(INDEX($B:$B,5):B413,B413))</f>
        <v/>
      </c>
      <c r="D413" s="18"/>
      <c r="E413" s="20" t="str">
        <f t="shared" si="43"/>
        <v/>
      </c>
      <c r="F413" s="19" t="str">
        <f t="shared" si="44"/>
        <v/>
      </c>
      <c r="G413" s="6"/>
      <c r="H413" s="21" t="str">
        <f t="shared" si="45"/>
        <v/>
      </c>
      <c r="I413" s="22" t="str">
        <f t="shared" si="46"/>
        <v/>
      </c>
      <c r="J413" s="21" t="str">
        <f t="shared" si="47"/>
        <v/>
      </c>
      <c r="K413" s="21" t="str">
        <f t="shared" si="48"/>
        <v/>
      </c>
      <c r="L413" s="23" t="str">
        <f>IF(B413="","",TRIM(IF(COUNTIF('Registru avize'!$B$5:$B$304,B413)=0,"Aviz inexistent în registru. ","")&amp;IF(AND(D413&lt;&gt;"",ISNA(MATCH(D413,Coduri,0)),E413=""),"Cod necunoscut. ","")&amp;IF(N(G413)&lt;=0,"Lipsește cantitatea. ","")))</f>
        <v/>
      </c>
    </row>
    <row r="414" spans="1:12" x14ac:dyDescent="0.2">
      <c r="A414" s="1" t="str">
        <f t="shared" si="42"/>
        <v/>
      </c>
      <c r="B414" s="18"/>
      <c r="C414" s="19" t="str">
        <f>IF(B414="","",COUNTIF(INDEX($B:$B,5):B414,B414))</f>
        <v/>
      </c>
      <c r="D414" s="18"/>
      <c r="E414" s="20" t="str">
        <f t="shared" si="43"/>
        <v/>
      </c>
      <c r="F414" s="19" t="str">
        <f t="shared" si="44"/>
        <v/>
      </c>
      <c r="G414" s="6"/>
      <c r="H414" s="21" t="str">
        <f t="shared" si="45"/>
        <v/>
      </c>
      <c r="I414" s="22" t="str">
        <f t="shared" si="46"/>
        <v/>
      </c>
      <c r="J414" s="21" t="str">
        <f t="shared" si="47"/>
        <v/>
      </c>
      <c r="K414" s="21" t="str">
        <f t="shared" si="48"/>
        <v/>
      </c>
      <c r="L414" s="23" t="str">
        <f>IF(B414="","",TRIM(IF(COUNTIF('Registru avize'!$B$5:$B$304,B414)=0,"Aviz inexistent în registru. ","")&amp;IF(AND(D414&lt;&gt;"",ISNA(MATCH(D414,Coduri,0)),E414=""),"Cod necunoscut. ","")&amp;IF(N(G414)&lt;=0,"Lipsește cantitatea. ","")))</f>
        <v/>
      </c>
    </row>
    <row r="415" spans="1:12" x14ac:dyDescent="0.2">
      <c r="A415" s="1" t="str">
        <f t="shared" si="42"/>
        <v/>
      </c>
      <c r="B415" s="18"/>
      <c r="C415" s="19" t="str">
        <f>IF(B415="","",COUNTIF(INDEX($B:$B,5):B415,B415))</f>
        <v/>
      </c>
      <c r="D415" s="18"/>
      <c r="E415" s="20" t="str">
        <f t="shared" si="43"/>
        <v/>
      </c>
      <c r="F415" s="19" t="str">
        <f t="shared" si="44"/>
        <v/>
      </c>
      <c r="G415" s="6"/>
      <c r="H415" s="21" t="str">
        <f t="shared" si="45"/>
        <v/>
      </c>
      <c r="I415" s="22" t="str">
        <f t="shared" si="46"/>
        <v/>
      </c>
      <c r="J415" s="21" t="str">
        <f t="shared" si="47"/>
        <v/>
      </c>
      <c r="K415" s="21" t="str">
        <f t="shared" si="48"/>
        <v/>
      </c>
      <c r="L415" s="23" t="str">
        <f>IF(B415="","",TRIM(IF(COUNTIF('Registru avize'!$B$5:$B$304,B415)=0,"Aviz inexistent în registru. ","")&amp;IF(AND(D415&lt;&gt;"",ISNA(MATCH(D415,Coduri,0)),E415=""),"Cod necunoscut. ","")&amp;IF(N(G415)&lt;=0,"Lipsește cantitatea. ","")))</f>
        <v/>
      </c>
    </row>
    <row r="416" spans="1:12" x14ac:dyDescent="0.2">
      <c r="A416" s="1" t="str">
        <f t="shared" si="42"/>
        <v/>
      </c>
      <c r="B416" s="18"/>
      <c r="C416" s="19" t="str">
        <f>IF(B416="","",COUNTIF(INDEX($B:$B,5):B416,B416))</f>
        <v/>
      </c>
      <c r="D416" s="18"/>
      <c r="E416" s="20" t="str">
        <f t="shared" si="43"/>
        <v/>
      </c>
      <c r="F416" s="19" t="str">
        <f t="shared" si="44"/>
        <v/>
      </c>
      <c r="G416" s="6"/>
      <c r="H416" s="21" t="str">
        <f t="shared" si="45"/>
        <v/>
      </c>
      <c r="I416" s="22" t="str">
        <f t="shared" si="46"/>
        <v/>
      </c>
      <c r="J416" s="21" t="str">
        <f t="shared" si="47"/>
        <v/>
      </c>
      <c r="K416" s="21" t="str">
        <f t="shared" si="48"/>
        <v/>
      </c>
      <c r="L416" s="23" t="str">
        <f>IF(B416="","",TRIM(IF(COUNTIF('Registru avize'!$B$5:$B$304,B416)=0,"Aviz inexistent în registru. ","")&amp;IF(AND(D416&lt;&gt;"",ISNA(MATCH(D416,Coduri,0)),E416=""),"Cod necunoscut. ","")&amp;IF(N(G416)&lt;=0,"Lipsește cantitatea. ","")))</f>
        <v/>
      </c>
    </row>
    <row r="417" spans="1:12" x14ac:dyDescent="0.2">
      <c r="A417" s="1" t="str">
        <f t="shared" si="42"/>
        <v/>
      </c>
      <c r="B417" s="18"/>
      <c r="C417" s="19" t="str">
        <f>IF(B417="","",COUNTIF(INDEX($B:$B,5):B417,B417))</f>
        <v/>
      </c>
      <c r="D417" s="18"/>
      <c r="E417" s="20" t="str">
        <f t="shared" si="43"/>
        <v/>
      </c>
      <c r="F417" s="19" t="str">
        <f t="shared" si="44"/>
        <v/>
      </c>
      <c r="G417" s="6"/>
      <c r="H417" s="21" t="str">
        <f t="shared" si="45"/>
        <v/>
      </c>
      <c r="I417" s="22" t="str">
        <f t="shared" si="46"/>
        <v/>
      </c>
      <c r="J417" s="21" t="str">
        <f t="shared" si="47"/>
        <v/>
      </c>
      <c r="K417" s="21" t="str">
        <f t="shared" si="48"/>
        <v/>
      </c>
      <c r="L417" s="23" t="str">
        <f>IF(B417="","",TRIM(IF(COUNTIF('Registru avize'!$B$5:$B$304,B417)=0,"Aviz inexistent în registru. ","")&amp;IF(AND(D417&lt;&gt;"",ISNA(MATCH(D417,Coduri,0)),E417=""),"Cod necunoscut. ","")&amp;IF(N(G417)&lt;=0,"Lipsește cantitatea. ","")))</f>
        <v/>
      </c>
    </row>
    <row r="418" spans="1:12" x14ac:dyDescent="0.2">
      <c r="A418" s="1" t="str">
        <f t="shared" si="42"/>
        <v/>
      </c>
      <c r="B418" s="18"/>
      <c r="C418" s="19" t="str">
        <f>IF(B418="","",COUNTIF(INDEX($B:$B,5):B418,B418))</f>
        <v/>
      </c>
      <c r="D418" s="18"/>
      <c r="E418" s="20" t="str">
        <f t="shared" si="43"/>
        <v/>
      </c>
      <c r="F418" s="19" t="str">
        <f t="shared" si="44"/>
        <v/>
      </c>
      <c r="G418" s="6"/>
      <c r="H418" s="21" t="str">
        <f t="shared" si="45"/>
        <v/>
      </c>
      <c r="I418" s="22" t="str">
        <f t="shared" si="46"/>
        <v/>
      </c>
      <c r="J418" s="21" t="str">
        <f t="shared" si="47"/>
        <v/>
      </c>
      <c r="K418" s="21" t="str">
        <f t="shared" si="48"/>
        <v/>
      </c>
      <c r="L418" s="23" t="str">
        <f>IF(B418="","",TRIM(IF(COUNTIF('Registru avize'!$B$5:$B$304,B418)=0,"Aviz inexistent în registru. ","")&amp;IF(AND(D418&lt;&gt;"",ISNA(MATCH(D418,Coduri,0)),E418=""),"Cod necunoscut. ","")&amp;IF(N(G418)&lt;=0,"Lipsește cantitatea. ","")))</f>
        <v/>
      </c>
    </row>
    <row r="419" spans="1:12" x14ac:dyDescent="0.2">
      <c r="A419" s="1" t="str">
        <f t="shared" si="42"/>
        <v/>
      </c>
      <c r="B419" s="18"/>
      <c r="C419" s="19" t="str">
        <f>IF(B419="","",COUNTIF(INDEX($B:$B,5):B419,B419))</f>
        <v/>
      </c>
      <c r="D419" s="18"/>
      <c r="E419" s="20" t="str">
        <f t="shared" si="43"/>
        <v/>
      </c>
      <c r="F419" s="19" t="str">
        <f t="shared" si="44"/>
        <v/>
      </c>
      <c r="G419" s="6"/>
      <c r="H419" s="21" t="str">
        <f t="shared" si="45"/>
        <v/>
      </c>
      <c r="I419" s="22" t="str">
        <f t="shared" si="46"/>
        <v/>
      </c>
      <c r="J419" s="21" t="str">
        <f t="shared" si="47"/>
        <v/>
      </c>
      <c r="K419" s="21" t="str">
        <f t="shared" si="48"/>
        <v/>
      </c>
      <c r="L419" s="23" t="str">
        <f>IF(B419="","",TRIM(IF(COUNTIF('Registru avize'!$B$5:$B$304,B419)=0,"Aviz inexistent în registru. ","")&amp;IF(AND(D419&lt;&gt;"",ISNA(MATCH(D419,Coduri,0)),E419=""),"Cod necunoscut. ","")&amp;IF(N(G419)&lt;=0,"Lipsește cantitatea. ","")))</f>
        <v/>
      </c>
    </row>
    <row r="420" spans="1:12" x14ac:dyDescent="0.2">
      <c r="A420" s="1" t="str">
        <f t="shared" si="42"/>
        <v/>
      </c>
      <c r="B420" s="18"/>
      <c r="C420" s="19" t="str">
        <f>IF(B420="","",COUNTIF(INDEX($B:$B,5):B420,B420))</f>
        <v/>
      </c>
      <c r="D420" s="18"/>
      <c r="E420" s="20" t="str">
        <f t="shared" si="43"/>
        <v/>
      </c>
      <c r="F420" s="19" t="str">
        <f t="shared" si="44"/>
        <v/>
      </c>
      <c r="G420" s="6"/>
      <c r="H420" s="21" t="str">
        <f t="shared" si="45"/>
        <v/>
      </c>
      <c r="I420" s="22" t="str">
        <f t="shared" si="46"/>
        <v/>
      </c>
      <c r="J420" s="21" t="str">
        <f t="shared" si="47"/>
        <v/>
      </c>
      <c r="K420" s="21" t="str">
        <f t="shared" si="48"/>
        <v/>
      </c>
      <c r="L420" s="23" t="str">
        <f>IF(B420="","",TRIM(IF(COUNTIF('Registru avize'!$B$5:$B$304,B420)=0,"Aviz inexistent în registru. ","")&amp;IF(AND(D420&lt;&gt;"",ISNA(MATCH(D420,Coduri,0)),E420=""),"Cod necunoscut. ","")&amp;IF(N(G420)&lt;=0,"Lipsește cantitatea. ","")))</f>
        <v/>
      </c>
    </row>
    <row r="421" spans="1:12" x14ac:dyDescent="0.2">
      <c r="A421" s="1" t="str">
        <f t="shared" si="42"/>
        <v/>
      </c>
      <c r="B421" s="18"/>
      <c r="C421" s="19" t="str">
        <f>IF(B421="","",COUNTIF(INDEX($B:$B,5):B421,B421))</f>
        <v/>
      </c>
      <c r="D421" s="18"/>
      <c r="E421" s="20" t="str">
        <f t="shared" si="43"/>
        <v/>
      </c>
      <c r="F421" s="19" t="str">
        <f t="shared" si="44"/>
        <v/>
      </c>
      <c r="G421" s="6"/>
      <c r="H421" s="21" t="str">
        <f t="shared" si="45"/>
        <v/>
      </c>
      <c r="I421" s="22" t="str">
        <f t="shared" si="46"/>
        <v/>
      </c>
      <c r="J421" s="21" t="str">
        <f t="shared" si="47"/>
        <v/>
      </c>
      <c r="K421" s="21" t="str">
        <f t="shared" si="48"/>
        <v/>
      </c>
      <c r="L421" s="23" t="str">
        <f>IF(B421="","",TRIM(IF(COUNTIF('Registru avize'!$B$5:$B$304,B421)=0,"Aviz inexistent în registru. ","")&amp;IF(AND(D421&lt;&gt;"",ISNA(MATCH(D421,Coduri,0)),E421=""),"Cod necunoscut. ","")&amp;IF(N(G421)&lt;=0,"Lipsește cantitatea. ","")))</f>
        <v/>
      </c>
    </row>
    <row r="422" spans="1:12" x14ac:dyDescent="0.2">
      <c r="A422" s="1" t="str">
        <f t="shared" si="42"/>
        <v/>
      </c>
      <c r="B422" s="18"/>
      <c r="C422" s="19" t="str">
        <f>IF(B422="","",COUNTIF(INDEX($B:$B,5):B422,B422))</f>
        <v/>
      </c>
      <c r="D422" s="18"/>
      <c r="E422" s="20" t="str">
        <f t="shared" si="43"/>
        <v/>
      </c>
      <c r="F422" s="19" t="str">
        <f t="shared" si="44"/>
        <v/>
      </c>
      <c r="G422" s="6"/>
      <c r="H422" s="21" t="str">
        <f t="shared" si="45"/>
        <v/>
      </c>
      <c r="I422" s="22" t="str">
        <f t="shared" si="46"/>
        <v/>
      </c>
      <c r="J422" s="21" t="str">
        <f t="shared" si="47"/>
        <v/>
      </c>
      <c r="K422" s="21" t="str">
        <f t="shared" si="48"/>
        <v/>
      </c>
      <c r="L422" s="23" t="str">
        <f>IF(B422="","",TRIM(IF(COUNTIF('Registru avize'!$B$5:$B$304,B422)=0,"Aviz inexistent în registru. ","")&amp;IF(AND(D422&lt;&gt;"",ISNA(MATCH(D422,Coduri,0)),E422=""),"Cod necunoscut. ","")&amp;IF(N(G422)&lt;=0,"Lipsește cantitatea. ","")))</f>
        <v/>
      </c>
    </row>
    <row r="423" spans="1:12" x14ac:dyDescent="0.2">
      <c r="A423" s="1" t="str">
        <f t="shared" si="42"/>
        <v/>
      </c>
      <c r="B423" s="18"/>
      <c r="C423" s="19" t="str">
        <f>IF(B423="","",COUNTIF(INDEX($B:$B,5):B423,B423))</f>
        <v/>
      </c>
      <c r="D423" s="18"/>
      <c r="E423" s="20" t="str">
        <f t="shared" si="43"/>
        <v/>
      </c>
      <c r="F423" s="19" t="str">
        <f t="shared" si="44"/>
        <v/>
      </c>
      <c r="G423" s="6"/>
      <c r="H423" s="21" t="str">
        <f t="shared" si="45"/>
        <v/>
      </c>
      <c r="I423" s="22" t="str">
        <f t="shared" si="46"/>
        <v/>
      </c>
      <c r="J423" s="21" t="str">
        <f t="shared" si="47"/>
        <v/>
      </c>
      <c r="K423" s="21" t="str">
        <f t="shared" si="48"/>
        <v/>
      </c>
      <c r="L423" s="23" t="str">
        <f>IF(B423="","",TRIM(IF(COUNTIF('Registru avize'!$B$5:$B$304,B423)=0,"Aviz inexistent în registru. ","")&amp;IF(AND(D423&lt;&gt;"",ISNA(MATCH(D423,Coduri,0)),E423=""),"Cod necunoscut. ","")&amp;IF(N(G423)&lt;=0,"Lipsește cantitatea. ","")))</f>
        <v/>
      </c>
    </row>
    <row r="424" spans="1:12" x14ac:dyDescent="0.2">
      <c r="A424" s="1" t="str">
        <f t="shared" si="42"/>
        <v/>
      </c>
      <c r="B424" s="18"/>
      <c r="C424" s="19" t="str">
        <f>IF(B424="","",COUNTIF(INDEX($B:$B,5):B424,B424))</f>
        <v/>
      </c>
      <c r="D424" s="18"/>
      <c r="E424" s="20" t="str">
        <f t="shared" si="43"/>
        <v/>
      </c>
      <c r="F424" s="19" t="str">
        <f t="shared" si="44"/>
        <v/>
      </c>
      <c r="G424" s="6"/>
      <c r="H424" s="21" t="str">
        <f t="shared" si="45"/>
        <v/>
      </c>
      <c r="I424" s="22" t="str">
        <f t="shared" si="46"/>
        <v/>
      </c>
      <c r="J424" s="21" t="str">
        <f t="shared" si="47"/>
        <v/>
      </c>
      <c r="K424" s="21" t="str">
        <f t="shared" si="48"/>
        <v/>
      </c>
      <c r="L424" s="23" t="str">
        <f>IF(B424="","",TRIM(IF(COUNTIF('Registru avize'!$B$5:$B$304,B424)=0,"Aviz inexistent în registru. ","")&amp;IF(AND(D424&lt;&gt;"",ISNA(MATCH(D424,Coduri,0)),E424=""),"Cod necunoscut. ","")&amp;IF(N(G424)&lt;=0,"Lipsește cantitatea. ","")))</f>
        <v/>
      </c>
    </row>
    <row r="425" spans="1:12" x14ac:dyDescent="0.2">
      <c r="A425" s="1" t="str">
        <f t="shared" si="42"/>
        <v/>
      </c>
      <c r="B425" s="18"/>
      <c r="C425" s="19" t="str">
        <f>IF(B425="","",COUNTIF(INDEX($B:$B,5):B425,B425))</f>
        <v/>
      </c>
      <c r="D425" s="18"/>
      <c r="E425" s="20" t="str">
        <f t="shared" si="43"/>
        <v/>
      </c>
      <c r="F425" s="19" t="str">
        <f t="shared" si="44"/>
        <v/>
      </c>
      <c r="G425" s="6"/>
      <c r="H425" s="21" t="str">
        <f t="shared" si="45"/>
        <v/>
      </c>
      <c r="I425" s="22" t="str">
        <f t="shared" si="46"/>
        <v/>
      </c>
      <c r="J425" s="21" t="str">
        <f t="shared" si="47"/>
        <v/>
      </c>
      <c r="K425" s="21" t="str">
        <f t="shared" si="48"/>
        <v/>
      </c>
      <c r="L425" s="23" t="str">
        <f>IF(B425="","",TRIM(IF(COUNTIF('Registru avize'!$B$5:$B$304,B425)=0,"Aviz inexistent în registru. ","")&amp;IF(AND(D425&lt;&gt;"",ISNA(MATCH(D425,Coduri,0)),E425=""),"Cod necunoscut. ","")&amp;IF(N(G425)&lt;=0,"Lipsește cantitatea. ","")))</f>
        <v/>
      </c>
    </row>
    <row r="426" spans="1:12" x14ac:dyDescent="0.2">
      <c r="A426" s="1" t="str">
        <f t="shared" si="42"/>
        <v/>
      </c>
      <c r="B426" s="18"/>
      <c r="C426" s="19" t="str">
        <f>IF(B426="","",COUNTIF(INDEX($B:$B,5):B426,B426))</f>
        <v/>
      </c>
      <c r="D426" s="18"/>
      <c r="E426" s="20" t="str">
        <f t="shared" si="43"/>
        <v/>
      </c>
      <c r="F426" s="19" t="str">
        <f t="shared" si="44"/>
        <v/>
      </c>
      <c r="G426" s="6"/>
      <c r="H426" s="21" t="str">
        <f t="shared" si="45"/>
        <v/>
      </c>
      <c r="I426" s="22" t="str">
        <f t="shared" si="46"/>
        <v/>
      </c>
      <c r="J426" s="21" t="str">
        <f t="shared" si="47"/>
        <v/>
      </c>
      <c r="K426" s="21" t="str">
        <f t="shared" si="48"/>
        <v/>
      </c>
      <c r="L426" s="23" t="str">
        <f>IF(B426="","",TRIM(IF(COUNTIF('Registru avize'!$B$5:$B$304,B426)=0,"Aviz inexistent în registru. ","")&amp;IF(AND(D426&lt;&gt;"",ISNA(MATCH(D426,Coduri,0)),E426=""),"Cod necunoscut. ","")&amp;IF(N(G426)&lt;=0,"Lipsește cantitatea. ","")))</f>
        <v/>
      </c>
    </row>
    <row r="427" spans="1:12" x14ac:dyDescent="0.2">
      <c r="A427" s="1" t="str">
        <f t="shared" si="42"/>
        <v/>
      </c>
      <c r="B427" s="18"/>
      <c r="C427" s="19" t="str">
        <f>IF(B427="","",COUNTIF(INDEX($B:$B,5):B427,B427))</f>
        <v/>
      </c>
      <c r="D427" s="18"/>
      <c r="E427" s="20" t="str">
        <f t="shared" si="43"/>
        <v/>
      </c>
      <c r="F427" s="19" t="str">
        <f t="shared" si="44"/>
        <v/>
      </c>
      <c r="G427" s="6"/>
      <c r="H427" s="21" t="str">
        <f t="shared" si="45"/>
        <v/>
      </c>
      <c r="I427" s="22" t="str">
        <f t="shared" si="46"/>
        <v/>
      </c>
      <c r="J427" s="21" t="str">
        <f t="shared" si="47"/>
        <v/>
      </c>
      <c r="K427" s="21" t="str">
        <f t="shared" si="48"/>
        <v/>
      </c>
      <c r="L427" s="23" t="str">
        <f>IF(B427="","",TRIM(IF(COUNTIF('Registru avize'!$B$5:$B$304,B427)=0,"Aviz inexistent în registru. ","")&amp;IF(AND(D427&lt;&gt;"",ISNA(MATCH(D427,Coduri,0)),E427=""),"Cod necunoscut. ","")&amp;IF(N(G427)&lt;=0,"Lipsește cantitatea. ","")))</f>
        <v/>
      </c>
    </row>
    <row r="428" spans="1:12" x14ac:dyDescent="0.2">
      <c r="A428" s="1" t="str">
        <f t="shared" si="42"/>
        <v/>
      </c>
      <c r="B428" s="18"/>
      <c r="C428" s="19" t="str">
        <f>IF(B428="","",COUNTIF(INDEX($B:$B,5):B428,B428))</f>
        <v/>
      </c>
      <c r="D428" s="18"/>
      <c r="E428" s="20" t="str">
        <f t="shared" si="43"/>
        <v/>
      </c>
      <c r="F428" s="19" t="str">
        <f t="shared" si="44"/>
        <v/>
      </c>
      <c r="G428" s="6"/>
      <c r="H428" s="21" t="str">
        <f t="shared" si="45"/>
        <v/>
      </c>
      <c r="I428" s="22" t="str">
        <f t="shared" si="46"/>
        <v/>
      </c>
      <c r="J428" s="21" t="str">
        <f t="shared" si="47"/>
        <v/>
      </c>
      <c r="K428" s="21" t="str">
        <f t="shared" si="48"/>
        <v/>
      </c>
      <c r="L428" s="23" t="str">
        <f>IF(B428="","",TRIM(IF(COUNTIF('Registru avize'!$B$5:$B$304,B428)=0,"Aviz inexistent în registru. ","")&amp;IF(AND(D428&lt;&gt;"",ISNA(MATCH(D428,Coduri,0)),E428=""),"Cod necunoscut. ","")&amp;IF(N(G428)&lt;=0,"Lipsește cantitatea. ","")))</f>
        <v/>
      </c>
    </row>
    <row r="429" spans="1:12" x14ac:dyDescent="0.2">
      <c r="A429" s="1" t="str">
        <f t="shared" si="42"/>
        <v/>
      </c>
      <c r="B429" s="18"/>
      <c r="C429" s="19" t="str">
        <f>IF(B429="","",COUNTIF(INDEX($B:$B,5):B429,B429))</f>
        <v/>
      </c>
      <c r="D429" s="18"/>
      <c r="E429" s="20" t="str">
        <f t="shared" si="43"/>
        <v/>
      </c>
      <c r="F429" s="19" t="str">
        <f t="shared" si="44"/>
        <v/>
      </c>
      <c r="G429" s="6"/>
      <c r="H429" s="21" t="str">
        <f t="shared" si="45"/>
        <v/>
      </c>
      <c r="I429" s="22" t="str">
        <f t="shared" si="46"/>
        <v/>
      </c>
      <c r="J429" s="21" t="str">
        <f t="shared" si="47"/>
        <v/>
      </c>
      <c r="K429" s="21" t="str">
        <f t="shared" si="48"/>
        <v/>
      </c>
      <c r="L429" s="23" t="str">
        <f>IF(B429="","",TRIM(IF(COUNTIF('Registru avize'!$B$5:$B$304,B429)=0,"Aviz inexistent în registru. ","")&amp;IF(AND(D429&lt;&gt;"",ISNA(MATCH(D429,Coduri,0)),E429=""),"Cod necunoscut. ","")&amp;IF(N(G429)&lt;=0,"Lipsește cantitatea. ","")))</f>
        <v/>
      </c>
    </row>
    <row r="430" spans="1:12" x14ac:dyDescent="0.2">
      <c r="A430" s="1" t="str">
        <f t="shared" si="42"/>
        <v/>
      </c>
      <c r="B430" s="18"/>
      <c r="C430" s="19" t="str">
        <f>IF(B430="","",COUNTIF(INDEX($B:$B,5):B430,B430))</f>
        <v/>
      </c>
      <c r="D430" s="18"/>
      <c r="E430" s="20" t="str">
        <f t="shared" si="43"/>
        <v/>
      </c>
      <c r="F430" s="19" t="str">
        <f t="shared" si="44"/>
        <v/>
      </c>
      <c r="G430" s="6"/>
      <c r="H430" s="21" t="str">
        <f t="shared" si="45"/>
        <v/>
      </c>
      <c r="I430" s="22" t="str">
        <f t="shared" si="46"/>
        <v/>
      </c>
      <c r="J430" s="21" t="str">
        <f t="shared" si="47"/>
        <v/>
      </c>
      <c r="K430" s="21" t="str">
        <f t="shared" si="48"/>
        <v/>
      </c>
      <c r="L430" s="23" t="str">
        <f>IF(B430="","",TRIM(IF(COUNTIF('Registru avize'!$B$5:$B$304,B430)=0,"Aviz inexistent în registru. ","")&amp;IF(AND(D430&lt;&gt;"",ISNA(MATCH(D430,Coduri,0)),E430=""),"Cod necunoscut. ","")&amp;IF(N(G430)&lt;=0,"Lipsește cantitatea. ","")))</f>
        <v/>
      </c>
    </row>
    <row r="431" spans="1:12" x14ac:dyDescent="0.2">
      <c r="A431" s="1" t="str">
        <f t="shared" si="42"/>
        <v/>
      </c>
      <c r="B431" s="18"/>
      <c r="C431" s="19" t="str">
        <f>IF(B431="","",COUNTIF(INDEX($B:$B,5):B431,B431))</f>
        <v/>
      </c>
      <c r="D431" s="18"/>
      <c r="E431" s="20" t="str">
        <f t="shared" si="43"/>
        <v/>
      </c>
      <c r="F431" s="19" t="str">
        <f t="shared" si="44"/>
        <v/>
      </c>
      <c r="G431" s="6"/>
      <c r="H431" s="21" t="str">
        <f t="shared" si="45"/>
        <v/>
      </c>
      <c r="I431" s="22" t="str">
        <f t="shared" si="46"/>
        <v/>
      </c>
      <c r="J431" s="21" t="str">
        <f t="shared" si="47"/>
        <v/>
      </c>
      <c r="K431" s="21" t="str">
        <f t="shared" si="48"/>
        <v/>
      </c>
      <c r="L431" s="23" t="str">
        <f>IF(B431="","",TRIM(IF(COUNTIF('Registru avize'!$B$5:$B$304,B431)=0,"Aviz inexistent în registru. ","")&amp;IF(AND(D431&lt;&gt;"",ISNA(MATCH(D431,Coduri,0)),E431=""),"Cod necunoscut. ","")&amp;IF(N(G431)&lt;=0,"Lipsește cantitatea. ","")))</f>
        <v/>
      </c>
    </row>
    <row r="432" spans="1:12" x14ac:dyDescent="0.2">
      <c r="A432" s="1" t="str">
        <f t="shared" si="42"/>
        <v/>
      </c>
      <c r="B432" s="18"/>
      <c r="C432" s="19" t="str">
        <f>IF(B432="","",COUNTIF(INDEX($B:$B,5):B432,B432))</f>
        <v/>
      </c>
      <c r="D432" s="18"/>
      <c r="E432" s="20" t="str">
        <f t="shared" si="43"/>
        <v/>
      </c>
      <c r="F432" s="19" t="str">
        <f t="shared" si="44"/>
        <v/>
      </c>
      <c r="G432" s="6"/>
      <c r="H432" s="21" t="str">
        <f t="shared" si="45"/>
        <v/>
      </c>
      <c r="I432" s="22" t="str">
        <f t="shared" si="46"/>
        <v/>
      </c>
      <c r="J432" s="21" t="str">
        <f t="shared" si="47"/>
        <v/>
      </c>
      <c r="K432" s="21" t="str">
        <f t="shared" si="48"/>
        <v/>
      </c>
      <c r="L432" s="23" t="str">
        <f>IF(B432="","",TRIM(IF(COUNTIF('Registru avize'!$B$5:$B$304,B432)=0,"Aviz inexistent în registru. ","")&amp;IF(AND(D432&lt;&gt;"",ISNA(MATCH(D432,Coduri,0)),E432=""),"Cod necunoscut. ","")&amp;IF(N(G432)&lt;=0,"Lipsește cantitatea. ","")))</f>
        <v/>
      </c>
    </row>
    <row r="433" spans="1:12" x14ac:dyDescent="0.2">
      <c r="A433" s="1" t="str">
        <f t="shared" si="42"/>
        <v/>
      </c>
      <c r="B433" s="18"/>
      <c r="C433" s="19" t="str">
        <f>IF(B433="","",COUNTIF(INDEX($B:$B,5):B433,B433))</f>
        <v/>
      </c>
      <c r="D433" s="18"/>
      <c r="E433" s="20" t="str">
        <f t="shared" si="43"/>
        <v/>
      </c>
      <c r="F433" s="19" t="str">
        <f t="shared" si="44"/>
        <v/>
      </c>
      <c r="G433" s="6"/>
      <c r="H433" s="21" t="str">
        <f t="shared" si="45"/>
        <v/>
      </c>
      <c r="I433" s="22" t="str">
        <f t="shared" si="46"/>
        <v/>
      </c>
      <c r="J433" s="21" t="str">
        <f t="shared" si="47"/>
        <v/>
      </c>
      <c r="K433" s="21" t="str">
        <f t="shared" si="48"/>
        <v/>
      </c>
      <c r="L433" s="23" t="str">
        <f>IF(B433="","",TRIM(IF(COUNTIF('Registru avize'!$B$5:$B$304,B433)=0,"Aviz inexistent în registru. ","")&amp;IF(AND(D433&lt;&gt;"",ISNA(MATCH(D433,Coduri,0)),E433=""),"Cod necunoscut. ","")&amp;IF(N(G433)&lt;=0,"Lipsește cantitatea. ","")))</f>
        <v/>
      </c>
    </row>
    <row r="434" spans="1:12" x14ac:dyDescent="0.2">
      <c r="A434" s="1" t="str">
        <f t="shared" si="42"/>
        <v/>
      </c>
      <c r="B434" s="18"/>
      <c r="C434" s="19" t="str">
        <f>IF(B434="","",COUNTIF(INDEX($B:$B,5):B434,B434))</f>
        <v/>
      </c>
      <c r="D434" s="18"/>
      <c r="E434" s="20" t="str">
        <f t="shared" si="43"/>
        <v/>
      </c>
      <c r="F434" s="19" t="str">
        <f t="shared" si="44"/>
        <v/>
      </c>
      <c r="G434" s="6"/>
      <c r="H434" s="21" t="str">
        <f t="shared" si="45"/>
        <v/>
      </c>
      <c r="I434" s="22" t="str">
        <f t="shared" si="46"/>
        <v/>
      </c>
      <c r="J434" s="21" t="str">
        <f t="shared" si="47"/>
        <v/>
      </c>
      <c r="K434" s="21" t="str">
        <f t="shared" si="48"/>
        <v/>
      </c>
      <c r="L434" s="23" t="str">
        <f>IF(B434="","",TRIM(IF(COUNTIF('Registru avize'!$B$5:$B$304,B434)=0,"Aviz inexistent în registru. ","")&amp;IF(AND(D434&lt;&gt;"",ISNA(MATCH(D434,Coduri,0)),E434=""),"Cod necunoscut. ","")&amp;IF(N(G434)&lt;=0,"Lipsește cantitatea. ","")))</f>
        <v/>
      </c>
    </row>
    <row r="435" spans="1:12" x14ac:dyDescent="0.2">
      <c r="A435" s="1" t="str">
        <f t="shared" si="42"/>
        <v/>
      </c>
      <c r="B435" s="18"/>
      <c r="C435" s="19" t="str">
        <f>IF(B435="","",COUNTIF(INDEX($B:$B,5):B435,B435))</f>
        <v/>
      </c>
      <c r="D435" s="18"/>
      <c r="E435" s="20" t="str">
        <f t="shared" si="43"/>
        <v/>
      </c>
      <c r="F435" s="19" t="str">
        <f t="shared" si="44"/>
        <v/>
      </c>
      <c r="G435" s="6"/>
      <c r="H435" s="21" t="str">
        <f t="shared" si="45"/>
        <v/>
      </c>
      <c r="I435" s="22" t="str">
        <f t="shared" si="46"/>
        <v/>
      </c>
      <c r="J435" s="21" t="str">
        <f t="shared" si="47"/>
        <v/>
      </c>
      <c r="K435" s="21" t="str">
        <f t="shared" si="48"/>
        <v/>
      </c>
      <c r="L435" s="23" t="str">
        <f>IF(B435="","",TRIM(IF(COUNTIF('Registru avize'!$B$5:$B$304,B435)=0,"Aviz inexistent în registru. ","")&amp;IF(AND(D435&lt;&gt;"",ISNA(MATCH(D435,Coduri,0)),E435=""),"Cod necunoscut. ","")&amp;IF(N(G435)&lt;=0,"Lipsește cantitatea. ","")))</f>
        <v/>
      </c>
    </row>
    <row r="436" spans="1:12" x14ac:dyDescent="0.2">
      <c r="A436" s="1" t="str">
        <f t="shared" si="42"/>
        <v/>
      </c>
      <c r="B436" s="18"/>
      <c r="C436" s="19" t="str">
        <f>IF(B436="","",COUNTIF(INDEX($B:$B,5):B436,B436))</f>
        <v/>
      </c>
      <c r="D436" s="18"/>
      <c r="E436" s="20" t="str">
        <f t="shared" si="43"/>
        <v/>
      </c>
      <c r="F436" s="19" t="str">
        <f t="shared" si="44"/>
        <v/>
      </c>
      <c r="G436" s="6"/>
      <c r="H436" s="21" t="str">
        <f t="shared" si="45"/>
        <v/>
      </c>
      <c r="I436" s="22" t="str">
        <f t="shared" si="46"/>
        <v/>
      </c>
      <c r="J436" s="21" t="str">
        <f t="shared" si="47"/>
        <v/>
      </c>
      <c r="K436" s="21" t="str">
        <f t="shared" si="48"/>
        <v/>
      </c>
      <c r="L436" s="23" t="str">
        <f>IF(B436="","",TRIM(IF(COUNTIF('Registru avize'!$B$5:$B$304,B436)=0,"Aviz inexistent în registru. ","")&amp;IF(AND(D436&lt;&gt;"",ISNA(MATCH(D436,Coduri,0)),E436=""),"Cod necunoscut. ","")&amp;IF(N(G436)&lt;=0,"Lipsește cantitatea. ","")))</f>
        <v/>
      </c>
    </row>
    <row r="437" spans="1:12" x14ac:dyDescent="0.2">
      <c r="A437" s="1" t="str">
        <f t="shared" si="42"/>
        <v/>
      </c>
      <c r="B437" s="18"/>
      <c r="C437" s="19" t="str">
        <f>IF(B437="","",COUNTIF(INDEX($B:$B,5):B437,B437))</f>
        <v/>
      </c>
      <c r="D437" s="18"/>
      <c r="E437" s="20" t="str">
        <f t="shared" si="43"/>
        <v/>
      </c>
      <c r="F437" s="19" t="str">
        <f t="shared" si="44"/>
        <v/>
      </c>
      <c r="G437" s="6"/>
      <c r="H437" s="21" t="str">
        <f t="shared" si="45"/>
        <v/>
      </c>
      <c r="I437" s="22" t="str">
        <f t="shared" si="46"/>
        <v/>
      </c>
      <c r="J437" s="21" t="str">
        <f t="shared" si="47"/>
        <v/>
      </c>
      <c r="K437" s="21" t="str">
        <f t="shared" si="48"/>
        <v/>
      </c>
      <c r="L437" s="23" t="str">
        <f>IF(B437="","",TRIM(IF(COUNTIF('Registru avize'!$B$5:$B$304,B437)=0,"Aviz inexistent în registru. ","")&amp;IF(AND(D437&lt;&gt;"",ISNA(MATCH(D437,Coduri,0)),E437=""),"Cod necunoscut. ","")&amp;IF(N(G437)&lt;=0,"Lipsește cantitatea. ","")))</f>
        <v/>
      </c>
    </row>
    <row r="438" spans="1:12" x14ac:dyDescent="0.2">
      <c r="A438" s="1" t="str">
        <f t="shared" si="42"/>
        <v/>
      </c>
      <c r="B438" s="18"/>
      <c r="C438" s="19" t="str">
        <f>IF(B438="","",COUNTIF(INDEX($B:$B,5):B438,B438))</f>
        <v/>
      </c>
      <c r="D438" s="18"/>
      <c r="E438" s="20" t="str">
        <f t="shared" si="43"/>
        <v/>
      </c>
      <c r="F438" s="19" t="str">
        <f t="shared" si="44"/>
        <v/>
      </c>
      <c r="G438" s="6"/>
      <c r="H438" s="21" t="str">
        <f t="shared" si="45"/>
        <v/>
      </c>
      <c r="I438" s="22" t="str">
        <f t="shared" si="46"/>
        <v/>
      </c>
      <c r="J438" s="21" t="str">
        <f t="shared" si="47"/>
        <v/>
      </c>
      <c r="K438" s="21" t="str">
        <f t="shared" si="48"/>
        <v/>
      </c>
      <c r="L438" s="23" t="str">
        <f>IF(B438="","",TRIM(IF(COUNTIF('Registru avize'!$B$5:$B$304,B438)=0,"Aviz inexistent în registru. ","")&amp;IF(AND(D438&lt;&gt;"",ISNA(MATCH(D438,Coduri,0)),E438=""),"Cod necunoscut. ","")&amp;IF(N(G438)&lt;=0,"Lipsește cantitatea. ","")))</f>
        <v/>
      </c>
    </row>
    <row r="439" spans="1:12" x14ac:dyDescent="0.2">
      <c r="A439" s="1" t="str">
        <f t="shared" si="42"/>
        <v/>
      </c>
      <c r="B439" s="18"/>
      <c r="C439" s="19" t="str">
        <f>IF(B439="","",COUNTIF(INDEX($B:$B,5):B439,B439))</f>
        <v/>
      </c>
      <c r="D439" s="18"/>
      <c r="E439" s="20" t="str">
        <f t="shared" si="43"/>
        <v/>
      </c>
      <c r="F439" s="19" t="str">
        <f t="shared" si="44"/>
        <v/>
      </c>
      <c r="G439" s="6"/>
      <c r="H439" s="21" t="str">
        <f t="shared" si="45"/>
        <v/>
      </c>
      <c r="I439" s="22" t="str">
        <f t="shared" si="46"/>
        <v/>
      </c>
      <c r="J439" s="21" t="str">
        <f t="shared" si="47"/>
        <v/>
      </c>
      <c r="K439" s="21" t="str">
        <f t="shared" si="48"/>
        <v/>
      </c>
      <c r="L439" s="23" t="str">
        <f>IF(B439="","",TRIM(IF(COUNTIF('Registru avize'!$B$5:$B$304,B439)=0,"Aviz inexistent în registru. ","")&amp;IF(AND(D439&lt;&gt;"",ISNA(MATCH(D439,Coduri,0)),E439=""),"Cod necunoscut. ","")&amp;IF(N(G439)&lt;=0,"Lipsește cantitatea. ","")))</f>
        <v/>
      </c>
    </row>
    <row r="440" spans="1:12" x14ac:dyDescent="0.2">
      <c r="A440" s="1" t="str">
        <f t="shared" si="42"/>
        <v/>
      </c>
      <c r="B440" s="18"/>
      <c r="C440" s="19" t="str">
        <f>IF(B440="","",COUNTIF(INDEX($B:$B,5):B440,B440))</f>
        <v/>
      </c>
      <c r="D440" s="18"/>
      <c r="E440" s="20" t="str">
        <f t="shared" si="43"/>
        <v/>
      </c>
      <c r="F440" s="19" t="str">
        <f t="shared" si="44"/>
        <v/>
      </c>
      <c r="G440" s="6"/>
      <c r="H440" s="21" t="str">
        <f t="shared" si="45"/>
        <v/>
      </c>
      <c r="I440" s="22" t="str">
        <f t="shared" si="46"/>
        <v/>
      </c>
      <c r="J440" s="21" t="str">
        <f t="shared" si="47"/>
        <v/>
      </c>
      <c r="K440" s="21" t="str">
        <f t="shared" si="48"/>
        <v/>
      </c>
      <c r="L440" s="23" t="str">
        <f>IF(B440="","",TRIM(IF(COUNTIF('Registru avize'!$B$5:$B$304,B440)=0,"Aviz inexistent în registru. ","")&amp;IF(AND(D440&lt;&gt;"",ISNA(MATCH(D440,Coduri,0)),E440=""),"Cod necunoscut. ","")&amp;IF(N(G440)&lt;=0,"Lipsește cantitatea. ","")))</f>
        <v/>
      </c>
    </row>
    <row r="441" spans="1:12" x14ac:dyDescent="0.2">
      <c r="A441" s="1" t="str">
        <f t="shared" si="42"/>
        <v/>
      </c>
      <c r="B441" s="18"/>
      <c r="C441" s="19" t="str">
        <f>IF(B441="","",COUNTIF(INDEX($B:$B,5):B441,B441))</f>
        <v/>
      </c>
      <c r="D441" s="18"/>
      <c r="E441" s="20" t="str">
        <f t="shared" si="43"/>
        <v/>
      </c>
      <c r="F441" s="19" t="str">
        <f t="shared" si="44"/>
        <v/>
      </c>
      <c r="G441" s="6"/>
      <c r="H441" s="21" t="str">
        <f t="shared" si="45"/>
        <v/>
      </c>
      <c r="I441" s="22" t="str">
        <f t="shared" si="46"/>
        <v/>
      </c>
      <c r="J441" s="21" t="str">
        <f t="shared" si="47"/>
        <v/>
      </c>
      <c r="K441" s="21" t="str">
        <f t="shared" si="48"/>
        <v/>
      </c>
      <c r="L441" s="23" t="str">
        <f>IF(B441="","",TRIM(IF(COUNTIF('Registru avize'!$B$5:$B$304,B441)=0,"Aviz inexistent în registru. ","")&amp;IF(AND(D441&lt;&gt;"",ISNA(MATCH(D441,Coduri,0)),E441=""),"Cod necunoscut. ","")&amp;IF(N(G441)&lt;=0,"Lipsește cantitatea. ","")))</f>
        <v/>
      </c>
    </row>
    <row r="442" spans="1:12" x14ac:dyDescent="0.2">
      <c r="A442" s="1" t="str">
        <f t="shared" si="42"/>
        <v/>
      </c>
      <c r="B442" s="18"/>
      <c r="C442" s="19" t="str">
        <f>IF(B442="","",COUNTIF(INDEX($B:$B,5):B442,B442))</f>
        <v/>
      </c>
      <c r="D442" s="18"/>
      <c r="E442" s="20" t="str">
        <f t="shared" si="43"/>
        <v/>
      </c>
      <c r="F442" s="19" t="str">
        <f t="shared" si="44"/>
        <v/>
      </c>
      <c r="G442" s="6"/>
      <c r="H442" s="21" t="str">
        <f t="shared" si="45"/>
        <v/>
      </c>
      <c r="I442" s="22" t="str">
        <f t="shared" si="46"/>
        <v/>
      </c>
      <c r="J442" s="21" t="str">
        <f t="shared" si="47"/>
        <v/>
      </c>
      <c r="K442" s="21" t="str">
        <f t="shared" si="48"/>
        <v/>
      </c>
      <c r="L442" s="23" t="str">
        <f>IF(B442="","",TRIM(IF(COUNTIF('Registru avize'!$B$5:$B$304,B442)=0,"Aviz inexistent în registru. ","")&amp;IF(AND(D442&lt;&gt;"",ISNA(MATCH(D442,Coduri,0)),E442=""),"Cod necunoscut. ","")&amp;IF(N(G442)&lt;=0,"Lipsește cantitatea. ","")))</f>
        <v/>
      </c>
    </row>
    <row r="443" spans="1:12" x14ac:dyDescent="0.2">
      <c r="A443" s="1" t="str">
        <f t="shared" si="42"/>
        <v/>
      </c>
      <c r="B443" s="18"/>
      <c r="C443" s="19" t="str">
        <f>IF(B443="","",COUNTIF(INDEX($B:$B,5):B443,B443))</f>
        <v/>
      </c>
      <c r="D443" s="18"/>
      <c r="E443" s="20" t="str">
        <f t="shared" si="43"/>
        <v/>
      </c>
      <c r="F443" s="19" t="str">
        <f t="shared" si="44"/>
        <v/>
      </c>
      <c r="G443" s="6"/>
      <c r="H443" s="21" t="str">
        <f t="shared" si="45"/>
        <v/>
      </c>
      <c r="I443" s="22" t="str">
        <f t="shared" si="46"/>
        <v/>
      </c>
      <c r="J443" s="21" t="str">
        <f t="shared" si="47"/>
        <v/>
      </c>
      <c r="K443" s="21" t="str">
        <f t="shared" si="48"/>
        <v/>
      </c>
      <c r="L443" s="23" t="str">
        <f>IF(B443="","",TRIM(IF(COUNTIF('Registru avize'!$B$5:$B$304,B443)=0,"Aviz inexistent în registru. ","")&amp;IF(AND(D443&lt;&gt;"",ISNA(MATCH(D443,Coduri,0)),E443=""),"Cod necunoscut. ","")&amp;IF(N(G443)&lt;=0,"Lipsește cantitatea. ","")))</f>
        <v/>
      </c>
    </row>
    <row r="444" spans="1:12" x14ac:dyDescent="0.2">
      <c r="A444" s="1" t="str">
        <f t="shared" si="42"/>
        <v/>
      </c>
      <c r="B444" s="18"/>
      <c r="C444" s="19" t="str">
        <f>IF(B444="","",COUNTIF(INDEX($B:$B,5):B444,B444))</f>
        <v/>
      </c>
      <c r="D444" s="18"/>
      <c r="E444" s="20" t="str">
        <f t="shared" si="43"/>
        <v/>
      </c>
      <c r="F444" s="19" t="str">
        <f t="shared" si="44"/>
        <v/>
      </c>
      <c r="G444" s="6"/>
      <c r="H444" s="21" t="str">
        <f t="shared" si="45"/>
        <v/>
      </c>
      <c r="I444" s="22" t="str">
        <f t="shared" si="46"/>
        <v/>
      </c>
      <c r="J444" s="21" t="str">
        <f t="shared" si="47"/>
        <v/>
      </c>
      <c r="K444" s="21" t="str">
        <f t="shared" si="48"/>
        <v/>
      </c>
      <c r="L444" s="23" t="str">
        <f>IF(B444="","",TRIM(IF(COUNTIF('Registru avize'!$B$5:$B$304,B444)=0,"Aviz inexistent în registru. ","")&amp;IF(AND(D444&lt;&gt;"",ISNA(MATCH(D444,Coduri,0)),E444=""),"Cod necunoscut. ","")&amp;IF(N(G444)&lt;=0,"Lipsește cantitatea. ","")))</f>
        <v/>
      </c>
    </row>
    <row r="445" spans="1:12" x14ac:dyDescent="0.2">
      <c r="A445" s="1" t="str">
        <f t="shared" si="42"/>
        <v/>
      </c>
      <c r="B445" s="18"/>
      <c r="C445" s="19" t="str">
        <f>IF(B445="","",COUNTIF(INDEX($B:$B,5):B445,B445))</f>
        <v/>
      </c>
      <c r="D445" s="18"/>
      <c r="E445" s="20" t="str">
        <f t="shared" si="43"/>
        <v/>
      </c>
      <c r="F445" s="19" t="str">
        <f t="shared" si="44"/>
        <v/>
      </c>
      <c r="G445" s="6"/>
      <c r="H445" s="21" t="str">
        <f t="shared" si="45"/>
        <v/>
      </c>
      <c r="I445" s="22" t="str">
        <f t="shared" si="46"/>
        <v/>
      </c>
      <c r="J445" s="21" t="str">
        <f t="shared" si="47"/>
        <v/>
      </c>
      <c r="K445" s="21" t="str">
        <f t="shared" si="48"/>
        <v/>
      </c>
      <c r="L445" s="23" t="str">
        <f>IF(B445="","",TRIM(IF(COUNTIF('Registru avize'!$B$5:$B$304,B445)=0,"Aviz inexistent în registru. ","")&amp;IF(AND(D445&lt;&gt;"",ISNA(MATCH(D445,Coduri,0)),E445=""),"Cod necunoscut. ","")&amp;IF(N(G445)&lt;=0,"Lipsește cantitatea. ","")))</f>
        <v/>
      </c>
    </row>
    <row r="446" spans="1:12" x14ac:dyDescent="0.2">
      <c r="A446" s="1" t="str">
        <f t="shared" si="42"/>
        <v/>
      </c>
      <c r="B446" s="18"/>
      <c r="C446" s="19" t="str">
        <f>IF(B446="","",COUNTIF(INDEX($B:$B,5):B446,B446))</f>
        <v/>
      </c>
      <c r="D446" s="18"/>
      <c r="E446" s="20" t="str">
        <f t="shared" si="43"/>
        <v/>
      </c>
      <c r="F446" s="19" t="str">
        <f t="shared" si="44"/>
        <v/>
      </c>
      <c r="G446" s="6"/>
      <c r="H446" s="21" t="str">
        <f t="shared" si="45"/>
        <v/>
      </c>
      <c r="I446" s="22" t="str">
        <f t="shared" si="46"/>
        <v/>
      </c>
      <c r="J446" s="21" t="str">
        <f t="shared" si="47"/>
        <v/>
      </c>
      <c r="K446" s="21" t="str">
        <f t="shared" si="48"/>
        <v/>
      </c>
      <c r="L446" s="23" t="str">
        <f>IF(B446="","",TRIM(IF(COUNTIF('Registru avize'!$B$5:$B$304,B446)=0,"Aviz inexistent în registru. ","")&amp;IF(AND(D446&lt;&gt;"",ISNA(MATCH(D446,Coduri,0)),E446=""),"Cod necunoscut. ","")&amp;IF(N(G446)&lt;=0,"Lipsește cantitatea. ","")))</f>
        <v/>
      </c>
    </row>
    <row r="447" spans="1:12" x14ac:dyDescent="0.2">
      <c r="A447" s="1" t="str">
        <f t="shared" si="42"/>
        <v/>
      </c>
      <c r="B447" s="18"/>
      <c r="C447" s="19" t="str">
        <f>IF(B447="","",COUNTIF(INDEX($B:$B,5):B447,B447))</f>
        <v/>
      </c>
      <c r="D447" s="18"/>
      <c r="E447" s="20" t="str">
        <f t="shared" si="43"/>
        <v/>
      </c>
      <c r="F447" s="19" t="str">
        <f t="shared" si="44"/>
        <v/>
      </c>
      <c r="G447" s="6"/>
      <c r="H447" s="21" t="str">
        <f t="shared" si="45"/>
        <v/>
      </c>
      <c r="I447" s="22" t="str">
        <f t="shared" si="46"/>
        <v/>
      </c>
      <c r="J447" s="21" t="str">
        <f t="shared" si="47"/>
        <v/>
      </c>
      <c r="K447" s="21" t="str">
        <f t="shared" si="48"/>
        <v/>
      </c>
      <c r="L447" s="23" t="str">
        <f>IF(B447="","",TRIM(IF(COUNTIF('Registru avize'!$B$5:$B$304,B447)=0,"Aviz inexistent în registru. ","")&amp;IF(AND(D447&lt;&gt;"",ISNA(MATCH(D447,Coduri,0)),E447=""),"Cod necunoscut. ","")&amp;IF(N(G447)&lt;=0,"Lipsește cantitatea. ","")))</f>
        <v/>
      </c>
    </row>
    <row r="448" spans="1:12" x14ac:dyDescent="0.2">
      <c r="A448" s="1" t="str">
        <f t="shared" si="42"/>
        <v/>
      </c>
      <c r="B448" s="18"/>
      <c r="C448" s="19" t="str">
        <f>IF(B448="","",COUNTIF(INDEX($B:$B,5):B448,B448))</f>
        <v/>
      </c>
      <c r="D448" s="18"/>
      <c r="E448" s="20" t="str">
        <f t="shared" si="43"/>
        <v/>
      </c>
      <c r="F448" s="19" t="str">
        <f t="shared" si="44"/>
        <v/>
      </c>
      <c r="G448" s="6"/>
      <c r="H448" s="21" t="str">
        <f t="shared" si="45"/>
        <v/>
      </c>
      <c r="I448" s="22" t="str">
        <f t="shared" si="46"/>
        <v/>
      </c>
      <c r="J448" s="21" t="str">
        <f t="shared" si="47"/>
        <v/>
      </c>
      <c r="K448" s="21" t="str">
        <f t="shared" si="48"/>
        <v/>
      </c>
      <c r="L448" s="23" t="str">
        <f>IF(B448="","",TRIM(IF(COUNTIF('Registru avize'!$B$5:$B$304,B448)=0,"Aviz inexistent în registru. ","")&amp;IF(AND(D448&lt;&gt;"",ISNA(MATCH(D448,Coduri,0)),E448=""),"Cod necunoscut. ","")&amp;IF(N(G448)&lt;=0,"Lipsește cantitatea. ","")))</f>
        <v/>
      </c>
    </row>
    <row r="449" spans="1:12" x14ac:dyDescent="0.2">
      <c r="A449" s="1" t="str">
        <f t="shared" si="42"/>
        <v/>
      </c>
      <c r="B449" s="18"/>
      <c r="C449" s="19" t="str">
        <f>IF(B449="","",COUNTIF(INDEX($B:$B,5):B449,B449))</f>
        <v/>
      </c>
      <c r="D449" s="18"/>
      <c r="E449" s="20" t="str">
        <f t="shared" si="43"/>
        <v/>
      </c>
      <c r="F449" s="19" t="str">
        <f t="shared" si="44"/>
        <v/>
      </c>
      <c r="G449" s="6"/>
      <c r="H449" s="21" t="str">
        <f t="shared" si="45"/>
        <v/>
      </c>
      <c r="I449" s="22" t="str">
        <f t="shared" si="46"/>
        <v/>
      </c>
      <c r="J449" s="21" t="str">
        <f t="shared" si="47"/>
        <v/>
      </c>
      <c r="K449" s="21" t="str">
        <f t="shared" si="48"/>
        <v/>
      </c>
      <c r="L449" s="23" t="str">
        <f>IF(B449="","",TRIM(IF(COUNTIF('Registru avize'!$B$5:$B$304,B449)=0,"Aviz inexistent în registru. ","")&amp;IF(AND(D449&lt;&gt;"",ISNA(MATCH(D449,Coduri,0)),E449=""),"Cod necunoscut. ","")&amp;IF(N(G449)&lt;=0,"Lipsește cantitatea. ","")))</f>
        <v/>
      </c>
    </row>
    <row r="450" spans="1:12" x14ac:dyDescent="0.2">
      <c r="A450" s="1" t="str">
        <f t="shared" si="42"/>
        <v/>
      </c>
      <c r="B450" s="18"/>
      <c r="C450" s="19" t="str">
        <f>IF(B450="","",COUNTIF(INDEX($B:$B,5):B450,B450))</f>
        <v/>
      </c>
      <c r="D450" s="18"/>
      <c r="E450" s="20" t="str">
        <f t="shared" si="43"/>
        <v/>
      </c>
      <c r="F450" s="19" t="str">
        <f t="shared" si="44"/>
        <v/>
      </c>
      <c r="G450" s="6"/>
      <c r="H450" s="21" t="str">
        <f t="shared" si="45"/>
        <v/>
      </c>
      <c r="I450" s="22" t="str">
        <f t="shared" si="46"/>
        <v/>
      </c>
      <c r="J450" s="21" t="str">
        <f t="shared" si="47"/>
        <v/>
      </c>
      <c r="K450" s="21" t="str">
        <f t="shared" si="48"/>
        <v/>
      </c>
      <c r="L450" s="23" t="str">
        <f>IF(B450="","",TRIM(IF(COUNTIF('Registru avize'!$B$5:$B$304,B450)=0,"Aviz inexistent în registru. ","")&amp;IF(AND(D450&lt;&gt;"",ISNA(MATCH(D450,Coduri,0)),E450=""),"Cod necunoscut. ","")&amp;IF(N(G450)&lt;=0,"Lipsește cantitatea. ","")))</f>
        <v/>
      </c>
    </row>
    <row r="451" spans="1:12" x14ac:dyDescent="0.2">
      <c r="A451" s="1" t="str">
        <f t="shared" si="42"/>
        <v/>
      </c>
      <c r="B451" s="18"/>
      <c r="C451" s="19" t="str">
        <f>IF(B451="","",COUNTIF(INDEX($B:$B,5):B451,B451))</f>
        <v/>
      </c>
      <c r="D451" s="18"/>
      <c r="E451" s="20" t="str">
        <f t="shared" si="43"/>
        <v/>
      </c>
      <c r="F451" s="19" t="str">
        <f t="shared" si="44"/>
        <v/>
      </c>
      <c r="G451" s="6"/>
      <c r="H451" s="21" t="str">
        <f t="shared" si="45"/>
        <v/>
      </c>
      <c r="I451" s="22" t="str">
        <f t="shared" si="46"/>
        <v/>
      </c>
      <c r="J451" s="21" t="str">
        <f t="shared" si="47"/>
        <v/>
      </c>
      <c r="K451" s="21" t="str">
        <f t="shared" si="48"/>
        <v/>
      </c>
      <c r="L451" s="23" t="str">
        <f>IF(B451="","",TRIM(IF(COUNTIF('Registru avize'!$B$5:$B$304,B451)=0,"Aviz inexistent în registru. ","")&amp;IF(AND(D451&lt;&gt;"",ISNA(MATCH(D451,Coduri,0)),E451=""),"Cod necunoscut. ","")&amp;IF(N(G451)&lt;=0,"Lipsește cantitatea. ","")))</f>
        <v/>
      </c>
    </row>
    <row r="452" spans="1:12" x14ac:dyDescent="0.2">
      <c r="A452" s="1" t="str">
        <f t="shared" si="42"/>
        <v/>
      </c>
      <c r="B452" s="18"/>
      <c r="C452" s="19" t="str">
        <f>IF(B452="","",COUNTIF(INDEX($B:$B,5):B452,B452))</f>
        <v/>
      </c>
      <c r="D452" s="18"/>
      <c r="E452" s="20" t="str">
        <f t="shared" si="43"/>
        <v/>
      </c>
      <c r="F452" s="19" t="str">
        <f t="shared" si="44"/>
        <v/>
      </c>
      <c r="G452" s="6"/>
      <c r="H452" s="21" t="str">
        <f t="shared" si="45"/>
        <v/>
      </c>
      <c r="I452" s="22" t="str">
        <f t="shared" si="46"/>
        <v/>
      </c>
      <c r="J452" s="21" t="str">
        <f t="shared" si="47"/>
        <v/>
      </c>
      <c r="K452" s="21" t="str">
        <f t="shared" si="48"/>
        <v/>
      </c>
      <c r="L452" s="23" t="str">
        <f>IF(B452="","",TRIM(IF(COUNTIF('Registru avize'!$B$5:$B$304,B452)=0,"Aviz inexistent în registru. ","")&amp;IF(AND(D452&lt;&gt;"",ISNA(MATCH(D452,Coduri,0)),E452=""),"Cod necunoscut. ","")&amp;IF(N(G452)&lt;=0,"Lipsește cantitatea. ","")))</f>
        <v/>
      </c>
    </row>
    <row r="453" spans="1:12" x14ac:dyDescent="0.2">
      <c r="A453" s="1" t="str">
        <f t="shared" ref="A453:A516" si="49">IF(B453="","",B453&amp;"|"&amp;C453)</f>
        <v/>
      </c>
      <c r="B453" s="18"/>
      <c r="C453" s="19" t="str">
        <f>IF(B453="","",COUNTIF(INDEX($B:$B,5):B453,B453))</f>
        <v/>
      </c>
      <c r="D453" s="18"/>
      <c r="E453" s="20" t="str">
        <f t="shared" ref="E453:E516" si="50">IF(D453="","",IFERROR(VLOOKUP(D453,Catalog,2,FALSE),""))</f>
        <v/>
      </c>
      <c r="F453" s="19" t="str">
        <f t="shared" ref="F453:F516" si="51">IF(D453="","",IFERROR(VLOOKUP(D453,Catalog,3,FALSE),""))</f>
        <v/>
      </c>
      <c r="G453" s="6"/>
      <c r="H453" s="21" t="str">
        <f t="shared" ref="H453:H516" si="52">IF(D453="","",IFERROR(VLOOKUP(D453,Catalog,4,FALSE),""))</f>
        <v/>
      </c>
      <c r="I453" s="22" t="str">
        <f t="shared" ref="I453:I516" si="53">IF(D453="","",IFERROR(VLOOKUP(D453,Catalog,5,FALSE),""))</f>
        <v/>
      </c>
      <c r="J453" s="21" t="str">
        <f t="shared" ref="J453:J516" si="54">IF(OR(G453="",H453=""),"",ROUND(G453*H453,2))</f>
        <v/>
      </c>
      <c r="K453" s="21" t="str">
        <f t="shared" ref="K453:K516" si="55">IF(OR(J453="",I453=""),"",ROUND(J453*I453,2))</f>
        <v/>
      </c>
      <c r="L453" s="23" t="str">
        <f>IF(B453="","",TRIM(IF(COUNTIF('Registru avize'!$B$5:$B$304,B453)=0,"Aviz inexistent în registru. ","")&amp;IF(AND(D453&lt;&gt;"",ISNA(MATCH(D453,Coduri,0)),E453=""),"Cod necunoscut. ","")&amp;IF(N(G453)&lt;=0,"Lipsește cantitatea. ","")))</f>
        <v/>
      </c>
    </row>
    <row r="454" spans="1:12" x14ac:dyDescent="0.2">
      <c r="A454" s="1" t="str">
        <f t="shared" si="49"/>
        <v/>
      </c>
      <c r="B454" s="18"/>
      <c r="C454" s="19" t="str">
        <f>IF(B454="","",COUNTIF(INDEX($B:$B,5):B454,B454))</f>
        <v/>
      </c>
      <c r="D454" s="18"/>
      <c r="E454" s="20" t="str">
        <f t="shared" si="50"/>
        <v/>
      </c>
      <c r="F454" s="19" t="str">
        <f t="shared" si="51"/>
        <v/>
      </c>
      <c r="G454" s="6"/>
      <c r="H454" s="21" t="str">
        <f t="shared" si="52"/>
        <v/>
      </c>
      <c r="I454" s="22" t="str">
        <f t="shared" si="53"/>
        <v/>
      </c>
      <c r="J454" s="21" t="str">
        <f t="shared" si="54"/>
        <v/>
      </c>
      <c r="K454" s="21" t="str">
        <f t="shared" si="55"/>
        <v/>
      </c>
      <c r="L454" s="23" t="str">
        <f>IF(B454="","",TRIM(IF(COUNTIF('Registru avize'!$B$5:$B$304,B454)=0,"Aviz inexistent în registru. ","")&amp;IF(AND(D454&lt;&gt;"",ISNA(MATCH(D454,Coduri,0)),E454=""),"Cod necunoscut. ","")&amp;IF(N(G454)&lt;=0,"Lipsește cantitatea. ","")))</f>
        <v/>
      </c>
    </row>
    <row r="455" spans="1:12" x14ac:dyDescent="0.2">
      <c r="A455" s="1" t="str">
        <f t="shared" si="49"/>
        <v/>
      </c>
      <c r="B455" s="18"/>
      <c r="C455" s="19" t="str">
        <f>IF(B455="","",COUNTIF(INDEX($B:$B,5):B455,B455))</f>
        <v/>
      </c>
      <c r="D455" s="18"/>
      <c r="E455" s="20" t="str">
        <f t="shared" si="50"/>
        <v/>
      </c>
      <c r="F455" s="19" t="str">
        <f t="shared" si="51"/>
        <v/>
      </c>
      <c r="G455" s="6"/>
      <c r="H455" s="21" t="str">
        <f t="shared" si="52"/>
        <v/>
      </c>
      <c r="I455" s="22" t="str">
        <f t="shared" si="53"/>
        <v/>
      </c>
      <c r="J455" s="21" t="str">
        <f t="shared" si="54"/>
        <v/>
      </c>
      <c r="K455" s="21" t="str">
        <f t="shared" si="55"/>
        <v/>
      </c>
      <c r="L455" s="23" t="str">
        <f>IF(B455="","",TRIM(IF(COUNTIF('Registru avize'!$B$5:$B$304,B455)=0,"Aviz inexistent în registru. ","")&amp;IF(AND(D455&lt;&gt;"",ISNA(MATCH(D455,Coduri,0)),E455=""),"Cod necunoscut. ","")&amp;IF(N(G455)&lt;=0,"Lipsește cantitatea. ","")))</f>
        <v/>
      </c>
    </row>
    <row r="456" spans="1:12" x14ac:dyDescent="0.2">
      <c r="A456" s="1" t="str">
        <f t="shared" si="49"/>
        <v/>
      </c>
      <c r="B456" s="18"/>
      <c r="C456" s="19" t="str">
        <f>IF(B456="","",COUNTIF(INDEX($B:$B,5):B456,B456))</f>
        <v/>
      </c>
      <c r="D456" s="18"/>
      <c r="E456" s="20" t="str">
        <f t="shared" si="50"/>
        <v/>
      </c>
      <c r="F456" s="19" t="str">
        <f t="shared" si="51"/>
        <v/>
      </c>
      <c r="G456" s="6"/>
      <c r="H456" s="21" t="str">
        <f t="shared" si="52"/>
        <v/>
      </c>
      <c r="I456" s="22" t="str">
        <f t="shared" si="53"/>
        <v/>
      </c>
      <c r="J456" s="21" t="str">
        <f t="shared" si="54"/>
        <v/>
      </c>
      <c r="K456" s="21" t="str">
        <f t="shared" si="55"/>
        <v/>
      </c>
      <c r="L456" s="23" t="str">
        <f>IF(B456="","",TRIM(IF(COUNTIF('Registru avize'!$B$5:$B$304,B456)=0,"Aviz inexistent în registru. ","")&amp;IF(AND(D456&lt;&gt;"",ISNA(MATCH(D456,Coduri,0)),E456=""),"Cod necunoscut. ","")&amp;IF(N(G456)&lt;=0,"Lipsește cantitatea. ","")))</f>
        <v/>
      </c>
    </row>
    <row r="457" spans="1:12" x14ac:dyDescent="0.2">
      <c r="A457" s="1" t="str">
        <f t="shared" si="49"/>
        <v/>
      </c>
      <c r="B457" s="18"/>
      <c r="C457" s="19" t="str">
        <f>IF(B457="","",COUNTIF(INDEX($B:$B,5):B457,B457))</f>
        <v/>
      </c>
      <c r="D457" s="18"/>
      <c r="E457" s="20" t="str">
        <f t="shared" si="50"/>
        <v/>
      </c>
      <c r="F457" s="19" t="str">
        <f t="shared" si="51"/>
        <v/>
      </c>
      <c r="G457" s="6"/>
      <c r="H457" s="21" t="str">
        <f t="shared" si="52"/>
        <v/>
      </c>
      <c r="I457" s="22" t="str">
        <f t="shared" si="53"/>
        <v/>
      </c>
      <c r="J457" s="21" t="str">
        <f t="shared" si="54"/>
        <v/>
      </c>
      <c r="K457" s="21" t="str">
        <f t="shared" si="55"/>
        <v/>
      </c>
      <c r="L457" s="23" t="str">
        <f>IF(B457="","",TRIM(IF(COUNTIF('Registru avize'!$B$5:$B$304,B457)=0,"Aviz inexistent în registru. ","")&amp;IF(AND(D457&lt;&gt;"",ISNA(MATCH(D457,Coduri,0)),E457=""),"Cod necunoscut. ","")&amp;IF(N(G457)&lt;=0,"Lipsește cantitatea. ","")))</f>
        <v/>
      </c>
    </row>
    <row r="458" spans="1:12" x14ac:dyDescent="0.2">
      <c r="A458" s="1" t="str">
        <f t="shared" si="49"/>
        <v/>
      </c>
      <c r="B458" s="18"/>
      <c r="C458" s="19" t="str">
        <f>IF(B458="","",COUNTIF(INDEX($B:$B,5):B458,B458))</f>
        <v/>
      </c>
      <c r="D458" s="18"/>
      <c r="E458" s="20" t="str">
        <f t="shared" si="50"/>
        <v/>
      </c>
      <c r="F458" s="19" t="str">
        <f t="shared" si="51"/>
        <v/>
      </c>
      <c r="G458" s="6"/>
      <c r="H458" s="21" t="str">
        <f t="shared" si="52"/>
        <v/>
      </c>
      <c r="I458" s="22" t="str">
        <f t="shared" si="53"/>
        <v/>
      </c>
      <c r="J458" s="21" t="str">
        <f t="shared" si="54"/>
        <v/>
      </c>
      <c r="K458" s="21" t="str">
        <f t="shared" si="55"/>
        <v/>
      </c>
      <c r="L458" s="23" t="str">
        <f>IF(B458="","",TRIM(IF(COUNTIF('Registru avize'!$B$5:$B$304,B458)=0,"Aviz inexistent în registru. ","")&amp;IF(AND(D458&lt;&gt;"",ISNA(MATCH(D458,Coduri,0)),E458=""),"Cod necunoscut. ","")&amp;IF(N(G458)&lt;=0,"Lipsește cantitatea. ","")))</f>
        <v/>
      </c>
    </row>
    <row r="459" spans="1:12" x14ac:dyDescent="0.2">
      <c r="A459" s="1" t="str">
        <f t="shared" si="49"/>
        <v/>
      </c>
      <c r="B459" s="18"/>
      <c r="C459" s="19" t="str">
        <f>IF(B459="","",COUNTIF(INDEX($B:$B,5):B459,B459))</f>
        <v/>
      </c>
      <c r="D459" s="18"/>
      <c r="E459" s="20" t="str">
        <f t="shared" si="50"/>
        <v/>
      </c>
      <c r="F459" s="19" t="str">
        <f t="shared" si="51"/>
        <v/>
      </c>
      <c r="G459" s="6"/>
      <c r="H459" s="21" t="str">
        <f t="shared" si="52"/>
        <v/>
      </c>
      <c r="I459" s="22" t="str">
        <f t="shared" si="53"/>
        <v/>
      </c>
      <c r="J459" s="21" t="str">
        <f t="shared" si="54"/>
        <v/>
      </c>
      <c r="K459" s="21" t="str">
        <f t="shared" si="55"/>
        <v/>
      </c>
      <c r="L459" s="23" t="str">
        <f>IF(B459="","",TRIM(IF(COUNTIF('Registru avize'!$B$5:$B$304,B459)=0,"Aviz inexistent în registru. ","")&amp;IF(AND(D459&lt;&gt;"",ISNA(MATCH(D459,Coduri,0)),E459=""),"Cod necunoscut. ","")&amp;IF(N(G459)&lt;=0,"Lipsește cantitatea. ","")))</f>
        <v/>
      </c>
    </row>
    <row r="460" spans="1:12" x14ac:dyDescent="0.2">
      <c r="A460" s="1" t="str">
        <f t="shared" si="49"/>
        <v/>
      </c>
      <c r="B460" s="18"/>
      <c r="C460" s="19" t="str">
        <f>IF(B460="","",COUNTIF(INDEX($B:$B,5):B460,B460))</f>
        <v/>
      </c>
      <c r="D460" s="18"/>
      <c r="E460" s="20" t="str">
        <f t="shared" si="50"/>
        <v/>
      </c>
      <c r="F460" s="19" t="str">
        <f t="shared" si="51"/>
        <v/>
      </c>
      <c r="G460" s="6"/>
      <c r="H460" s="21" t="str">
        <f t="shared" si="52"/>
        <v/>
      </c>
      <c r="I460" s="22" t="str">
        <f t="shared" si="53"/>
        <v/>
      </c>
      <c r="J460" s="21" t="str">
        <f t="shared" si="54"/>
        <v/>
      </c>
      <c r="K460" s="21" t="str">
        <f t="shared" si="55"/>
        <v/>
      </c>
      <c r="L460" s="23" t="str">
        <f>IF(B460="","",TRIM(IF(COUNTIF('Registru avize'!$B$5:$B$304,B460)=0,"Aviz inexistent în registru. ","")&amp;IF(AND(D460&lt;&gt;"",ISNA(MATCH(D460,Coduri,0)),E460=""),"Cod necunoscut. ","")&amp;IF(N(G460)&lt;=0,"Lipsește cantitatea. ","")))</f>
        <v/>
      </c>
    </row>
    <row r="461" spans="1:12" x14ac:dyDescent="0.2">
      <c r="A461" s="1" t="str">
        <f t="shared" si="49"/>
        <v/>
      </c>
      <c r="B461" s="18"/>
      <c r="C461" s="19" t="str">
        <f>IF(B461="","",COUNTIF(INDEX($B:$B,5):B461,B461))</f>
        <v/>
      </c>
      <c r="D461" s="18"/>
      <c r="E461" s="20" t="str">
        <f t="shared" si="50"/>
        <v/>
      </c>
      <c r="F461" s="19" t="str">
        <f t="shared" si="51"/>
        <v/>
      </c>
      <c r="G461" s="6"/>
      <c r="H461" s="21" t="str">
        <f t="shared" si="52"/>
        <v/>
      </c>
      <c r="I461" s="22" t="str">
        <f t="shared" si="53"/>
        <v/>
      </c>
      <c r="J461" s="21" t="str">
        <f t="shared" si="54"/>
        <v/>
      </c>
      <c r="K461" s="21" t="str">
        <f t="shared" si="55"/>
        <v/>
      </c>
      <c r="L461" s="23" t="str">
        <f>IF(B461="","",TRIM(IF(COUNTIF('Registru avize'!$B$5:$B$304,B461)=0,"Aviz inexistent în registru. ","")&amp;IF(AND(D461&lt;&gt;"",ISNA(MATCH(D461,Coduri,0)),E461=""),"Cod necunoscut. ","")&amp;IF(N(G461)&lt;=0,"Lipsește cantitatea. ","")))</f>
        <v/>
      </c>
    </row>
    <row r="462" spans="1:12" x14ac:dyDescent="0.2">
      <c r="A462" s="1" t="str">
        <f t="shared" si="49"/>
        <v/>
      </c>
      <c r="B462" s="18"/>
      <c r="C462" s="19" t="str">
        <f>IF(B462="","",COUNTIF(INDEX($B:$B,5):B462,B462))</f>
        <v/>
      </c>
      <c r="D462" s="18"/>
      <c r="E462" s="20" t="str">
        <f t="shared" si="50"/>
        <v/>
      </c>
      <c r="F462" s="19" t="str">
        <f t="shared" si="51"/>
        <v/>
      </c>
      <c r="G462" s="6"/>
      <c r="H462" s="21" t="str">
        <f t="shared" si="52"/>
        <v/>
      </c>
      <c r="I462" s="22" t="str">
        <f t="shared" si="53"/>
        <v/>
      </c>
      <c r="J462" s="21" t="str">
        <f t="shared" si="54"/>
        <v/>
      </c>
      <c r="K462" s="21" t="str">
        <f t="shared" si="55"/>
        <v/>
      </c>
      <c r="L462" s="23" t="str">
        <f>IF(B462="","",TRIM(IF(COUNTIF('Registru avize'!$B$5:$B$304,B462)=0,"Aviz inexistent în registru. ","")&amp;IF(AND(D462&lt;&gt;"",ISNA(MATCH(D462,Coduri,0)),E462=""),"Cod necunoscut. ","")&amp;IF(N(G462)&lt;=0,"Lipsește cantitatea. ","")))</f>
        <v/>
      </c>
    </row>
    <row r="463" spans="1:12" x14ac:dyDescent="0.2">
      <c r="A463" s="1" t="str">
        <f t="shared" si="49"/>
        <v/>
      </c>
      <c r="B463" s="18"/>
      <c r="C463" s="19" t="str">
        <f>IF(B463="","",COUNTIF(INDEX($B:$B,5):B463,B463))</f>
        <v/>
      </c>
      <c r="D463" s="18"/>
      <c r="E463" s="20" t="str">
        <f t="shared" si="50"/>
        <v/>
      </c>
      <c r="F463" s="19" t="str">
        <f t="shared" si="51"/>
        <v/>
      </c>
      <c r="G463" s="6"/>
      <c r="H463" s="21" t="str">
        <f t="shared" si="52"/>
        <v/>
      </c>
      <c r="I463" s="22" t="str">
        <f t="shared" si="53"/>
        <v/>
      </c>
      <c r="J463" s="21" t="str">
        <f t="shared" si="54"/>
        <v/>
      </c>
      <c r="K463" s="21" t="str">
        <f t="shared" si="55"/>
        <v/>
      </c>
      <c r="L463" s="23" t="str">
        <f>IF(B463="","",TRIM(IF(COUNTIF('Registru avize'!$B$5:$B$304,B463)=0,"Aviz inexistent în registru. ","")&amp;IF(AND(D463&lt;&gt;"",ISNA(MATCH(D463,Coduri,0)),E463=""),"Cod necunoscut. ","")&amp;IF(N(G463)&lt;=0,"Lipsește cantitatea. ","")))</f>
        <v/>
      </c>
    </row>
    <row r="464" spans="1:12" x14ac:dyDescent="0.2">
      <c r="A464" s="1" t="str">
        <f t="shared" si="49"/>
        <v/>
      </c>
      <c r="B464" s="18"/>
      <c r="C464" s="19" t="str">
        <f>IF(B464="","",COUNTIF(INDEX($B:$B,5):B464,B464))</f>
        <v/>
      </c>
      <c r="D464" s="18"/>
      <c r="E464" s="20" t="str">
        <f t="shared" si="50"/>
        <v/>
      </c>
      <c r="F464" s="19" t="str">
        <f t="shared" si="51"/>
        <v/>
      </c>
      <c r="G464" s="6"/>
      <c r="H464" s="21" t="str">
        <f t="shared" si="52"/>
        <v/>
      </c>
      <c r="I464" s="22" t="str">
        <f t="shared" si="53"/>
        <v/>
      </c>
      <c r="J464" s="21" t="str">
        <f t="shared" si="54"/>
        <v/>
      </c>
      <c r="K464" s="21" t="str">
        <f t="shared" si="55"/>
        <v/>
      </c>
      <c r="L464" s="23" t="str">
        <f>IF(B464="","",TRIM(IF(COUNTIF('Registru avize'!$B$5:$B$304,B464)=0,"Aviz inexistent în registru. ","")&amp;IF(AND(D464&lt;&gt;"",ISNA(MATCH(D464,Coduri,0)),E464=""),"Cod necunoscut. ","")&amp;IF(N(G464)&lt;=0,"Lipsește cantitatea. ","")))</f>
        <v/>
      </c>
    </row>
    <row r="465" spans="1:12" x14ac:dyDescent="0.2">
      <c r="A465" s="1" t="str">
        <f t="shared" si="49"/>
        <v/>
      </c>
      <c r="B465" s="18"/>
      <c r="C465" s="19" t="str">
        <f>IF(B465="","",COUNTIF(INDEX($B:$B,5):B465,B465))</f>
        <v/>
      </c>
      <c r="D465" s="18"/>
      <c r="E465" s="20" t="str">
        <f t="shared" si="50"/>
        <v/>
      </c>
      <c r="F465" s="19" t="str">
        <f t="shared" si="51"/>
        <v/>
      </c>
      <c r="G465" s="6"/>
      <c r="H465" s="21" t="str">
        <f t="shared" si="52"/>
        <v/>
      </c>
      <c r="I465" s="22" t="str">
        <f t="shared" si="53"/>
        <v/>
      </c>
      <c r="J465" s="21" t="str">
        <f t="shared" si="54"/>
        <v/>
      </c>
      <c r="K465" s="21" t="str">
        <f t="shared" si="55"/>
        <v/>
      </c>
      <c r="L465" s="23" t="str">
        <f>IF(B465="","",TRIM(IF(COUNTIF('Registru avize'!$B$5:$B$304,B465)=0,"Aviz inexistent în registru. ","")&amp;IF(AND(D465&lt;&gt;"",ISNA(MATCH(D465,Coduri,0)),E465=""),"Cod necunoscut. ","")&amp;IF(N(G465)&lt;=0,"Lipsește cantitatea. ","")))</f>
        <v/>
      </c>
    </row>
    <row r="466" spans="1:12" x14ac:dyDescent="0.2">
      <c r="A466" s="1" t="str">
        <f t="shared" si="49"/>
        <v/>
      </c>
      <c r="B466" s="18"/>
      <c r="C466" s="19" t="str">
        <f>IF(B466="","",COUNTIF(INDEX($B:$B,5):B466,B466))</f>
        <v/>
      </c>
      <c r="D466" s="18"/>
      <c r="E466" s="20" t="str">
        <f t="shared" si="50"/>
        <v/>
      </c>
      <c r="F466" s="19" t="str">
        <f t="shared" si="51"/>
        <v/>
      </c>
      <c r="G466" s="6"/>
      <c r="H466" s="21" t="str">
        <f t="shared" si="52"/>
        <v/>
      </c>
      <c r="I466" s="22" t="str">
        <f t="shared" si="53"/>
        <v/>
      </c>
      <c r="J466" s="21" t="str">
        <f t="shared" si="54"/>
        <v/>
      </c>
      <c r="K466" s="21" t="str">
        <f t="shared" si="55"/>
        <v/>
      </c>
      <c r="L466" s="23" t="str">
        <f>IF(B466="","",TRIM(IF(COUNTIF('Registru avize'!$B$5:$B$304,B466)=0,"Aviz inexistent în registru. ","")&amp;IF(AND(D466&lt;&gt;"",ISNA(MATCH(D466,Coduri,0)),E466=""),"Cod necunoscut. ","")&amp;IF(N(G466)&lt;=0,"Lipsește cantitatea. ","")))</f>
        <v/>
      </c>
    </row>
    <row r="467" spans="1:12" x14ac:dyDescent="0.2">
      <c r="A467" s="1" t="str">
        <f t="shared" si="49"/>
        <v/>
      </c>
      <c r="B467" s="18"/>
      <c r="C467" s="19" t="str">
        <f>IF(B467="","",COUNTIF(INDEX($B:$B,5):B467,B467))</f>
        <v/>
      </c>
      <c r="D467" s="18"/>
      <c r="E467" s="20" t="str">
        <f t="shared" si="50"/>
        <v/>
      </c>
      <c r="F467" s="19" t="str">
        <f t="shared" si="51"/>
        <v/>
      </c>
      <c r="G467" s="6"/>
      <c r="H467" s="21" t="str">
        <f t="shared" si="52"/>
        <v/>
      </c>
      <c r="I467" s="22" t="str">
        <f t="shared" si="53"/>
        <v/>
      </c>
      <c r="J467" s="21" t="str">
        <f t="shared" si="54"/>
        <v/>
      </c>
      <c r="K467" s="21" t="str">
        <f t="shared" si="55"/>
        <v/>
      </c>
      <c r="L467" s="23" t="str">
        <f>IF(B467="","",TRIM(IF(COUNTIF('Registru avize'!$B$5:$B$304,B467)=0,"Aviz inexistent în registru. ","")&amp;IF(AND(D467&lt;&gt;"",ISNA(MATCH(D467,Coduri,0)),E467=""),"Cod necunoscut. ","")&amp;IF(N(G467)&lt;=0,"Lipsește cantitatea. ","")))</f>
        <v/>
      </c>
    </row>
    <row r="468" spans="1:12" x14ac:dyDescent="0.2">
      <c r="A468" s="1" t="str">
        <f t="shared" si="49"/>
        <v/>
      </c>
      <c r="B468" s="18"/>
      <c r="C468" s="19" t="str">
        <f>IF(B468="","",COUNTIF(INDEX($B:$B,5):B468,B468))</f>
        <v/>
      </c>
      <c r="D468" s="18"/>
      <c r="E468" s="20" t="str">
        <f t="shared" si="50"/>
        <v/>
      </c>
      <c r="F468" s="19" t="str">
        <f t="shared" si="51"/>
        <v/>
      </c>
      <c r="G468" s="6"/>
      <c r="H468" s="21" t="str">
        <f t="shared" si="52"/>
        <v/>
      </c>
      <c r="I468" s="22" t="str">
        <f t="shared" si="53"/>
        <v/>
      </c>
      <c r="J468" s="21" t="str">
        <f t="shared" si="54"/>
        <v/>
      </c>
      <c r="K468" s="21" t="str">
        <f t="shared" si="55"/>
        <v/>
      </c>
      <c r="L468" s="23" t="str">
        <f>IF(B468="","",TRIM(IF(COUNTIF('Registru avize'!$B$5:$B$304,B468)=0,"Aviz inexistent în registru. ","")&amp;IF(AND(D468&lt;&gt;"",ISNA(MATCH(D468,Coduri,0)),E468=""),"Cod necunoscut. ","")&amp;IF(N(G468)&lt;=0,"Lipsește cantitatea. ","")))</f>
        <v/>
      </c>
    </row>
    <row r="469" spans="1:12" x14ac:dyDescent="0.2">
      <c r="A469" s="1" t="str">
        <f t="shared" si="49"/>
        <v/>
      </c>
      <c r="B469" s="18"/>
      <c r="C469" s="19" t="str">
        <f>IF(B469="","",COUNTIF(INDEX($B:$B,5):B469,B469))</f>
        <v/>
      </c>
      <c r="D469" s="18"/>
      <c r="E469" s="20" t="str">
        <f t="shared" si="50"/>
        <v/>
      </c>
      <c r="F469" s="19" t="str">
        <f t="shared" si="51"/>
        <v/>
      </c>
      <c r="G469" s="6"/>
      <c r="H469" s="21" t="str">
        <f t="shared" si="52"/>
        <v/>
      </c>
      <c r="I469" s="22" t="str">
        <f t="shared" si="53"/>
        <v/>
      </c>
      <c r="J469" s="21" t="str">
        <f t="shared" si="54"/>
        <v/>
      </c>
      <c r="K469" s="21" t="str">
        <f t="shared" si="55"/>
        <v/>
      </c>
      <c r="L469" s="23" t="str">
        <f>IF(B469="","",TRIM(IF(COUNTIF('Registru avize'!$B$5:$B$304,B469)=0,"Aviz inexistent în registru. ","")&amp;IF(AND(D469&lt;&gt;"",ISNA(MATCH(D469,Coduri,0)),E469=""),"Cod necunoscut. ","")&amp;IF(N(G469)&lt;=0,"Lipsește cantitatea. ","")))</f>
        <v/>
      </c>
    </row>
    <row r="470" spans="1:12" x14ac:dyDescent="0.2">
      <c r="A470" s="1" t="str">
        <f t="shared" si="49"/>
        <v/>
      </c>
      <c r="B470" s="18"/>
      <c r="C470" s="19" t="str">
        <f>IF(B470="","",COUNTIF(INDEX($B:$B,5):B470,B470))</f>
        <v/>
      </c>
      <c r="D470" s="18"/>
      <c r="E470" s="20" t="str">
        <f t="shared" si="50"/>
        <v/>
      </c>
      <c r="F470" s="19" t="str">
        <f t="shared" si="51"/>
        <v/>
      </c>
      <c r="G470" s="6"/>
      <c r="H470" s="21" t="str">
        <f t="shared" si="52"/>
        <v/>
      </c>
      <c r="I470" s="22" t="str">
        <f t="shared" si="53"/>
        <v/>
      </c>
      <c r="J470" s="21" t="str">
        <f t="shared" si="54"/>
        <v/>
      </c>
      <c r="K470" s="21" t="str">
        <f t="shared" si="55"/>
        <v/>
      </c>
      <c r="L470" s="23" t="str">
        <f>IF(B470="","",TRIM(IF(COUNTIF('Registru avize'!$B$5:$B$304,B470)=0,"Aviz inexistent în registru. ","")&amp;IF(AND(D470&lt;&gt;"",ISNA(MATCH(D470,Coduri,0)),E470=""),"Cod necunoscut. ","")&amp;IF(N(G470)&lt;=0,"Lipsește cantitatea. ","")))</f>
        <v/>
      </c>
    </row>
    <row r="471" spans="1:12" x14ac:dyDescent="0.2">
      <c r="A471" s="1" t="str">
        <f t="shared" si="49"/>
        <v/>
      </c>
      <c r="B471" s="18"/>
      <c r="C471" s="19" t="str">
        <f>IF(B471="","",COUNTIF(INDEX($B:$B,5):B471,B471))</f>
        <v/>
      </c>
      <c r="D471" s="18"/>
      <c r="E471" s="20" t="str">
        <f t="shared" si="50"/>
        <v/>
      </c>
      <c r="F471" s="19" t="str">
        <f t="shared" si="51"/>
        <v/>
      </c>
      <c r="G471" s="6"/>
      <c r="H471" s="21" t="str">
        <f t="shared" si="52"/>
        <v/>
      </c>
      <c r="I471" s="22" t="str">
        <f t="shared" si="53"/>
        <v/>
      </c>
      <c r="J471" s="21" t="str">
        <f t="shared" si="54"/>
        <v/>
      </c>
      <c r="K471" s="21" t="str">
        <f t="shared" si="55"/>
        <v/>
      </c>
      <c r="L471" s="23" t="str">
        <f>IF(B471="","",TRIM(IF(COUNTIF('Registru avize'!$B$5:$B$304,B471)=0,"Aviz inexistent în registru. ","")&amp;IF(AND(D471&lt;&gt;"",ISNA(MATCH(D471,Coduri,0)),E471=""),"Cod necunoscut. ","")&amp;IF(N(G471)&lt;=0,"Lipsește cantitatea. ","")))</f>
        <v/>
      </c>
    </row>
    <row r="472" spans="1:12" x14ac:dyDescent="0.2">
      <c r="A472" s="1" t="str">
        <f t="shared" si="49"/>
        <v/>
      </c>
      <c r="B472" s="18"/>
      <c r="C472" s="19" t="str">
        <f>IF(B472="","",COUNTIF(INDEX($B:$B,5):B472,B472))</f>
        <v/>
      </c>
      <c r="D472" s="18"/>
      <c r="E472" s="20" t="str">
        <f t="shared" si="50"/>
        <v/>
      </c>
      <c r="F472" s="19" t="str">
        <f t="shared" si="51"/>
        <v/>
      </c>
      <c r="G472" s="6"/>
      <c r="H472" s="21" t="str">
        <f t="shared" si="52"/>
        <v/>
      </c>
      <c r="I472" s="22" t="str">
        <f t="shared" si="53"/>
        <v/>
      </c>
      <c r="J472" s="21" t="str">
        <f t="shared" si="54"/>
        <v/>
      </c>
      <c r="K472" s="21" t="str">
        <f t="shared" si="55"/>
        <v/>
      </c>
      <c r="L472" s="23" t="str">
        <f>IF(B472="","",TRIM(IF(COUNTIF('Registru avize'!$B$5:$B$304,B472)=0,"Aviz inexistent în registru. ","")&amp;IF(AND(D472&lt;&gt;"",ISNA(MATCH(D472,Coduri,0)),E472=""),"Cod necunoscut. ","")&amp;IF(N(G472)&lt;=0,"Lipsește cantitatea. ","")))</f>
        <v/>
      </c>
    </row>
    <row r="473" spans="1:12" x14ac:dyDescent="0.2">
      <c r="A473" s="1" t="str">
        <f t="shared" si="49"/>
        <v/>
      </c>
      <c r="B473" s="18"/>
      <c r="C473" s="19" t="str">
        <f>IF(B473="","",COUNTIF(INDEX($B:$B,5):B473,B473))</f>
        <v/>
      </c>
      <c r="D473" s="18"/>
      <c r="E473" s="20" t="str">
        <f t="shared" si="50"/>
        <v/>
      </c>
      <c r="F473" s="19" t="str">
        <f t="shared" si="51"/>
        <v/>
      </c>
      <c r="G473" s="6"/>
      <c r="H473" s="21" t="str">
        <f t="shared" si="52"/>
        <v/>
      </c>
      <c r="I473" s="22" t="str">
        <f t="shared" si="53"/>
        <v/>
      </c>
      <c r="J473" s="21" t="str">
        <f t="shared" si="54"/>
        <v/>
      </c>
      <c r="K473" s="21" t="str">
        <f t="shared" si="55"/>
        <v/>
      </c>
      <c r="L473" s="23" t="str">
        <f>IF(B473="","",TRIM(IF(COUNTIF('Registru avize'!$B$5:$B$304,B473)=0,"Aviz inexistent în registru. ","")&amp;IF(AND(D473&lt;&gt;"",ISNA(MATCH(D473,Coduri,0)),E473=""),"Cod necunoscut. ","")&amp;IF(N(G473)&lt;=0,"Lipsește cantitatea. ","")))</f>
        <v/>
      </c>
    </row>
    <row r="474" spans="1:12" x14ac:dyDescent="0.2">
      <c r="A474" s="1" t="str">
        <f t="shared" si="49"/>
        <v/>
      </c>
      <c r="B474" s="18"/>
      <c r="C474" s="19" t="str">
        <f>IF(B474="","",COUNTIF(INDEX($B:$B,5):B474,B474))</f>
        <v/>
      </c>
      <c r="D474" s="18"/>
      <c r="E474" s="20" t="str">
        <f t="shared" si="50"/>
        <v/>
      </c>
      <c r="F474" s="19" t="str">
        <f t="shared" si="51"/>
        <v/>
      </c>
      <c r="G474" s="6"/>
      <c r="H474" s="21" t="str">
        <f t="shared" si="52"/>
        <v/>
      </c>
      <c r="I474" s="22" t="str">
        <f t="shared" si="53"/>
        <v/>
      </c>
      <c r="J474" s="21" t="str">
        <f t="shared" si="54"/>
        <v/>
      </c>
      <c r="K474" s="21" t="str">
        <f t="shared" si="55"/>
        <v/>
      </c>
      <c r="L474" s="23" t="str">
        <f>IF(B474="","",TRIM(IF(COUNTIF('Registru avize'!$B$5:$B$304,B474)=0,"Aviz inexistent în registru. ","")&amp;IF(AND(D474&lt;&gt;"",ISNA(MATCH(D474,Coduri,0)),E474=""),"Cod necunoscut. ","")&amp;IF(N(G474)&lt;=0,"Lipsește cantitatea. ","")))</f>
        <v/>
      </c>
    </row>
    <row r="475" spans="1:12" x14ac:dyDescent="0.2">
      <c r="A475" s="1" t="str">
        <f t="shared" si="49"/>
        <v/>
      </c>
      <c r="B475" s="18"/>
      <c r="C475" s="19" t="str">
        <f>IF(B475="","",COUNTIF(INDEX($B:$B,5):B475,B475))</f>
        <v/>
      </c>
      <c r="D475" s="18"/>
      <c r="E475" s="20" t="str">
        <f t="shared" si="50"/>
        <v/>
      </c>
      <c r="F475" s="19" t="str">
        <f t="shared" si="51"/>
        <v/>
      </c>
      <c r="G475" s="6"/>
      <c r="H475" s="21" t="str">
        <f t="shared" si="52"/>
        <v/>
      </c>
      <c r="I475" s="22" t="str">
        <f t="shared" si="53"/>
        <v/>
      </c>
      <c r="J475" s="21" t="str">
        <f t="shared" si="54"/>
        <v/>
      </c>
      <c r="K475" s="21" t="str">
        <f t="shared" si="55"/>
        <v/>
      </c>
      <c r="L475" s="23" t="str">
        <f>IF(B475="","",TRIM(IF(COUNTIF('Registru avize'!$B$5:$B$304,B475)=0,"Aviz inexistent în registru. ","")&amp;IF(AND(D475&lt;&gt;"",ISNA(MATCH(D475,Coduri,0)),E475=""),"Cod necunoscut. ","")&amp;IF(N(G475)&lt;=0,"Lipsește cantitatea. ","")))</f>
        <v/>
      </c>
    </row>
    <row r="476" spans="1:12" x14ac:dyDescent="0.2">
      <c r="A476" s="1" t="str">
        <f t="shared" si="49"/>
        <v/>
      </c>
      <c r="B476" s="18"/>
      <c r="C476" s="19" t="str">
        <f>IF(B476="","",COUNTIF(INDEX($B:$B,5):B476,B476))</f>
        <v/>
      </c>
      <c r="D476" s="18"/>
      <c r="E476" s="20" t="str">
        <f t="shared" si="50"/>
        <v/>
      </c>
      <c r="F476" s="19" t="str">
        <f t="shared" si="51"/>
        <v/>
      </c>
      <c r="G476" s="6"/>
      <c r="H476" s="21" t="str">
        <f t="shared" si="52"/>
        <v/>
      </c>
      <c r="I476" s="22" t="str">
        <f t="shared" si="53"/>
        <v/>
      </c>
      <c r="J476" s="21" t="str">
        <f t="shared" si="54"/>
        <v/>
      </c>
      <c r="K476" s="21" t="str">
        <f t="shared" si="55"/>
        <v/>
      </c>
      <c r="L476" s="23" t="str">
        <f>IF(B476="","",TRIM(IF(COUNTIF('Registru avize'!$B$5:$B$304,B476)=0,"Aviz inexistent în registru. ","")&amp;IF(AND(D476&lt;&gt;"",ISNA(MATCH(D476,Coduri,0)),E476=""),"Cod necunoscut. ","")&amp;IF(N(G476)&lt;=0,"Lipsește cantitatea. ","")))</f>
        <v/>
      </c>
    </row>
    <row r="477" spans="1:12" x14ac:dyDescent="0.2">
      <c r="A477" s="1" t="str">
        <f t="shared" si="49"/>
        <v/>
      </c>
      <c r="B477" s="18"/>
      <c r="C477" s="19" t="str">
        <f>IF(B477="","",COUNTIF(INDEX($B:$B,5):B477,B477))</f>
        <v/>
      </c>
      <c r="D477" s="18"/>
      <c r="E477" s="20" t="str">
        <f t="shared" si="50"/>
        <v/>
      </c>
      <c r="F477" s="19" t="str">
        <f t="shared" si="51"/>
        <v/>
      </c>
      <c r="G477" s="6"/>
      <c r="H477" s="21" t="str">
        <f t="shared" si="52"/>
        <v/>
      </c>
      <c r="I477" s="22" t="str">
        <f t="shared" si="53"/>
        <v/>
      </c>
      <c r="J477" s="21" t="str">
        <f t="shared" si="54"/>
        <v/>
      </c>
      <c r="K477" s="21" t="str">
        <f t="shared" si="55"/>
        <v/>
      </c>
      <c r="L477" s="23" t="str">
        <f>IF(B477="","",TRIM(IF(COUNTIF('Registru avize'!$B$5:$B$304,B477)=0,"Aviz inexistent în registru. ","")&amp;IF(AND(D477&lt;&gt;"",ISNA(MATCH(D477,Coduri,0)),E477=""),"Cod necunoscut. ","")&amp;IF(N(G477)&lt;=0,"Lipsește cantitatea. ","")))</f>
        <v/>
      </c>
    </row>
    <row r="478" spans="1:12" x14ac:dyDescent="0.2">
      <c r="A478" s="1" t="str">
        <f t="shared" si="49"/>
        <v/>
      </c>
      <c r="B478" s="18"/>
      <c r="C478" s="19" t="str">
        <f>IF(B478="","",COUNTIF(INDEX($B:$B,5):B478,B478))</f>
        <v/>
      </c>
      <c r="D478" s="18"/>
      <c r="E478" s="20" t="str">
        <f t="shared" si="50"/>
        <v/>
      </c>
      <c r="F478" s="19" t="str">
        <f t="shared" si="51"/>
        <v/>
      </c>
      <c r="G478" s="6"/>
      <c r="H478" s="21" t="str">
        <f t="shared" si="52"/>
        <v/>
      </c>
      <c r="I478" s="22" t="str">
        <f t="shared" si="53"/>
        <v/>
      </c>
      <c r="J478" s="21" t="str">
        <f t="shared" si="54"/>
        <v/>
      </c>
      <c r="K478" s="21" t="str">
        <f t="shared" si="55"/>
        <v/>
      </c>
      <c r="L478" s="23" t="str">
        <f>IF(B478="","",TRIM(IF(COUNTIF('Registru avize'!$B$5:$B$304,B478)=0,"Aviz inexistent în registru. ","")&amp;IF(AND(D478&lt;&gt;"",ISNA(MATCH(D478,Coduri,0)),E478=""),"Cod necunoscut. ","")&amp;IF(N(G478)&lt;=0,"Lipsește cantitatea. ","")))</f>
        <v/>
      </c>
    </row>
    <row r="479" spans="1:12" x14ac:dyDescent="0.2">
      <c r="A479" s="1" t="str">
        <f t="shared" si="49"/>
        <v/>
      </c>
      <c r="B479" s="18"/>
      <c r="C479" s="19" t="str">
        <f>IF(B479="","",COUNTIF(INDEX($B:$B,5):B479,B479))</f>
        <v/>
      </c>
      <c r="D479" s="18"/>
      <c r="E479" s="20" t="str">
        <f t="shared" si="50"/>
        <v/>
      </c>
      <c r="F479" s="19" t="str">
        <f t="shared" si="51"/>
        <v/>
      </c>
      <c r="G479" s="6"/>
      <c r="H479" s="21" t="str">
        <f t="shared" si="52"/>
        <v/>
      </c>
      <c r="I479" s="22" t="str">
        <f t="shared" si="53"/>
        <v/>
      </c>
      <c r="J479" s="21" t="str">
        <f t="shared" si="54"/>
        <v/>
      </c>
      <c r="K479" s="21" t="str">
        <f t="shared" si="55"/>
        <v/>
      </c>
      <c r="L479" s="23" t="str">
        <f>IF(B479="","",TRIM(IF(COUNTIF('Registru avize'!$B$5:$B$304,B479)=0,"Aviz inexistent în registru. ","")&amp;IF(AND(D479&lt;&gt;"",ISNA(MATCH(D479,Coduri,0)),E479=""),"Cod necunoscut. ","")&amp;IF(N(G479)&lt;=0,"Lipsește cantitatea. ","")))</f>
        <v/>
      </c>
    </row>
    <row r="480" spans="1:12" x14ac:dyDescent="0.2">
      <c r="A480" s="1" t="str">
        <f t="shared" si="49"/>
        <v/>
      </c>
      <c r="B480" s="18"/>
      <c r="C480" s="19" t="str">
        <f>IF(B480="","",COUNTIF(INDEX($B:$B,5):B480,B480))</f>
        <v/>
      </c>
      <c r="D480" s="18"/>
      <c r="E480" s="20" t="str">
        <f t="shared" si="50"/>
        <v/>
      </c>
      <c r="F480" s="19" t="str">
        <f t="shared" si="51"/>
        <v/>
      </c>
      <c r="G480" s="6"/>
      <c r="H480" s="21" t="str">
        <f t="shared" si="52"/>
        <v/>
      </c>
      <c r="I480" s="22" t="str">
        <f t="shared" si="53"/>
        <v/>
      </c>
      <c r="J480" s="21" t="str">
        <f t="shared" si="54"/>
        <v/>
      </c>
      <c r="K480" s="21" t="str">
        <f t="shared" si="55"/>
        <v/>
      </c>
      <c r="L480" s="23" t="str">
        <f>IF(B480="","",TRIM(IF(COUNTIF('Registru avize'!$B$5:$B$304,B480)=0,"Aviz inexistent în registru. ","")&amp;IF(AND(D480&lt;&gt;"",ISNA(MATCH(D480,Coduri,0)),E480=""),"Cod necunoscut. ","")&amp;IF(N(G480)&lt;=0,"Lipsește cantitatea. ","")))</f>
        <v/>
      </c>
    </row>
    <row r="481" spans="1:12" x14ac:dyDescent="0.2">
      <c r="A481" s="1" t="str">
        <f t="shared" si="49"/>
        <v/>
      </c>
      <c r="B481" s="18"/>
      <c r="C481" s="19" t="str">
        <f>IF(B481="","",COUNTIF(INDEX($B:$B,5):B481,B481))</f>
        <v/>
      </c>
      <c r="D481" s="18"/>
      <c r="E481" s="20" t="str">
        <f t="shared" si="50"/>
        <v/>
      </c>
      <c r="F481" s="19" t="str">
        <f t="shared" si="51"/>
        <v/>
      </c>
      <c r="G481" s="6"/>
      <c r="H481" s="21" t="str">
        <f t="shared" si="52"/>
        <v/>
      </c>
      <c r="I481" s="22" t="str">
        <f t="shared" si="53"/>
        <v/>
      </c>
      <c r="J481" s="21" t="str">
        <f t="shared" si="54"/>
        <v/>
      </c>
      <c r="K481" s="21" t="str">
        <f t="shared" si="55"/>
        <v/>
      </c>
      <c r="L481" s="23" t="str">
        <f>IF(B481="","",TRIM(IF(COUNTIF('Registru avize'!$B$5:$B$304,B481)=0,"Aviz inexistent în registru. ","")&amp;IF(AND(D481&lt;&gt;"",ISNA(MATCH(D481,Coduri,0)),E481=""),"Cod necunoscut. ","")&amp;IF(N(G481)&lt;=0,"Lipsește cantitatea. ","")))</f>
        <v/>
      </c>
    </row>
    <row r="482" spans="1:12" x14ac:dyDescent="0.2">
      <c r="A482" s="1" t="str">
        <f t="shared" si="49"/>
        <v/>
      </c>
      <c r="B482" s="18"/>
      <c r="C482" s="19" t="str">
        <f>IF(B482="","",COUNTIF(INDEX($B:$B,5):B482,B482))</f>
        <v/>
      </c>
      <c r="D482" s="18"/>
      <c r="E482" s="20" t="str">
        <f t="shared" si="50"/>
        <v/>
      </c>
      <c r="F482" s="19" t="str">
        <f t="shared" si="51"/>
        <v/>
      </c>
      <c r="G482" s="6"/>
      <c r="H482" s="21" t="str">
        <f t="shared" si="52"/>
        <v/>
      </c>
      <c r="I482" s="22" t="str">
        <f t="shared" si="53"/>
        <v/>
      </c>
      <c r="J482" s="21" t="str">
        <f t="shared" si="54"/>
        <v/>
      </c>
      <c r="K482" s="21" t="str">
        <f t="shared" si="55"/>
        <v/>
      </c>
      <c r="L482" s="23" t="str">
        <f>IF(B482="","",TRIM(IF(COUNTIF('Registru avize'!$B$5:$B$304,B482)=0,"Aviz inexistent în registru. ","")&amp;IF(AND(D482&lt;&gt;"",ISNA(MATCH(D482,Coduri,0)),E482=""),"Cod necunoscut. ","")&amp;IF(N(G482)&lt;=0,"Lipsește cantitatea. ","")))</f>
        <v/>
      </c>
    </row>
    <row r="483" spans="1:12" x14ac:dyDescent="0.2">
      <c r="A483" s="1" t="str">
        <f t="shared" si="49"/>
        <v/>
      </c>
      <c r="B483" s="18"/>
      <c r="C483" s="19" t="str">
        <f>IF(B483="","",COUNTIF(INDEX($B:$B,5):B483,B483))</f>
        <v/>
      </c>
      <c r="D483" s="18"/>
      <c r="E483" s="20" t="str">
        <f t="shared" si="50"/>
        <v/>
      </c>
      <c r="F483" s="19" t="str">
        <f t="shared" si="51"/>
        <v/>
      </c>
      <c r="G483" s="6"/>
      <c r="H483" s="21" t="str">
        <f t="shared" si="52"/>
        <v/>
      </c>
      <c r="I483" s="22" t="str">
        <f t="shared" si="53"/>
        <v/>
      </c>
      <c r="J483" s="21" t="str">
        <f t="shared" si="54"/>
        <v/>
      </c>
      <c r="K483" s="21" t="str">
        <f t="shared" si="55"/>
        <v/>
      </c>
      <c r="L483" s="23" t="str">
        <f>IF(B483="","",TRIM(IF(COUNTIF('Registru avize'!$B$5:$B$304,B483)=0,"Aviz inexistent în registru. ","")&amp;IF(AND(D483&lt;&gt;"",ISNA(MATCH(D483,Coduri,0)),E483=""),"Cod necunoscut. ","")&amp;IF(N(G483)&lt;=0,"Lipsește cantitatea. ","")))</f>
        <v/>
      </c>
    </row>
    <row r="484" spans="1:12" x14ac:dyDescent="0.2">
      <c r="A484" s="1" t="str">
        <f t="shared" si="49"/>
        <v/>
      </c>
      <c r="B484" s="18"/>
      <c r="C484" s="19" t="str">
        <f>IF(B484="","",COUNTIF(INDEX($B:$B,5):B484,B484))</f>
        <v/>
      </c>
      <c r="D484" s="18"/>
      <c r="E484" s="20" t="str">
        <f t="shared" si="50"/>
        <v/>
      </c>
      <c r="F484" s="19" t="str">
        <f t="shared" si="51"/>
        <v/>
      </c>
      <c r="G484" s="6"/>
      <c r="H484" s="21" t="str">
        <f t="shared" si="52"/>
        <v/>
      </c>
      <c r="I484" s="22" t="str">
        <f t="shared" si="53"/>
        <v/>
      </c>
      <c r="J484" s="21" t="str">
        <f t="shared" si="54"/>
        <v/>
      </c>
      <c r="K484" s="21" t="str">
        <f t="shared" si="55"/>
        <v/>
      </c>
      <c r="L484" s="23" t="str">
        <f>IF(B484="","",TRIM(IF(COUNTIF('Registru avize'!$B$5:$B$304,B484)=0,"Aviz inexistent în registru. ","")&amp;IF(AND(D484&lt;&gt;"",ISNA(MATCH(D484,Coduri,0)),E484=""),"Cod necunoscut. ","")&amp;IF(N(G484)&lt;=0,"Lipsește cantitatea. ","")))</f>
        <v/>
      </c>
    </row>
    <row r="485" spans="1:12" x14ac:dyDescent="0.2">
      <c r="A485" s="1" t="str">
        <f t="shared" si="49"/>
        <v/>
      </c>
      <c r="B485" s="18"/>
      <c r="C485" s="19" t="str">
        <f>IF(B485="","",COUNTIF(INDEX($B:$B,5):B485,B485))</f>
        <v/>
      </c>
      <c r="D485" s="18"/>
      <c r="E485" s="20" t="str">
        <f t="shared" si="50"/>
        <v/>
      </c>
      <c r="F485" s="19" t="str">
        <f t="shared" si="51"/>
        <v/>
      </c>
      <c r="G485" s="6"/>
      <c r="H485" s="21" t="str">
        <f t="shared" si="52"/>
        <v/>
      </c>
      <c r="I485" s="22" t="str">
        <f t="shared" si="53"/>
        <v/>
      </c>
      <c r="J485" s="21" t="str">
        <f t="shared" si="54"/>
        <v/>
      </c>
      <c r="K485" s="21" t="str">
        <f t="shared" si="55"/>
        <v/>
      </c>
      <c r="L485" s="23" t="str">
        <f>IF(B485="","",TRIM(IF(COUNTIF('Registru avize'!$B$5:$B$304,B485)=0,"Aviz inexistent în registru. ","")&amp;IF(AND(D485&lt;&gt;"",ISNA(MATCH(D485,Coduri,0)),E485=""),"Cod necunoscut. ","")&amp;IF(N(G485)&lt;=0,"Lipsește cantitatea. ","")))</f>
        <v/>
      </c>
    </row>
    <row r="486" spans="1:12" x14ac:dyDescent="0.2">
      <c r="A486" s="1" t="str">
        <f t="shared" si="49"/>
        <v/>
      </c>
      <c r="B486" s="18"/>
      <c r="C486" s="19" t="str">
        <f>IF(B486="","",COUNTIF(INDEX($B:$B,5):B486,B486))</f>
        <v/>
      </c>
      <c r="D486" s="18"/>
      <c r="E486" s="20" t="str">
        <f t="shared" si="50"/>
        <v/>
      </c>
      <c r="F486" s="19" t="str">
        <f t="shared" si="51"/>
        <v/>
      </c>
      <c r="G486" s="6"/>
      <c r="H486" s="21" t="str">
        <f t="shared" si="52"/>
        <v/>
      </c>
      <c r="I486" s="22" t="str">
        <f t="shared" si="53"/>
        <v/>
      </c>
      <c r="J486" s="21" t="str">
        <f t="shared" si="54"/>
        <v/>
      </c>
      <c r="K486" s="21" t="str">
        <f t="shared" si="55"/>
        <v/>
      </c>
      <c r="L486" s="23" t="str">
        <f>IF(B486="","",TRIM(IF(COUNTIF('Registru avize'!$B$5:$B$304,B486)=0,"Aviz inexistent în registru. ","")&amp;IF(AND(D486&lt;&gt;"",ISNA(MATCH(D486,Coduri,0)),E486=""),"Cod necunoscut. ","")&amp;IF(N(G486)&lt;=0,"Lipsește cantitatea. ","")))</f>
        <v/>
      </c>
    </row>
    <row r="487" spans="1:12" x14ac:dyDescent="0.2">
      <c r="A487" s="1" t="str">
        <f t="shared" si="49"/>
        <v/>
      </c>
      <c r="B487" s="18"/>
      <c r="C487" s="19" t="str">
        <f>IF(B487="","",COUNTIF(INDEX($B:$B,5):B487,B487))</f>
        <v/>
      </c>
      <c r="D487" s="18"/>
      <c r="E487" s="20" t="str">
        <f t="shared" si="50"/>
        <v/>
      </c>
      <c r="F487" s="19" t="str">
        <f t="shared" si="51"/>
        <v/>
      </c>
      <c r="G487" s="6"/>
      <c r="H487" s="21" t="str">
        <f t="shared" si="52"/>
        <v/>
      </c>
      <c r="I487" s="22" t="str">
        <f t="shared" si="53"/>
        <v/>
      </c>
      <c r="J487" s="21" t="str">
        <f t="shared" si="54"/>
        <v/>
      </c>
      <c r="K487" s="21" t="str">
        <f t="shared" si="55"/>
        <v/>
      </c>
      <c r="L487" s="23" t="str">
        <f>IF(B487="","",TRIM(IF(COUNTIF('Registru avize'!$B$5:$B$304,B487)=0,"Aviz inexistent în registru. ","")&amp;IF(AND(D487&lt;&gt;"",ISNA(MATCH(D487,Coduri,0)),E487=""),"Cod necunoscut. ","")&amp;IF(N(G487)&lt;=0,"Lipsește cantitatea. ","")))</f>
        <v/>
      </c>
    </row>
    <row r="488" spans="1:12" x14ac:dyDescent="0.2">
      <c r="A488" s="1" t="str">
        <f t="shared" si="49"/>
        <v/>
      </c>
      <c r="B488" s="18"/>
      <c r="C488" s="19" t="str">
        <f>IF(B488="","",COUNTIF(INDEX($B:$B,5):B488,B488))</f>
        <v/>
      </c>
      <c r="D488" s="18"/>
      <c r="E488" s="20" t="str">
        <f t="shared" si="50"/>
        <v/>
      </c>
      <c r="F488" s="19" t="str">
        <f t="shared" si="51"/>
        <v/>
      </c>
      <c r="G488" s="6"/>
      <c r="H488" s="21" t="str">
        <f t="shared" si="52"/>
        <v/>
      </c>
      <c r="I488" s="22" t="str">
        <f t="shared" si="53"/>
        <v/>
      </c>
      <c r="J488" s="21" t="str">
        <f t="shared" si="54"/>
        <v/>
      </c>
      <c r="K488" s="21" t="str">
        <f t="shared" si="55"/>
        <v/>
      </c>
      <c r="L488" s="23" t="str">
        <f>IF(B488="","",TRIM(IF(COUNTIF('Registru avize'!$B$5:$B$304,B488)=0,"Aviz inexistent în registru. ","")&amp;IF(AND(D488&lt;&gt;"",ISNA(MATCH(D488,Coduri,0)),E488=""),"Cod necunoscut. ","")&amp;IF(N(G488)&lt;=0,"Lipsește cantitatea. ","")))</f>
        <v/>
      </c>
    </row>
    <row r="489" spans="1:12" x14ac:dyDescent="0.2">
      <c r="A489" s="1" t="str">
        <f t="shared" si="49"/>
        <v/>
      </c>
      <c r="B489" s="18"/>
      <c r="C489" s="19" t="str">
        <f>IF(B489="","",COUNTIF(INDEX($B:$B,5):B489,B489))</f>
        <v/>
      </c>
      <c r="D489" s="18"/>
      <c r="E489" s="20" t="str">
        <f t="shared" si="50"/>
        <v/>
      </c>
      <c r="F489" s="19" t="str">
        <f t="shared" si="51"/>
        <v/>
      </c>
      <c r="G489" s="6"/>
      <c r="H489" s="21" t="str">
        <f t="shared" si="52"/>
        <v/>
      </c>
      <c r="I489" s="22" t="str">
        <f t="shared" si="53"/>
        <v/>
      </c>
      <c r="J489" s="21" t="str">
        <f t="shared" si="54"/>
        <v/>
      </c>
      <c r="K489" s="21" t="str">
        <f t="shared" si="55"/>
        <v/>
      </c>
      <c r="L489" s="23" t="str">
        <f>IF(B489="","",TRIM(IF(COUNTIF('Registru avize'!$B$5:$B$304,B489)=0,"Aviz inexistent în registru. ","")&amp;IF(AND(D489&lt;&gt;"",ISNA(MATCH(D489,Coduri,0)),E489=""),"Cod necunoscut. ","")&amp;IF(N(G489)&lt;=0,"Lipsește cantitatea. ","")))</f>
        <v/>
      </c>
    </row>
    <row r="490" spans="1:12" x14ac:dyDescent="0.2">
      <c r="A490" s="1" t="str">
        <f t="shared" si="49"/>
        <v/>
      </c>
      <c r="B490" s="18"/>
      <c r="C490" s="19" t="str">
        <f>IF(B490="","",COUNTIF(INDEX($B:$B,5):B490,B490))</f>
        <v/>
      </c>
      <c r="D490" s="18"/>
      <c r="E490" s="20" t="str">
        <f t="shared" si="50"/>
        <v/>
      </c>
      <c r="F490" s="19" t="str">
        <f t="shared" si="51"/>
        <v/>
      </c>
      <c r="G490" s="6"/>
      <c r="H490" s="21" t="str">
        <f t="shared" si="52"/>
        <v/>
      </c>
      <c r="I490" s="22" t="str">
        <f t="shared" si="53"/>
        <v/>
      </c>
      <c r="J490" s="21" t="str">
        <f t="shared" si="54"/>
        <v/>
      </c>
      <c r="K490" s="21" t="str">
        <f t="shared" si="55"/>
        <v/>
      </c>
      <c r="L490" s="23" t="str">
        <f>IF(B490="","",TRIM(IF(COUNTIF('Registru avize'!$B$5:$B$304,B490)=0,"Aviz inexistent în registru. ","")&amp;IF(AND(D490&lt;&gt;"",ISNA(MATCH(D490,Coduri,0)),E490=""),"Cod necunoscut. ","")&amp;IF(N(G490)&lt;=0,"Lipsește cantitatea. ","")))</f>
        <v/>
      </c>
    </row>
    <row r="491" spans="1:12" x14ac:dyDescent="0.2">
      <c r="A491" s="1" t="str">
        <f t="shared" si="49"/>
        <v/>
      </c>
      <c r="B491" s="18"/>
      <c r="C491" s="19" t="str">
        <f>IF(B491="","",COUNTIF(INDEX($B:$B,5):B491,B491))</f>
        <v/>
      </c>
      <c r="D491" s="18"/>
      <c r="E491" s="20" t="str">
        <f t="shared" si="50"/>
        <v/>
      </c>
      <c r="F491" s="19" t="str">
        <f t="shared" si="51"/>
        <v/>
      </c>
      <c r="G491" s="6"/>
      <c r="H491" s="21" t="str">
        <f t="shared" si="52"/>
        <v/>
      </c>
      <c r="I491" s="22" t="str">
        <f t="shared" si="53"/>
        <v/>
      </c>
      <c r="J491" s="21" t="str">
        <f t="shared" si="54"/>
        <v/>
      </c>
      <c r="K491" s="21" t="str">
        <f t="shared" si="55"/>
        <v/>
      </c>
      <c r="L491" s="23" t="str">
        <f>IF(B491="","",TRIM(IF(COUNTIF('Registru avize'!$B$5:$B$304,B491)=0,"Aviz inexistent în registru. ","")&amp;IF(AND(D491&lt;&gt;"",ISNA(MATCH(D491,Coduri,0)),E491=""),"Cod necunoscut. ","")&amp;IF(N(G491)&lt;=0,"Lipsește cantitatea. ","")))</f>
        <v/>
      </c>
    </row>
    <row r="492" spans="1:12" x14ac:dyDescent="0.2">
      <c r="A492" s="1" t="str">
        <f t="shared" si="49"/>
        <v/>
      </c>
      <c r="B492" s="18"/>
      <c r="C492" s="19" t="str">
        <f>IF(B492="","",COUNTIF(INDEX($B:$B,5):B492,B492))</f>
        <v/>
      </c>
      <c r="D492" s="18"/>
      <c r="E492" s="20" t="str">
        <f t="shared" si="50"/>
        <v/>
      </c>
      <c r="F492" s="19" t="str">
        <f t="shared" si="51"/>
        <v/>
      </c>
      <c r="G492" s="6"/>
      <c r="H492" s="21" t="str">
        <f t="shared" si="52"/>
        <v/>
      </c>
      <c r="I492" s="22" t="str">
        <f t="shared" si="53"/>
        <v/>
      </c>
      <c r="J492" s="21" t="str">
        <f t="shared" si="54"/>
        <v/>
      </c>
      <c r="K492" s="21" t="str">
        <f t="shared" si="55"/>
        <v/>
      </c>
      <c r="L492" s="23" t="str">
        <f>IF(B492="","",TRIM(IF(COUNTIF('Registru avize'!$B$5:$B$304,B492)=0,"Aviz inexistent în registru. ","")&amp;IF(AND(D492&lt;&gt;"",ISNA(MATCH(D492,Coduri,0)),E492=""),"Cod necunoscut. ","")&amp;IF(N(G492)&lt;=0,"Lipsește cantitatea. ","")))</f>
        <v/>
      </c>
    </row>
    <row r="493" spans="1:12" x14ac:dyDescent="0.2">
      <c r="A493" s="1" t="str">
        <f t="shared" si="49"/>
        <v/>
      </c>
      <c r="B493" s="18"/>
      <c r="C493" s="19" t="str">
        <f>IF(B493="","",COUNTIF(INDEX($B:$B,5):B493,B493))</f>
        <v/>
      </c>
      <c r="D493" s="18"/>
      <c r="E493" s="20" t="str">
        <f t="shared" si="50"/>
        <v/>
      </c>
      <c r="F493" s="19" t="str">
        <f t="shared" si="51"/>
        <v/>
      </c>
      <c r="G493" s="6"/>
      <c r="H493" s="21" t="str">
        <f t="shared" si="52"/>
        <v/>
      </c>
      <c r="I493" s="22" t="str">
        <f t="shared" si="53"/>
        <v/>
      </c>
      <c r="J493" s="21" t="str">
        <f t="shared" si="54"/>
        <v/>
      </c>
      <c r="K493" s="21" t="str">
        <f t="shared" si="55"/>
        <v/>
      </c>
      <c r="L493" s="23" t="str">
        <f>IF(B493="","",TRIM(IF(COUNTIF('Registru avize'!$B$5:$B$304,B493)=0,"Aviz inexistent în registru. ","")&amp;IF(AND(D493&lt;&gt;"",ISNA(MATCH(D493,Coduri,0)),E493=""),"Cod necunoscut. ","")&amp;IF(N(G493)&lt;=0,"Lipsește cantitatea. ","")))</f>
        <v/>
      </c>
    </row>
    <row r="494" spans="1:12" x14ac:dyDescent="0.2">
      <c r="A494" s="1" t="str">
        <f t="shared" si="49"/>
        <v/>
      </c>
      <c r="B494" s="18"/>
      <c r="C494" s="19" t="str">
        <f>IF(B494="","",COUNTIF(INDEX($B:$B,5):B494,B494))</f>
        <v/>
      </c>
      <c r="D494" s="18"/>
      <c r="E494" s="20" t="str">
        <f t="shared" si="50"/>
        <v/>
      </c>
      <c r="F494" s="19" t="str">
        <f t="shared" si="51"/>
        <v/>
      </c>
      <c r="G494" s="6"/>
      <c r="H494" s="21" t="str">
        <f t="shared" si="52"/>
        <v/>
      </c>
      <c r="I494" s="22" t="str">
        <f t="shared" si="53"/>
        <v/>
      </c>
      <c r="J494" s="21" t="str">
        <f t="shared" si="54"/>
        <v/>
      </c>
      <c r="K494" s="21" t="str">
        <f t="shared" si="55"/>
        <v/>
      </c>
      <c r="L494" s="23" t="str">
        <f>IF(B494="","",TRIM(IF(COUNTIF('Registru avize'!$B$5:$B$304,B494)=0,"Aviz inexistent în registru. ","")&amp;IF(AND(D494&lt;&gt;"",ISNA(MATCH(D494,Coduri,0)),E494=""),"Cod necunoscut. ","")&amp;IF(N(G494)&lt;=0,"Lipsește cantitatea. ","")))</f>
        <v/>
      </c>
    </row>
    <row r="495" spans="1:12" x14ac:dyDescent="0.2">
      <c r="A495" s="1" t="str">
        <f t="shared" si="49"/>
        <v/>
      </c>
      <c r="B495" s="18"/>
      <c r="C495" s="19" t="str">
        <f>IF(B495="","",COUNTIF(INDEX($B:$B,5):B495,B495))</f>
        <v/>
      </c>
      <c r="D495" s="18"/>
      <c r="E495" s="20" t="str">
        <f t="shared" si="50"/>
        <v/>
      </c>
      <c r="F495" s="19" t="str">
        <f t="shared" si="51"/>
        <v/>
      </c>
      <c r="G495" s="6"/>
      <c r="H495" s="21" t="str">
        <f t="shared" si="52"/>
        <v/>
      </c>
      <c r="I495" s="22" t="str">
        <f t="shared" si="53"/>
        <v/>
      </c>
      <c r="J495" s="21" t="str">
        <f t="shared" si="54"/>
        <v/>
      </c>
      <c r="K495" s="21" t="str">
        <f t="shared" si="55"/>
        <v/>
      </c>
      <c r="L495" s="23" t="str">
        <f>IF(B495="","",TRIM(IF(COUNTIF('Registru avize'!$B$5:$B$304,B495)=0,"Aviz inexistent în registru. ","")&amp;IF(AND(D495&lt;&gt;"",ISNA(MATCH(D495,Coduri,0)),E495=""),"Cod necunoscut. ","")&amp;IF(N(G495)&lt;=0,"Lipsește cantitatea. ","")))</f>
        <v/>
      </c>
    </row>
    <row r="496" spans="1:12" x14ac:dyDescent="0.2">
      <c r="A496" s="1" t="str">
        <f t="shared" si="49"/>
        <v/>
      </c>
      <c r="B496" s="18"/>
      <c r="C496" s="19" t="str">
        <f>IF(B496="","",COUNTIF(INDEX($B:$B,5):B496,B496))</f>
        <v/>
      </c>
      <c r="D496" s="18"/>
      <c r="E496" s="20" t="str">
        <f t="shared" si="50"/>
        <v/>
      </c>
      <c r="F496" s="19" t="str">
        <f t="shared" si="51"/>
        <v/>
      </c>
      <c r="G496" s="6"/>
      <c r="H496" s="21" t="str">
        <f t="shared" si="52"/>
        <v/>
      </c>
      <c r="I496" s="22" t="str">
        <f t="shared" si="53"/>
        <v/>
      </c>
      <c r="J496" s="21" t="str">
        <f t="shared" si="54"/>
        <v/>
      </c>
      <c r="K496" s="21" t="str">
        <f t="shared" si="55"/>
        <v/>
      </c>
      <c r="L496" s="23" t="str">
        <f>IF(B496="","",TRIM(IF(COUNTIF('Registru avize'!$B$5:$B$304,B496)=0,"Aviz inexistent în registru. ","")&amp;IF(AND(D496&lt;&gt;"",ISNA(MATCH(D496,Coduri,0)),E496=""),"Cod necunoscut. ","")&amp;IF(N(G496)&lt;=0,"Lipsește cantitatea. ","")))</f>
        <v/>
      </c>
    </row>
    <row r="497" spans="1:12" x14ac:dyDescent="0.2">
      <c r="A497" s="1" t="str">
        <f t="shared" si="49"/>
        <v/>
      </c>
      <c r="B497" s="18"/>
      <c r="C497" s="19" t="str">
        <f>IF(B497="","",COUNTIF(INDEX($B:$B,5):B497,B497))</f>
        <v/>
      </c>
      <c r="D497" s="18"/>
      <c r="E497" s="20" t="str">
        <f t="shared" si="50"/>
        <v/>
      </c>
      <c r="F497" s="19" t="str">
        <f t="shared" si="51"/>
        <v/>
      </c>
      <c r="G497" s="6"/>
      <c r="H497" s="21" t="str">
        <f t="shared" si="52"/>
        <v/>
      </c>
      <c r="I497" s="22" t="str">
        <f t="shared" si="53"/>
        <v/>
      </c>
      <c r="J497" s="21" t="str">
        <f t="shared" si="54"/>
        <v/>
      </c>
      <c r="K497" s="21" t="str">
        <f t="shared" si="55"/>
        <v/>
      </c>
      <c r="L497" s="23" t="str">
        <f>IF(B497="","",TRIM(IF(COUNTIF('Registru avize'!$B$5:$B$304,B497)=0,"Aviz inexistent în registru. ","")&amp;IF(AND(D497&lt;&gt;"",ISNA(MATCH(D497,Coduri,0)),E497=""),"Cod necunoscut. ","")&amp;IF(N(G497)&lt;=0,"Lipsește cantitatea. ","")))</f>
        <v/>
      </c>
    </row>
    <row r="498" spans="1:12" x14ac:dyDescent="0.2">
      <c r="A498" s="1" t="str">
        <f t="shared" si="49"/>
        <v/>
      </c>
      <c r="B498" s="18"/>
      <c r="C498" s="19" t="str">
        <f>IF(B498="","",COUNTIF(INDEX($B:$B,5):B498,B498))</f>
        <v/>
      </c>
      <c r="D498" s="18"/>
      <c r="E498" s="20" t="str">
        <f t="shared" si="50"/>
        <v/>
      </c>
      <c r="F498" s="19" t="str">
        <f t="shared" si="51"/>
        <v/>
      </c>
      <c r="G498" s="6"/>
      <c r="H498" s="21" t="str">
        <f t="shared" si="52"/>
        <v/>
      </c>
      <c r="I498" s="22" t="str">
        <f t="shared" si="53"/>
        <v/>
      </c>
      <c r="J498" s="21" t="str">
        <f t="shared" si="54"/>
        <v/>
      </c>
      <c r="K498" s="21" t="str">
        <f t="shared" si="55"/>
        <v/>
      </c>
      <c r="L498" s="23" t="str">
        <f>IF(B498="","",TRIM(IF(COUNTIF('Registru avize'!$B$5:$B$304,B498)=0,"Aviz inexistent în registru. ","")&amp;IF(AND(D498&lt;&gt;"",ISNA(MATCH(D498,Coduri,0)),E498=""),"Cod necunoscut. ","")&amp;IF(N(G498)&lt;=0,"Lipsește cantitatea. ","")))</f>
        <v/>
      </c>
    </row>
    <row r="499" spans="1:12" x14ac:dyDescent="0.2">
      <c r="A499" s="1" t="str">
        <f t="shared" si="49"/>
        <v/>
      </c>
      <c r="B499" s="18"/>
      <c r="C499" s="19" t="str">
        <f>IF(B499="","",COUNTIF(INDEX($B:$B,5):B499,B499))</f>
        <v/>
      </c>
      <c r="D499" s="18"/>
      <c r="E499" s="20" t="str">
        <f t="shared" si="50"/>
        <v/>
      </c>
      <c r="F499" s="19" t="str">
        <f t="shared" si="51"/>
        <v/>
      </c>
      <c r="G499" s="6"/>
      <c r="H499" s="21" t="str">
        <f t="shared" si="52"/>
        <v/>
      </c>
      <c r="I499" s="22" t="str">
        <f t="shared" si="53"/>
        <v/>
      </c>
      <c r="J499" s="21" t="str">
        <f t="shared" si="54"/>
        <v/>
      </c>
      <c r="K499" s="21" t="str">
        <f t="shared" si="55"/>
        <v/>
      </c>
      <c r="L499" s="23" t="str">
        <f>IF(B499="","",TRIM(IF(COUNTIF('Registru avize'!$B$5:$B$304,B499)=0,"Aviz inexistent în registru. ","")&amp;IF(AND(D499&lt;&gt;"",ISNA(MATCH(D499,Coduri,0)),E499=""),"Cod necunoscut. ","")&amp;IF(N(G499)&lt;=0,"Lipsește cantitatea. ","")))</f>
        <v/>
      </c>
    </row>
    <row r="500" spans="1:12" x14ac:dyDescent="0.2">
      <c r="A500" s="1" t="str">
        <f t="shared" si="49"/>
        <v/>
      </c>
      <c r="B500" s="18"/>
      <c r="C500" s="19" t="str">
        <f>IF(B500="","",COUNTIF(INDEX($B:$B,5):B500,B500))</f>
        <v/>
      </c>
      <c r="D500" s="18"/>
      <c r="E500" s="20" t="str">
        <f t="shared" si="50"/>
        <v/>
      </c>
      <c r="F500" s="19" t="str">
        <f t="shared" si="51"/>
        <v/>
      </c>
      <c r="G500" s="6"/>
      <c r="H500" s="21" t="str">
        <f t="shared" si="52"/>
        <v/>
      </c>
      <c r="I500" s="22" t="str">
        <f t="shared" si="53"/>
        <v/>
      </c>
      <c r="J500" s="21" t="str">
        <f t="shared" si="54"/>
        <v/>
      </c>
      <c r="K500" s="21" t="str">
        <f t="shared" si="55"/>
        <v/>
      </c>
      <c r="L500" s="23" t="str">
        <f>IF(B500="","",TRIM(IF(COUNTIF('Registru avize'!$B$5:$B$304,B500)=0,"Aviz inexistent în registru. ","")&amp;IF(AND(D500&lt;&gt;"",ISNA(MATCH(D500,Coduri,0)),E500=""),"Cod necunoscut. ","")&amp;IF(N(G500)&lt;=0,"Lipsește cantitatea. ","")))</f>
        <v/>
      </c>
    </row>
    <row r="501" spans="1:12" x14ac:dyDescent="0.2">
      <c r="A501" s="1" t="str">
        <f t="shared" si="49"/>
        <v/>
      </c>
      <c r="B501" s="18"/>
      <c r="C501" s="19" t="str">
        <f>IF(B501="","",COUNTIF(INDEX($B:$B,5):B501,B501))</f>
        <v/>
      </c>
      <c r="D501" s="18"/>
      <c r="E501" s="20" t="str">
        <f t="shared" si="50"/>
        <v/>
      </c>
      <c r="F501" s="19" t="str">
        <f t="shared" si="51"/>
        <v/>
      </c>
      <c r="G501" s="6"/>
      <c r="H501" s="21" t="str">
        <f t="shared" si="52"/>
        <v/>
      </c>
      <c r="I501" s="22" t="str">
        <f t="shared" si="53"/>
        <v/>
      </c>
      <c r="J501" s="21" t="str">
        <f t="shared" si="54"/>
        <v/>
      </c>
      <c r="K501" s="21" t="str">
        <f t="shared" si="55"/>
        <v/>
      </c>
      <c r="L501" s="23" t="str">
        <f>IF(B501="","",TRIM(IF(COUNTIF('Registru avize'!$B$5:$B$304,B501)=0,"Aviz inexistent în registru. ","")&amp;IF(AND(D501&lt;&gt;"",ISNA(MATCH(D501,Coduri,0)),E501=""),"Cod necunoscut. ","")&amp;IF(N(G501)&lt;=0,"Lipsește cantitatea. ","")))</f>
        <v/>
      </c>
    </row>
    <row r="502" spans="1:12" x14ac:dyDescent="0.2">
      <c r="A502" s="1" t="str">
        <f t="shared" si="49"/>
        <v/>
      </c>
      <c r="B502" s="18"/>
      <c r="C502" s="19" t="str">
        <f>IF(B502="","",COUNTIF(INDEX($B:$B,5):B502,B502))</f>
        <v/>
      </c>
      <c r="D502" s="18"/>
      <c r="E502" s="20" t="str">
        <f t="shared" si="50"/>
        <v/>
      </c>
      <c r="F502" s="19" t="str">
        <f t="shared" si="51"/>
        <v/>
      </c>
      <c r="G502" s="6"/>
      <c r="H502" s="21" t="str">
        <f t="shared" si="52"/>
        <v/>
      </c>
      <c r="I502" s="22" t="str">
        <f t="shared" si="53"/>
        <v/>
      </c>
      <c r="J502" s="21" t="str">
        <f t="shared" si="54"/>
        <v/>
      </c>
      <c r="K502" s="21" t="str">
        <f t="shared" si="55"/>
        <v/>
      </c>
      <c r="L502" s="23" t="str">
        <f>IF(B502="","",TRIM(IF(COUNTIF('Registru avize'!$B$5:$B$304,B502)=0,"Aviz inexistent în registru. ","")&amp;IF(AND(D502&lt;&gt;"",ISNA(MATCH(D502,Coduri,0)),E502=""),"Cod necunoscut. ","")&amp;IF(N(G502)&lt;=0,"Lipsește cantitatea. ","")))</f>
        <v/>
      </c>
    </row>
    <row r="503" spans="1:12" x14ac:dyDescent="0.2">
      <c r="A503" s="1" t="str">
        <f t="shared" si="49"/>
        <v/>
      </c>
      <c r="B503" s="18"/>
      <c r="C503" s="19" t="str">
        <f>IF(B503="","",COUNTIF(INDEX($B:$B,5):B503,B503))</f>
        <v/>
      </c>
      <c r="D503" s="18"/>
      <c r="E503" s="20" t="str">
        <f t="shared" si="50"/>
        <v/>
      </c>
      <c r="F503" s="19" t="str">
        <f t="shared" si="51"/>
        <v/>
      </c>
      <c r="G503" s="6"/>
      <c r="H503" s="21" t="str">
        <f t="shared" si="52"/>
        <v/>
      </c>
      <c r="I503" s="22" t="str">
        <f t="shared" si="53"/>
        <v/>
      </c>
      <c r="J503" s="21" t="str">
        <f t="shared" si="54"/>
        <v/>
      </c>
      <c r="K503" s="21" t="str">
        <f t="shared" si="55"/>
        <v/>
      </c>
      <c r="L503" s="23" t="str">
        <f>IF(B503="","",TRIM(IF(COUNTIF('Registru avize'!$B$5:$B$304,B503)=0,"Aviz inexistent în registru. ","")&amp;IF(AND(D503&lt;&gt;"",ISNA(MATCH(D503,Coduri,0)),E503=""),"Cod necunoscut. ","")&amp;IF(N(G503)&lt;=0,"Lipsește cantitatea. ","")))</f>
        <v/>
      </c>
    </row>
    <row r="504" spans="1:12" x14ac:dyDescent="0.2">
      <c r="A504" s="1" t="str">
        <f t="shared" si="49"/>
        <v/>
      </c>
      <c r="B504" s="18"/>
      <c r="C504" s="19" t="str">
        <f>IF(B504="","",COUNTIF(INDEX($B:$B,5):B504,B504))</f>
        <v/>
      </c>
      <c r="D504" s="18"/>
      <c r="E504" s="20" t="str">
        <f t="shared" si="50"/>
        <v/>
      </c>
      <c r="F504" s="19" t="str">
        <f t="shared" si="51"/>
        <v/>
      </c>
      <c r="G504" s="6"/>
      <c r="H504" s="21" t="str">
        <f t="shared" si="52"/>
        <v/>
      </c>
      <c r="I504" s="22" t="str">
        <f t="shared" si="53"/>
        <v/>
      </c>
      <c r="J504" s="21" t="str">
        <f t="shared" si="54"/>
        <v/>
      </c>
      <c r="K504" s="21" t="str">
        <f t="shared" si="55"/>
        <v/>
      </c>
      <c r="L504" s="23" t="str">
        <f>IF(B504="","",TRIM(IF(COUNTIF('Registru avize'!$B$5:$B$304,B504)=0,"Aviz inexistent în registru. ","")&amp;IF(AND(D504&lt;&gt;"",ISNA(MATCH(D504,Coduri,0)),E504=""),"Cod necunoscut. ","")&amp;IF(N(G504)&lt;=0,"Lipsește cantitatea. ","")))</f>
        <v/>
      </c>
    </row>
    <row r="505" spans="1:12" x14ac:dyDescent="0.2">
      <c r="A505" s="1" t="str">
        <f t="shared" si="49"/>
        <v/>
      </c>
      <c r="B505" s="18"/>
      <c r="C505" s="19" t="str">
        <f>IF(B505="","",COUNTIF(INDEX($B:$B,5):B505,B505))</f>
        <v/>
      </c>
      <c r="D505" s="18"/>
      <c r="E505" s="20" t="str">
        <f t="shared" si="50"/>
        <v/>
      </c>
      <c r="F505" s="19" t="str">
        <f t="shared" si="51"/>
        <v/>
      </c>
      <c r="G505" s="6"/>
      <c r="H505" s="21" t="str">
        <f t="shared" si="52"/>
        <v/>
      </c>
      <c r="I505" s="22" t="str">
        <f t="shared" si="53"/>
        <v/>
      </c>
      <c r="J505" s="21" t="str">
        <f t="shared" si="54"/>
        <v/>
      </c>
      <c r="K505" s="21" t="str">
        <f t="shared" si="55"/>
        <v/>
      </c>
      <c r="L505" s="23" t="str">
        <f>IF(B505="","",TRIM(IF(COUNTIF('Registru avize'!$B$5:$B$304,B505)=0,"Aviz inexistent în registru. ","")&amp;IF(AND(D505&lt;&gt;"",ISNA(MATCH(D505,Coduri,0)),E505=""),"Cod necunoscut. ","")&amp;IF(N(G505)&lt;=0,"Lipsește cantitatea. ","")))</f>
        <v/>
      </c>
    </row>
    <row r="506" spans="1:12" x14ac:dyDescent="0.2">
      <c r="A506" s="1" t="str">
        <f t="shared" si="49"/>
        <v/>
      </c>
      <c r="B506" s="18"/>
      <c r="C506" s="19" t="str">
        <f>IF(B506="","",COUNTIF(INDEX($B:$B,5):B506,B506))</f>
        <v/>
      </c>
      <c r="D506" s="18"/>
      <c r="E506" s="20" t="str">
        <f t="shared" si="50"/>
        <v/>
      </c>
      <c r="F506" s="19" t="str">
        <f t="shared" si="51"/>
        <v/>
      </c>
      <c r="G506" s="6"/>
      <c r="H506" s="21" t="str">
        <f t="shared" si="52"/>
        <v/>
      </c>
      <c r="I506" s="22" t="str">
        <f t="shared" si="53"/>
        <v/>
      </c>
      <c r="J506" s="21" t="str">
        <f t="shared" si="54"/>
        <v/>
      </c>
      <c r="K506" s="21" t="str">
        <f t="shared" si="55"/>
        <v/>
      </c>
      <c r="L506" s="23" t="str">
        <f>IF(B506="","",TRIM(IF(COUNTIF('Registru avize'!$B$5:$B$304,B506)=0,"Aviz inexistent în registru. ","")&amp;IF(AND(D506&lt;&gt;"",ISNA(MATCH(D506,Coduri,0)),E506=""),"Cod necunoscut. ","")&amp;IF(N(G506)&lt;=0,"Lipsește cantitatea. ","")))</f>
        <v/>
      </c>
    </row>
    <row r="507" spans="1:12" x14ac:dyDescent="0.2">
      <c r="A507" s="1" t="str">
        <f t="shared" si="49"/>
        <v/>
      </c>
      <c r="B507" s="18"/>
      <c r="C507" s="19" t="str">
        <f>IF(B507="","",COUNTIF(INDEX($B:$B,5):B507,B507))</f>
        <v/>
      </c>
      <c r="D507" s="18"/>
      <c r="E507" s="20" t="str">
        <f t="shared" si="50"/>
        <v/>
      </c>
      <c r="F507" s="19" t="str">
        <f t="shared" si="51"/>
        <v/>
      </c>
      <c r="G507" s="6"/>
      <c r="H507" s="21" t="str">
        <f t="shared" si="52"/>
        <v/>
      </c>
      <c r="I507" s="22" t="str">
        <f t="shared" si="53"/>
        <v/>
      </c>
      <c r="J507" s="21" t="str">
        <f t="shared" si="54"/>
        <v/>
      </c>
      <c r="K507" s="21" t="str">
        <f t="shared" si="55"/>
        <v/>
      </c>
      <c r="L507" s="23" t="str">
        <f>IF(B507="","",TRIM(IF(COUNTIF('Registru avize'!$B$5:$B$304,B507)=0,"Aviz inexistent în registru. ","")&amp;IF(AND(D507&lt;&gt;"",ISNA(MATCH(D507,Coduri,0)),E507=""),"Cod necunoscut. ","")&amp;IF(N(G507)&lt;=0,"Lipsește cantitatea. ","")))</f>
        <v/>
      </c>
    </row>
    <row r="508" spans="1:12" x14ac:dyDescent="0.2">
      <c r="A508" s="1" t="str">
        <f t="shared" si="49"/>
        <v/>
      </c>
      <c r="B508" s="18"/>
      <c r="C508" s="19" t="str">
        <f>IF(B508="","",COUNTIF(INDEX($B:$B,5):B508,B508))</f>
        <v/>
      </c>
      <c r="D508" s="18"/>
      <c r="E508" s="20" t="str">
        <f t="shared" si="50"/>
        <v/>
      </c>
      <c r="F508" s="19" t="str">
        <f t="shared" si="51"/>
        <v/>
      </c>
      <c r="G508" s="6"/>
      <c r="H508" s="21" t="str">
        <f t="shared" si="52"/>
        <v/>
      </c>
      <c r="I508" s="22" t="str">
        <f t="shared" si="53"/>
        <v/>
      </c>
      <c r="J508" s="21" t="str">
        <f t="shared" si="54"/>
        <v/>
      </c>
      <c r="K508" s="21" t="str">
        <f t="shared" si="55"/>
        <v/>
      </c>
      <c r="L508" s="23" t="str">
        <f>IF(B508="","",TRIM(IF(COUNTIF('Registru avize'!$B$5:$B$304,B508)=0,"Aviz inexistent în registru. ","")&amp;IF(AND(D508&lt;&gt;"",ISNA(MATCH(D508,Coduri,0)),E508=""),"Cod necunoscut. ","")&amp;IF(N(G508)&lt;=0,"Lipsește cantitatea. ","")))</f>
        <v/>
      </c>
    </row>
    <row r="509" spans="1:12" x14ac:dyDescent="0.2">
      <c r="A509" s="1" t="str">
        <f t="shared" si="49"/>
        <v/>
      </c>
      <c r="B509" s="18"/>
      <c r="C509" s="19" t="str">
        <f>IF(B509="","",COUNTIF(INDEX($B:$B,5):B509,B509))</f>
        <v/>
      </c>
      <c r="D509" s="18"/>
      <c r="E509" s="20" t="str">
        <f t="shared" si="50"/>
        <v/>
      </c>
      <c r="F509" s="19" t="str">
        <f t="shared" si="51"/>
        <v/>
      </c>
      <c r="G509" s="6"/>
      <c r="H509" s="21" t="str">
        <f t="shared" si="52"/>
        <v/>
      </c>
      <c r="I509" s="22" t="str">
        <f t="shared" si="53"/>
        <v/>
      </c>
      <c r="J509" s="21" t="str">
        <f t="shared" si="54"/>
        <v/>
      </c>
      <c r="K509" s="21" t="str">
        <f t="shared" si="55"/>
        <v/>
      </c>
      <c r="L509" s="23" t="str">
        <f>IF(B509="","",TRIM(IF(COUNTIF('Registru avize'!$B$5:$B$304,B509)=0,"Aviz inexistent în registru. ","")&amp;IF(AND(D509&lt;&gt;"",ISNA(MATCH(D509,Coduri,0)),E509=""),"Cod necunoscut. ","")&amp;IF(N(G509)&lt;=0,"Lipsește cantitatea. ","")))</f>
        <v/>
      </c>
    </row>
    <row r="510" spans="1:12" x14ac:dyDescent="0.2">
      <c r="A510" s="1" t="str">
        <f t="shared" si="49"/>
        <v/>
      </c>
      <c r="B510" s="18"/>
      <c r="C510" s="19" t="str">
        <f>IF(B510="","",COUNTIF(INDEX($B:$B,5):B510,B510))</f>
        <v/>
      </c>
      <c r="D510" s="18"/>
      <c r="E510" s="20" t="str">
        <f t="shared" si="50"/>
        <v/>
      </c>
      <c r="F510" s="19" t="str">
        <f t="shared" si="51"/>
        <v/>
      </c>
      <c r="G510" s="6"/>
      <c r="H510" s="21" t="str">
        <f t="shared" si="52"/>
        <v/>
      </c>
      <c r="I510" s="22" t="str">
        <f t="shared" si="53"/>
        <v/>
      </c>
      <c r="J510" s="21" t="str">
        <f t="shared" si="54"/>
        <v/>
      </c>
      <c r="K510" s="21" t="str">
        <f t="shared" si="55"/>
        <v/>
      </c>
      <c r="L510" s="23" t="str">
        <f>IF(B510="","",TRIM(IF(COUNTIF('Registru avize'!$B$5:$B$304,B510)=0,"Aviz inexistent în registru. ","")&amp;IF(AND(D510&lt;&gt;"",ISNA(MATCH(D510,Coduri,0)),E510=""),"Cod necunoscut. ","")&amp;IF(N(G510)&lt;=0,"Lipsește cantitatea. ","")))</f>
        <v/>
      </c>
    </row>
    <row r="511" spans="1:12" x14ac:dyDescent="0.2">
      <c r="A511" s="1" t="str">
        <f t="shared" si="49"/>
        <v/>
      </c>
      <c r="B511" s="18"/>
      <c r="C511" s="19" t="str">
        <f>IF(B511="","",COUNTIF(INDEX($B:$B,5):B511,B511))</f>
        <v/>
      </c>
      <c r="D511" s="18"/>
      <c r="E511" s="20" t="str">
        <f t="shared" si="50"/>
        <v/>
      </c>
      <c r="F511" s="19" t="str">
        <f t="shared" si="51"/>
        <v/>
      </c>
      <c r="G511" s="6"/>
      <c r="H511" s="21" t="str">
        <f t="shared" si="52"/>
        <v/>
      </c>
      <c r="I511" s="22" t="str">
        <f t="shared" si="53"/>
        <v/>
      </c>
      <c r="J511" s="21" t="str">
        <f t="shared" si="54"/>
        <v/>
      </c>
      <c r="K511" s="21" t="str">
        <f t="shared" si="55"/>
        <v/>
      </c>
      <c r="L511" s="23" t="str">
        <f>IF(B511="","",TRIM(IF(COUNTIF('Registru avize'!$B$5:$B$304,B511)=0,"Aviz inexistent în registru. ","")&amp;IF(AND(D511&lt;&gt;"",ISNA(MATCH(D511,Coduri,0)),E511=""),"Cod necunoscut. ","")&amp;IF(N(G511)&lt;=0,"Lipsește cantitatea. ","")))</f>
        <v/>
      </c>
    </row>
    <row r="512" spans="1:12" x14ac:dyDescent="0.2">
      <c r="A512" s="1" t="str">
        <f t="shared" si="49"/>
        <v/>
      </c>
      <c r="B512" s="18"/>
      <c r="C512" s="19" t="str">
        <f>IF(B512="","",COUNTIF(INDEX($B:$B,5):B512,B512))</f>
        <v/>
      </c>
      <c r="D512" s="18"/>
      <c r="E512" s="20" t="str">
        <f t="shared" si="50"/>
        <v/>
      </c>
      <c r="F512" s="19" t="str">
        <f t="shared" si="51"/>
        <v/>
      </c>
      <c r="G512" s="6"/>
      <c r="H512" s="21" t="str">
        <f t="shared" si="52"/>
        <v/>
      </c>
      <c r="I512" s="22" t="str">
        <f t="shared" si="53"/>
        <v/>
      </c>
      <c r="J512" s="21" t="str">
        <f t="shared" si="54"/>
        <v/>
      </c>
      <c r="K512" s="21" t="str">
        <f t="shared" si="55"/>
        <v/>
      </c>
      <c r="L512" s="23" t="str">
        <f>IF(B512="","",TRIM(IF(COUNTIF('Registru avize'!$B$5:$B$304,B512)=0,"Aviz inexistent în registru. ","")&amp;IF(AND(D512&lt;&gt;"",ISNA(MATCH(D512,Coduri,0)),E512=""),"Cod necunoscut. ","")&amp;IF(N(G512)&lt;=0,"Lipsește cantitatea. ","")))</f>
        <v/>
      </c>
    </row>
    <row r="513" spans="1:12" x14ac:dyDescent="0.2">
      <c r="A513" s="1" t="str">
        <f t="shared" si="49"/>
        <v/>
      </c>
      <c r="B513" s="18"/>
      <c r="C513" s="19" t="str">
        <f>IF(B513="","",COUNTIF(INDEX($B:$B,5):B513,B513))</f>
        <v/>
      </c>
      <c r="D513" s="18"/>
      <c r="E513" s="20" t="str">
        <f t="shared" si="50"/>
        <v/>
      </c>
      <c r="F513" s="19" t="str">
        <f t="shared" si="51"/>
        <v/>
      </c>
      <c r="G513" s="6"/>
      <c r="H513" s="21" t="str">
        <f t="shared" si="52"/>
        <v/>
      </c>
      <c r="I513" s="22" t="str">
        <f t="shared" si="53"/>
        <v/>
      </c>
      <c r="J513" s="21" t="str">
        <f t="shared" si="54"/>
        <v/>
      </c>
      <c r="K513" s="21" t="str">
        <f t="shared" si="55"/>
        <v/>
      </c>
      <c r="L513" s="23" t="str">
        <f>IF(B513="","",TRIM(IF(COUNTIF('Registru avize'!$B$5:$B$304,B513)=0,"Aviz inexistent în registru. ","")&amp;IF(AND(D513&lt;&gt;"",ISNA(MATCH(D513,Coduri,0)),E513=""),"Cod necunoscut. ","")&amp;IF(N(G513)&lt;=0,"Lipsește cantitatea. ","")))</f>
        <v/>
      </c>
    </row>
    <row r="514" spans="1:12" x14ac:dyDescent="0.2">
      <c r="A514" s="1" t="str">
        <f t="shared" si="49"/>
        <v/>
      </c>
      <c r="B514" s="18"/>
      <c r="C514" s="19" t="str">
        <f>IF(B514="","",COUNTIF(INDEX($B:$B,5):B514,B514))</f>
        <v/>
      </c>
      <c r="D514" s="18"/>
      <c r="E514" s="20" t="str">
        <f t="shared" si="50"/>
        <v/>
      </c>
      <c r="F514" s="19" t="str">
        <f t="shared" si="51"/>
        <v/>
      </c>
      <c r="G514" s="6"/>
      <c r="H514" s="21" t="str">
        <f t="shared" si="52"/>
        <v/>
      </c>
      <c r="I514" s="22" t="str">
        <f t="shared" si="53"/>
        <v/>
      </c>
      <c r="J514" s="21" t="str">
        <f t="shared" si="54"/>
        <v/>
      </c>
      <c r="K514" s="21" t="str">
        <f t="shared" si="55"/>
        <v/>
      </c>
      <c r="L514" s="23" t="str">
        <f>IF(B514="","",TRIM(IF(COUNTIF('Registru avize'!$B$5:$B$304,B514)=0,"Aviz inexistent în registru. ","")&amp;IF(AND(D514&lt;&gt;"",ISNA(MATCH(D514,Coduri,0)),E514=""),"Cod necunoscut. ","")&amp;IF(N(G514)&lt;=0,"Lipsește cantitatea. ","")))</f>
        <v/>
      </c>
    </row>
    <row r="515" spans="1:12" x14ac:dyDescent="0.2">
      <c r="A515" s="1" t="str">
        <f t="shared" si="49"/>
        <v/>
      </c>
      <c r="B515" s="18"/>
      <c r="C515" s="19" t="str">
        <f>IF(B515="","",COUNTIF(INDEX($B:$B,5):B515,B515))</f>
        <v/>
      </c>
      <c r="D515" s="18"/>
      <c r="E515" s="20" t="str">
        <f t="shared" si="50"/>
        <v/>
      </c>
      <c r="F515" s="19" t="str">
        <f t="shared" si="51"/>
        <v/>
      </c>
      <c r="G515" s="6"/>
      <c r="H515" s="21" t="str">
        <f t="shared" si="52"/>
        <v/>
      </c>
      <c r="I515" s="22" t="str">
        <f t="shared" si="53"/>
        <v/>
      </c>
      <c r="J515" s="21" t="str">
        <f t="shared" si="54"/>
        <v/>
      </c>
      <c r="K515" s="21" t="str">
        <f t="shared" si="55"/>
        <v/>
      </c>
      <c r="L515" s="23" t="str">
        <f>IF(B515="","",TRIM(IF(COUNTIF('Registru avize'!$B$5:$B$304,B515)=0,"Aviz inexistent în registru. ","")&amp;IF(AND(D515&lt;&gt;"",ISNA(MATCH(D515,Coduri,0)),E515=""),"Cod necunoscut. ","")&amp;IF(N(G515)&lt;=0,"Lipsește cantitatea. ","")))</f>
        <v/>
      </c>
    </row>
    <row r="516" spans="1:12" x14ac:dyDescent="0.2">
      <c r="A516" s="1" t="str">
        <f t="shared" si="49"/>
        <v/>
      </c>
      <c r="B516" s="18"/>
      <c r="C516" s="19" t="str">
        <f>IF(B516="","",COUNTIF(INDEX($B:$B,5):B516,B516))</f>
        <v/>
      </c>
      <c r="D516" s="18"/>
      <c r="E516" s="20" t="str">
        <f t="shared" si="50"/>
        <v/>
      </c>
      <c r="F516" s="19" t="str">
        <f t="shared" si="51"/>
        <v/>
      </c>
      <c r="G516" s="6"/>
      <c r="H516" s="21" t="str">
        <f t="shared" si="52"/>
        <v/>
      </c>
      <c r="I516" s="22" t="str">
        <f t="shared" si="53"/>
        <v/>
      </c>
      <c r="J516" s="21" t="str">
        <f t="shared" si="54"/>
        <v/>
      </c>
      <c r="K516" s="21" t="str">
        <f t="shared" si="55"/>
        <v/>
      </c>
      <c r="L516" s="23" t="str">
        <f>IF(B516="","",TRIM(IF(COUNTIF('Registru avize'!$B$5:$B$304,B516)=0,"Aviz inexistent în registru. ","")&amp;IF(AND(D516&lt;&gt;"",ISNA(MATCH(D516,Coduri,0)),E516=""),"Cod necunoscut. ","")&amp;IF(N(G516)&lt;=0,"Lipsește cantitatea. ","")))</f>
        <v/>
      </c>
    </row>
    <row r="517" spans="1:12" x14ac:dyDescent="0.2">
      <c r="A517" s="1" t="str">
        <f t="shared" ref="A517:A580" si="56">IF(B517="","",B517&amp;"|"&amp;C517)</f>
        <v/>
      </c>
      <c r="B517" s="18"/>
      <c r="C517" s="19" t="str">
        <f>IF(B517="","",COUNTIF(INDEX($B:$B,5):B517,B517))</f>
        <v/>
      </c>
      <c r="D517" s="18"/>
      <c r="E517" s="20" t="str">
        <f t="shared" ref="E517:E580" si="57">IF(D517="","",IFERROR(VLOOKUP(D517,Catalog,2,FALSE),""))</f>
        <v/>
      </c>
      <c r="F517" s="19" t="str">
        <f t="shared" ref="F517:F580" si="58">IF(D517="","",IFERROR(VLOOKUP(D517,Catalog,3,FALSE),""))</f>
        <v/>
      </c>
      <c r="G517" s="6"/>
      <c r="H517" s="21" t="str">
        <f t="shared" ref="H517:H580" si="59">IF(D517="","",IFERROR(VLOOKUP(D517,Catalog,4,FALSE),""))</f>
        <v/>
      </c>
      <c r="I517" s="22" t="str">
        <f t="shared" ref="I517:I580" si="60">IF(D517="","",IFERROR(VLOOKUP(D517,Catalog,5,FALSE),""))</f>
        <v/>
      </c>
      <c r="J517" s="21" t="str">
        <f t="shared" ref="J517:J580" si="61">IF(OR(G517="",H517=""),"",ROUND(G517*H517,2))</f>
        <v/>
      </c>
      <c r="K517" s="21" t="str">
        <f t="shared" ref="K517:K580" si="62">IF(OR(J517="",I517=""),"",ROUND(J517*I517,2))</f>
        <v/>
      </c>
      <c r="L517" s="23" t="str">
        <f>IF(B517="","",TRIM(IF(COUNTIF('Registru avize'!$B$5:$B$304,B517)=0,"Aviz inexistent în registru. ","")&amp;IF(AND(D517&lt;&gt;"",ISNA(MATCH(D517,Coduri,0)),E517=""),"Cod necunoscut. ","")&amp;IF(N(G517)&lt;=0,"Lipsește cantitatea. ","")))</f>
        <v/>
      </c>
    </row>
    <row r="518" spans="1:12" x14ac:dyDescent="0.2">
      <c r="A518" s="1" t="str">
        <f t="shared" si="56"/>
        <v/>
      </c>
      <c r="B518" s="18"/>
      <c r="C518" s="19" t="str">
        <f>IF(B518="","",COUNTIF(INDEX($B:$B,5):B518,B518))</f>
        <v/>
      </c>
      <c r="D518" s="18"/>
      <c r="E518" s="20" t="str">
        <f t="shared" si="57"/>
        <v/>
      </c>
      <c r="F518" s="19" t="str">
        <f t="shared" si="58"/>
        <v/>
      </c>
      <c r="G518" s="6"/>
      <c r="H518" s="21" t="str">
        <f t="shared" si="59"/>
        <v/>
      </c>
      <c r="I518" s="22" t="str">
        <f t="shared" si="60"/>
        <v/>
      </c>
      <c r="J518" s="21" t="str">
        <f t="shared" si="61"/>
        <v/>
      </c>
      <c r="K518" s="21" t="str">
        <f t="shared" si="62"/>
        <v/>
      </c>
      <c r="L518" s="23" t="str">
        <f>IF(B518="","",TRIM(IF(COUNTIF('Registru avize'!$B$5:$B$304,B518)=0,"Aviz inexistent în registru. ","")&amp;IF(AND(D518&lt;&gt;"",ISNA(MATCH(D518,Coduri,0)),E518=""),"Cod necunoscut. ","")&amp;IF(N(G518)&lt;=0,"Lipsește cantitatea. ","")))</f>
        <v/>
      </c>
    </row>
    <row r="519" spans="1:12" x14ac:dyDescent="0.2">
      <c r="A519" s="1" t="str">
        <f t="shared" si="56"/>
        <v/>
      </c>
      <c r="B519" s="18"/>
      <c r="C519" s="19" t="str">
        <f>IF(B519="","",COUNTIF(INDEX($B:$B,5):B519,B519))</f>
        <v/>
      </c>
      <c r="D519" s="18"/>
      <c r="E519" s="20" t="str">
        <f t="shared" si="57"/>
        <v/>
      </c>
      <c r="F519" s="19" t="str">
        <f t="shared" si="58"/>
        <v/>
      </c>
      <c r="G519" s="6"/>
      <c r="H519" s="21" t="str">
        <f t="shared" si="59"/>
        <v/>
      </c>
      <c r="I519" s="22" t="str">
        <f t="shared" si="60"/>
        <v/>
      </c>
      <c r="J519" s="21" t="str">
        <f t="shared" si="61"/>
        <v/>
      </c>
      <c r="K519" s="21" t="str">
        <f t="shared" si="62"/>
        <v/>
      </c>
      <c r="L519" s="23" t="str">
        <f>IF(B519="","",TRIM(IF(COUNTIF('Registru avize'!$B$5:$B$304,B519)=0,"Aviz inexistent în registru. ","")&amp;IF(AND(D519&lt;&gt;"",ISNA(MATCH(D519,Coduri,0)),E519=""),"Cod necunoscut. ","")&amp;IF(N(G519)&lt;=0,"Lipsește cantitatea. ","")))</f>
        <v/>
      </c>
    </row>
    <row r="520" spans="1:12" x14ac:dyDescent="0.2">
      <c r="A520" s="1" t="str">
        <f t="shared" si="56"/>
        <v/>
      </c>
      <c r="B520" s="18"/>
      <c r="C520" s="19" t="str">
        <f>IF(B520="","",COUNTIF(INDEX($B:$B,5):B520,B520))</f>
        <v/>
      </c>
      <c r="D520" s="18"/>
      <c r="E520" s="20" t="str">
        <f t="shared" si="57"/>
        <v/>
      </c>
      <c r="F520" s="19" t="str">
        <f t="shared" si="58"/>
        <v/>
      </c>
      <c r="G520" s="6"/>
      <c r="H520" s="21" t="str">
        <f t="shared" si="59"/>
        <v/>
      </c>
      <c r="I520" s="22" t="str">
        <f t="shared" si="60"/>
        <v/>
      </c>
      <c r="J520" s="21" t="str">
        <f t="shared" si="61"/>
        <v/>
      </c>
      <c r="K520" s="21" t="str">
        <f t="shared" si="62"/>
        <v/>
      </c>
      <c r="L520" s="23" t="str">
        <f>IF(B520="","",TRIM(IF(COUNTIF('Registru avize'!$B$5:$B$304,B520)=0,"Aviz inexistent în registru. ","")&amp;IF(AND(D520&lt;&gt;"",ISNA(MATCH(D520,Coduri,0)),E520=""),"Cod necunoscut. ","")&amp;IF(N(G520)&lt;=0,"Lipsește cantitatea. ","")))</f>
        <v/>
      </c>
    </row>
    <row r="521" spans="1:12" x14ac:dyDescent="0.2">
      <c r="A521" s="1" t="str">
        <f t="shared" si="56"/>
        <v/>
      </c>
      <c r="B521" s="18"/>
      <c r="C521" s="19" t="str">
        <f>IF(B521="","",COUNTIF(INDEX($B:$B,5):B521,B521))</f>
        <v/>
      </c>
      <c r="D521" s="18"/>
      <c r="E521" s="20" t="str">
        <f t="shared" si="57"/>
        <v/>
      </c>
      <c r="F521" s="19" t="str">
        <f t="shared" si="58"/>
        <v/>
      </c>
      <c r="G521" s="6"/>
      <c r="H521" s="21" t="str">
        <f t="shared" si="59"/>
        <v/>
      </c>
      <c r="I521" s="22" t="str">
        <f t="shared" si="60"/>
        <v/>
      </c>
      <c r="J521" s="21" t="str">
        <f t="shared" si="61"/>
        <v/>
      </c>
      <c r="K521" s="21" t="str">
        <f t="shared" si="62"/>
        <v/>
      </c>
      <c r="L521" s="23" t="str">
        <f>IF(B521="","",TRIM(IF(COUNTIF('Registru avize'!$B$5:$B$304,B521)=0,"Aviz inexistent în registru. ","")&amp;IF(AND(D521&lt;&gt;"",ISNA(MATCH(D521,Coduri,0)),E521=""),"Cod necunoscut. ","")&amp;IF(N(G521)&lt;=0,"Lipsește cantitatea. ","")))</f>
        <v/>
      </c>
    </row>
    <row r="522" spans="1:12" x14ac:dyDescent="0.2">
      <c r="A522" s="1" t="str">
        <f t="shared" si="56"/>
        <v/>
      </c>
      <c r="B522" s="18"/>
      <c r="C522" s="19" t="str">
        <f>IF(B522="","",COUNTIF(INDEX($B:$B,5):B522,B522))</f>
        <v/>
      </c>
      <c r="D522" s="18"/>
      <c r="E522" s="20" t="str">
        <f t="shared" si="57"/>
        <v/>
      </c>
      <c r="F522" s="19" t="str">
        <f t="shared" si="58"/>
        <v/>
      </c>
      <c r="G522" s="6"/>
      <c r="H522" s="21" t="str">
        <f t="shared" si="59"/>
        <v/>
      </c>
      <c r="I522" s="22" t="str">
        <f t="shared" si="60"/>
        <v/>
      </c>
      <c r="J522" s="21" t="str">
        <f t="shared" si="61"/>
        <v/>
      </c>
      <c r="K522" s="21" t="str">
        <f t="shared" si="62"/>
        <v/>
      </c>
      <c r="L522" s="23" t="str">
        <f>IF(B522="","",TRIM(IF(COUNTIF('Registru avize'!$B$5:$B$304,B522)=0,"Aviz inexistent în registru. ","")&amp;IF(AND(D522&lt;&gt;"",ISNA(MATCH(D522,Coduri,0)),E522=""),"Cod necunoscut. ","")&amp;IF(N(G522)&lt;=0,"Lipsește cantitatea. ","")))</f>
        <v/>
      </c>
    </row>
    <row r="523" spans="1:12" x14ac:dyDescent="0.2">
      <c r="A523" s="1" t="str">
        <f t="shared" si="56"/>
        <v/>
      </c>
      <c r="B523" s="18"/>
      <c r="C523" s="19" t="str">
        <f>IF(B523="","",COUNTIF(INDEX($B:$B,5):B523,B523))</f>
        <v/>
      </c>
      <c r="D523" s="18"/>
      <c r="E523" s="20" t="str">
        <f t="shared" si="57"/>
        <v/>
      </c>
      <c r="F523" s="19" t="str">
        <f t="shared" si="58"/>
        <v/>
      </c>
      <c r="G523" s="6"/>
      <c r="H523" s="21" t="str">
        <f t="shared" si="59"/>
        <v/>
      </c>
      <c r="I523" s="22" t="str">
        <f t="shared" si="60"/>
        <v/>
      </c>
      <c r="J523" s="21" t="str">
        <f t="shared" si="61"/>
        <v/>
      </c>
      <c r="K523" s="21" t="str">
        <f t="shared" si="62"/>
        <v/>
      </c>
      <c r="L523" s="23" t="str">
        <f>IF(B523="","",TRIM(IF(COUNTIF('Registru avize'!$B$5:$B$304,B523)=0,"Aviz inexistent în registru. ","")&amp;IF(AND(D523&lt;&gt;"",ISNA(MATCH(D523,Coduri,0)),E523=""),"Cod necunoscut. ","")&amp;IF(N(G523)&lt;=0,"Lipsește cantitatea. ","")))</f>
        <v/>
      </c>
    </row>
    <row r="524" spans="1:12" x14ac:dyDescent="0.2">
      <c r="A524" s="1" t="str">
        <f t="shared" si="56"/>
        <v/>
      </c>
      <c r="B524" s="18"/>
      <c r="C524" s="19" t="str">
        <f>IF(B524="","",COUNTIF(INDEX($B:$B,5):B524,B524))</f>
        <v/>
      </c>
      <c r="D524" s="18"/>
      <c r="E524" s="20" t="str">
        <f t="shared" si="57"/>
        <v/>
      </c>
      <c r="F524" s="19" t="str">
        <f t="shared" si="58"/>
        <v/>
      </c>
      <c r="G524" s="6"/>
      <c r="H524" s="21" t="str">
        <f t="shared" si="59"/>
        <v/>
      </c>
      <c r="I524" s="22" t="str">
        <f t="shared" si="60"/>
        <v/>
      </c>
      <c r="J524" s="21" t="str">
        <f t="shared" si="61"/>
        <v/>
      </c>
      <c r="K524" s="21" t="str">
        <f t="shared" si="62"/>
        <v/>
      </c>
      <c r="L524" s="23" t="str">
        <f>IF(B524="","",TRIM(IF(COUNTIF('Registru avize'!$B$5:$B$304,B524)=0,"Aviz inexistent în registru. ","")&amp;IF(AND(D524&lt;&gt;"",ISNA(MATCH(D524,Coduri,0)),E524=""),"Cod necunoscut. ","")&amp;IF(N(G524)&lt;=0,"Lipsește cantitatea. ","")))</f>
        <v/>
      </c>
    </row>
    <row r="525" spans="1:12" x14ac:dyDescent="0.2">
      <c r="A525" s="1" t="str">
        <f t="shared" si="56"/>
        <v/>
      </c>
      <c r="B525" s="18"/>
      <c r="C525" s="19" t="str">
        <f>IF(B525="","",COUNTIF(INDEX($B:$B,5):B525,B525))</f>
        <v/>
      </c>
      <c r="D525" s="18"/>
      <c r="E525" s="20" t="str">
        <f t="shared" si="57"/>
        <v/>
      </c>
      <c r="F525" s="19" t="str">
        <f t="shared" si="58"/>
        <v/>
      </c>
      <c r="G525" s="6"/>
      <c r="H525" s="21" t="str">
        <f t="shared" si="59"/>
        <v/>
      </c>
      <c r="I525" s="22" t="str">
        <f t="shared" si="60"/>
        <v/>
      </c>
      <c r="J525" s="21" t="str">
        <f t="shared" si="61"/>
        <v/>
      </c>
      <c r="K525" s="21" t="str">
        <f t="shared" si="62"/>
        <v/>
      </c>
      <c r="L525" s="23" t="str">
        <f>IF(B525="","",TRIM(IF(COUNTIF('Registru avize'!$B$5:$B$304,B525)=0,"Aviz inexistent în registru. ","")&amp;IF(AND(D525&lt;&gt;"",ISNA(MATCH(D525,Coduri,0)),E525=""),"Cod necunoscut. ","")&amp;IF(N(G525)&lt;=0,"Lipsește cantitatea. ","")))</f>
        <v/>
      </c>
    </row>
    <row r="526" spans="1:12" x14ac:dyDescent="0.2">
      <c r="A526" s="1" t="str">
        <f t="shared" si="56"/>
        <v/>
      </c>
      <c r="B526" s="18"/>
      <c r="C526" s="19" t="str">
        <f>IF(B526="","",COUNTIF(INDEX($B:$B,5):B526,B526))</f>
        <v/>
      </c>
      <c r="D526" s="18"/>
      <c r="E526" s="20" t="str">
        <f t="shared" si="57"/>
        <v/>
      </c>
      <c r="F526" s="19" t="str">
        <f t="shared" si="58"/>
        <v/>
      </c>
      <c r="G526" s="6"/>
      <c r="H526" s="21" t="str">
        <f t="shared" si="59"/>
        <v/>
      </c>
      <c r="I526" s="22" t="str">
        <f t="shared" si="60"/>
        <v/>
      </c>
      <c r="J526" s="21" t="str">
        <f t="shared" si="61"/>
        <v/>
      </c>
      <c r="K526" s="21" t="str">
        <f t="shared" si="62"/>
        <v/>
      </c>
      <c r="L526" s="23" t="str">
        <f>IF(B526="","",TRIM(IF(COUNTIF('Registru avize'!$B$5:$B$304,B526)=0,"Aviz inexistent în registru. ","")&amp;IF(AND(D526&lt;&gt;"",ISNA(MATCH(D526,Coduri,0)),E526=""),"Cod necunoscut. ","")&amp;IF(N(G526)&lt;=0,"Lipsește cantitatea. ","")))</f>
        <v/>
      </c>
    </row>
    <row r="527" spans="1:12" x14ac:dyDescent="0.2">
      <c r="A527" s="1" t="str">
        <f t="shared" si="56"/>
        <v/>
      </c>
      <c r="B527" s="18"/>
      <c r="C527" s="19" t="str">
        <f>IF(B527="","",COUNTIF(INDEX($B:$B,5):B527,B527))</f>
        <v/>
      </c>
      <c r="D527" s="18"/>
      <c r="E527" s="20" t="str">
        <f t="shared" si="57"/>
        <v/>
      </c>
      <c r="F527" s="19" t="str">
        <f t="shared" si="58"/>
        <v/>
      </c>
      <c r="G527" s="6"/>
      <c r="H527" s="21" t="str">
        <f t="shared" si="59"/>
        <v/>
      </c>
      <c r="I527" s="22" t="str">
        <f t="shared" si="60"/>
        <v/>
      </c>
      <c r="J527" s="21" t="str">
        <f t="shared" si="61"/>
        <v/>
      </c>
      <c r="K527" s="21" t="str">
        <f t="shared" si="62"/>
        <v/>
      </c>
      <c r="L527" s="23" t="str">
        <f>IF(B527="","",TRIM(IF(COUNTIF('Registru avize'!$B$5:$B$304,B527)=0,"Aviz inexistent în registru. ","")&amp;IF(AND(D527&lt;&gt;"",ISNA(MATCH(D527,Coduri,0)),E527=""),"Cod necunoscut. ","")&amp;IF(N(G527)&lt;=0,"Lipsește cantitatea. ","")))</f>
        <v/>
      </c>
    </row>
    <row r="528" spans="1:12" x14ac:dyDescent="0.2">
      <c r="A528" s="1" t="str">
        <f t="shared" si="56"/>
        <v/>
      </c>
      <c r="B528" s="18"/>
      <c r="C528" s="19" t="str">
        <f>IF(B528="","",COUNTIF(INDEX($B:$B,5):B528,B528))</f>
        <v/>
      </c>
      <c r="D528" s="18"/>
      <c r="E528" s="20" t="str">
        <f t="shared" si="57"/>
        <v/>
      </c>
      <c r="F528" s="19" t="str">
        <f t="shared" si="58"/>
        <v/>
      </c>
      <c r="G528" s="6"/>
      <c r="H528" s="21" t="str">
        <f t="shared" si="59"/>
        <v/>
      </c>
      <c r="I528" s="22" t="str">
        <f t="shared" si="60"/>
        <v/>
      </c>
      <c r="J528" s="21" t="str">
        <f t="shared" si="61"/>
        <v/>
      </c>
      <c r="K528" s="21" t="str">
        <f t="shared" si="62"/>
        <v/>
      </c>
      <c r="L528" s="23" t="str">
        <f>IF(B528="","",TRIM(IF(COUNTIF('Registru avize'!$B$5:$B$304,B528)=0,"Aviz inexistent în registru. ","")&amp;IF(AND(D528&lt;&gt;"",ISNA(MATCH(D528,Coduri,0)),E528=""),"Cod necunoscut. ","")&amp;IF(N(G528)&lt;=0,"Lipsește cantitatea. ","")))</f>
        <v/>
      </c>
    </row>
    <row r="529" spans="1:12" x14ac:dyDescent="0.2">
      <c r="A529" s="1" t="str">
        <f t="shared" si="56"/>
        <v/>
      </c>
      <c r="B529" s="18"/>
      <c r="C529" s="19" t="str">
        <f>IF(B529="","",COUNTIF(INDEX($B:$B,5):B529,B529))</f>
        <v/>
      </c>
      <c r="D529" s="18"/>
      <c r="E529" s="20" t="str">
        <f t="shared" si="57"/>
        <v/>
      </c>
      <c r="F529" s="19" t="str">
        <f t="shared" si="58"/>
        <v/>
      </c>
      <c r="G529" s="6"/>
      <c r="H529" s="21" t="str">
        <f t="shared" si="59"/>
        <v/>
      </c>
      <c r="I529" s="22" t="str">
        <f t="shared" si="60"/>
        <v/>
      </c>
      <c r="J529" s="21" t="str">
        <f t="shared" si="61"/>
        <v/>
      </c>
      <c r="K529" s="21" t="str">
        <f t="shared" si="62"/>
        <v/>
      </c>
      <c r="L529" s="23" t="str">
        <f>IF(B529="","",TRIM(IF(COUNTIF('Registru avize'!$B$5:$B$304,B529)=0,"Aviz inexistent în registru. ","")&amp;IF(AND(D529&lt;&gt;"",ISNA(MATCH(D529,Coduri,0)),E529=""),"Cod necunoscut. ","")&amp;IF(N(G529)&lt;=0,"Lipsește cantitatea. ","")))</f>
        <v/>
      </c>
    </row>
    <row r="530" spans="1:12" x14ac:dyDescent="0.2">
      <c r="A530" s="1" t="str">
        <f t="shared" si="56"/>
        <v/>
      </c>
      <c r="B530" s="18"/>
      <c r="C530" s="19" t="str">
        <f>IF(B530="","",COUNTIF(INDEX($B:$B,5):B530,B530))</f>
        <v/>
      </c>
      <c r="D530" s="18"/>
      <c r="E530" s="20" t="str">
        <f t="shared" si="57"/>
        <v/>
      </c>
      <c r="F530" s="19" t="str">
        <f t="shared" si="58"/>
        <v/>
      </c>
      <c r="G530" s="6"/>
      <c r="H530" s="21" t="str">
        <f t="shared" si="59"/>
        <v/>
      </c>
      <c r="I530" s="22" t="str">
        <f t="shared" si="60"/>
        <v/>
      </c>
      <c r="J530" s="21" t="str">
        <f t="shared" si="61"/>
        <v/>
      </c>
      <c r="K530" s="21" t="str">
        <f t="shared" si="62"/>
        <v/>
      </c>
      <c r="L530" s="23" t="str">
        <f>IF(B530="","",TRIM(IF(COUNTIF('Registru avize'!$B$5:$B$304,B530)=0,"Aviz inexistent în registru. ","")&amp;IF(AND(D530&lt;&gt;"",ISNA(MATCH(D530,Coduri,0)),E530=""),"Cod necunoscut. ","")&amp;IF(N(G530)&lt;=0,"Lipsește cantitatea. ","")))</f>
        <v/>
      </c>
    </row>
    <row r="531" spans="1:12" x14ac:dyDescent="0.2">
      <c r="A531" s="1" t="str">
        <f t="shared" si="56"/>
        <v/>
      </c>
      <c r="B531" s="18"/>
      <c r="C531" s="19" t="str">
        <f>IF(B531="","",COUNTIF(INDEX($B:$B,5):B531,B531))</f>
        <v/>
      </c>
      <c r="D531" s="18"/>
      <c r="E531" s="20" t="str">
        <f t="shared" si="57"/>
        <v/>
      </c>
      <c r="F531" s="19" t="str">
        <f t="shared" si="58"/>
        <v/>
      </c>
      <c r="G531" s="6"/>
      <c r="H531" s="21" t="str">
        <f t="shared" si="59"/>
        <v/>
      </c>
      <c r="I531" s="22" t="str">
        <f t="shared" si="60"/>
        <v/>
      </c>
      <c r="J531" s="21" t="str">
        <f t="shared" si="61"/>
        <v/>
      </c>
      <c r="K531" s="21" t="str">
        <f t="shared" si="62"/>
        <v/>
      </c>
      <c r="L531" s="23" t="str">
        <f>IF(B531="","",TRIM(IF(COUNTIF('Registru avize'!$B$5:$B$304,B531)=0,"Aviz inexistent în registru. ","")&amp;IF(AND(D531&lt;&gt;"",ISNA(MATCH(D531,Coduri,0)),E531=""),"Cod necunoscut. ","")&amp;IF(N(G531)&lt;=0,"Lipsește cantitatea. ","")))</f>
        <v/>
      </c>
    </row>
    <row r="532" spans="1:12" x14ac:dyDescent="0.2">
      <c r="A532" s="1" t="str">
        <f t="shared" si="56"/>
        <v/>
      </c>
      <c r="B532" s="18"/>
      <c r="C532" s="19" t="str">
        <f>IF(B532="","",COUNTIF(INDEX($B:$B,5):B532,B532))</f>
        <v/>
      </c>
      <c r="D532" s="18"/>
      <c r="E532" s="20" t="str">
        <f t="shared" si="57"/>
        <v/>
      </c>
      <c r="F532" s="19" t="str">
        <f t="shared" si="58"/>
        <v/>
      </c>
      <c r="G532" s="6"/>
      <c r="H532" s="21" t="str">
        <f t="shared" si="59"/>
        <v/>
      </c>
      <c r="I532" s="22" t="str">
        <f t="shared" si="60"/>
        <v/>
      </c>
      <c r="J532" s="21" t="str">
        <f t="shared" si="61"/>
        <v/>
      </c>
      <c r="K532" s="21" t="str">
        <f t="shared" si="62"/>
        <v/>
      </c>
      <c r="L532" s="23" t="str">
        <f>IF(B532="","",TRIM(IF(COUNTIF('Registru avize'!$B$5:$B$304,B532)=0,"Aviz inexistent în registru. ","")&amp;IF(AND(D532&lt;&gt;"",ISNA(MATCH(D532,Coduri,0)),E532=""),"Cod necunoscut. ","")&amp;IF(N(G532)&lt;=0,"Lipsește cantitatea. ","")))</f>
        <v/>
      </c>
    </row>
    <row r="533" spans="1:12" x14ac:dyDescent="0.2">
      <c r="A533" s="1" t="str">
        <f t="shared" si="56"/>
        <v/>
      </c>
      <c r="B533" s="18"/>
      <c r="C533" s="19" t="str">
        <f>IF(B533="","",COUNTIF(INDEX($B:$B,5):B533,B533))</f>
        <v/>
      </c>
      <c r="D533" s="18"/>
      <c r="E533" s="20" t="str">
        <f t="shared" si="57"/>
        <v/>
      </c>
      <c r="F533" s="19" t="str">
        <f t="shared" si="58"/>
        <v/>
      </c>
      <c r="G533" s="6"/>
      <c r="H533" s="21" t="str">
        <f t="shared" si="59"/>
        <v/>
      </c>
      <c r="I533" s="22" t="str">
        <f t="shared" si="60"/>
        <v/>
      </c>
      <c r="J533" s="21" t="str">
        <f t="shared" si="61"/>
        <v/>
      </c>
      <c r="K533" s="21" t="str">
        <f t="shared" si="62"/>
        <v/>
      </c>
      <c r="L533" s="23" t="str">
        <f>IF(B533="","",TRIM(IF(COUNTIF('Registru avize'!$B$5:$B$304,B533)=0,"Aviz inexistent în registru. ","")&amp;IF(AND(D533&lt;&gt;"",ISNA(MATCH(D533,Coduri,0)),E533=""),"Cod necunoscut. ","")&amp;IF(N(G533)&lt;=0,"Lipsește cantitatea. ","")))</f>
        <v/>
      </c>
    </row>
    <row r="534" spans="1:12" x14ac:dyDescent="0.2">
      <c r="A534" s="1" t="str">
        <f t="shared" si="56"/>
        <v/>
      </c>
      <c r="B534" s="18"/>
      <c r="C534" s="19" t="str">
        <f>IF(B534="","",COUNTIF(INDEX($B:$B,5):B534,B534))</f>
        <v/>
      </c>
      <c r="D534" s="18"/>
      <c r="E534" s="20" t="str">
        <f t="shared" si="57"/>
        <v/>
      </c>
      <c r="F534" s="19" t="str">
        <f t="shared" si="58"/>
        <v/>
      </c>
      <c r="G534" s="6"/>
      <c r="H534" s="21" t="str">
        <f t="shared" si="59"/>
        <v/>
      </c>
      <c r="I534" s="22" t="str">
        <f t="shared" si="60"/>
        <v/>
      </c>
      <c r="J534" s="21" t="str">
        <f t="shared" si="61"/>
        <v/>
      </c>
      <c r="K534" s="21" t="str">
        <f t="shared" si="62"/>
        <v/>
      </c>
      <c r="L534" s="23" t="str">
        <f>IF(B534="","",TRIM(IF(COUNTIF('Registru avize'!$B$5:$B$304,B534)=0,"Aviz inexistent în registru. ","")&amp;IF(AND(D534&lt;&gt;"",ISNA(MATCH(D534,Coduri,0)),E534=""),"Cod necunoscut. ","")&amp;IF(N(G534)&lt;=0,"Lipsește cantitatea. ","")))</f>
        <v/>
      </c>
    </row>
    <row r="535" spans="1:12" x14ac:dyDescent="0.2">
      <c r="A535" s="1" t="str">
        <f t="shared" si="56"/>
        <v/>
      </c>
      <c r="B535" s="18"/>
      <c r="C535" s="19" t="str">
        <f>IF(B535="","",COUNTIF(INDEX($B:$B,5):B535,B535))</f>
        <v/>
      </c>
      <c r="D535" s="18"/>
      <c r="E535" s="20" t="str">
        <f t="shared" si="57"/>
        <v/>
      </c>
      <c r="F535" s="19" t="str">
        <f t="shared" si="58"/>
        <v/>
      </c>
      <c r="G535" s="6"/>
      <c r="H535" s="21" t="str">
        <f t="shared" si="59"/>
        <v/>
      </c>
      <c r="I535" s="22" t="str">
        <f t="shared" si="60"/>
        <v/>
      </c>
      <c r="J535" s="21" t="str">
        <f t="shared" si="61"/>
        <v/>
      </c>
      <c r="K535" s="21" t="str">
        <f t="shared" si="62"/>
        <v/>
      </c>
      <c r="L535" s="23" t="str">
        <f>IF(B535="","",TRIM(IF(COUNTIF('Registru avize'!$B$5:$B$304,B535)=0,"Aviz inexistent în registru. ","")&amp;IF(AND(D535&lt;&gt;"",ISNA(MATCH(D535,Coduri,0)),E535=""),"Cod necunoscut. ","")&amp;IF(N(G535)&lt;=0,"Lipsește cantitatea. ","")))</f>
        <v/>
      </c>
    </row>
    <row r="536" spans="1:12" x14ac:dyDescent="0.2">
      <c r="A536" s="1" t="str">
        <f t="shared" si="56"/>
        <v/>
      </c>
      <c r="B536" s="18"/>
      <c r="C536" s="19" t="str">
        <f>IF(B536="","",COUNTIF(INDEX($B:$B,5):B536,B536))</f>
        <v/>
      </c>
      <c r="D536" s="18"/>
      <c r="E536" s="20" t="str">
        <f t="shared" si="57"/>
        <v/>
      </c>
      <c r="F536" s="19" t="str">
        <f t="shared" si="58"/>
        <v/>
      </c>
      <c r="G536" s="6"/>
      <c r="H536" s="21" t="str">
        <f t="shared" si="59"/>
        <v/>
      </c>
      <c r="I536" s="22" t="str">
        <f t="shared" si="60"/>
        <v/>
      </c>
      <c r="J536" s="21" t="str">
        <f t="shared" si="61"/>
        <v/>
      </c>
      <c r="K536" s="21" t="str">
        <f t="shared" si="62"/>
        <v/>
      </c>
      <c r="L536" s="23" t="str">
        <f>IF(B536="","",TRIM(IF(COUNTIF('Registru avize'!$B$5:$B$304,B536)=0,"Aviz inexistent în registru. ","")&amp;IF(AND(D536&lt;&gt;"",ISNA(MATCH(D536,Coduri,0)),E536=""),"Cod necunoscut. ","")&amp;IF(N(G536)&lt;=0,"Lipsește cantitatea. ","")))</f>
        <v/>
      </c>
    </row>
    <row r="537" spans="1:12" x14ac:dyDescent="0.2">
      <c r="A537" s="1" t="str">
        <f t="shared" si="56"/>
        <v/>
      </c>
      <c r="B537" s="18"/>
      <c r="C537" s="19" t="str">
        <f>IF(B537="","",COUNTIF(INDEX($B:$B,5):B537,B537))</f>
        <v/>
      </c>
      <c r="D537" s="18"/>
      <c r="E537" s="20" t="str">
        <f t="shared" si="57"/>
        <v/>
      </c>
      <c r="F537" s="19" t="str">
        <f t="shared" si="58"/>
        <v/>
      </c>
      <c r="G537" s="6"/>
      <c r="H537" s="21" t="str">
        <f t="shared" si="59"/>
        <v/>
      </c>
      <c r="I537" s="22" t="str">
        <f t="shared" si="60"/>
        <v/>
      </c>
      <c r="J537" s="21" t="str">
        <f t="shared" si="61"/>
        <v/>
      </c>
      <c r="K537" s="21" t="str">
        <f t="shared" si="62"/>
        <v/>
      </c>
      <c r="L537" s="23" t="str">
        <f>IF(B537="","",TRIM(IF(COUNTIF('Registru avize'!$B$5:$B$304,B537)=0,"Aviz inexistent în registru. ","")&amp;IF(AND(D537&lt;&gt;"",ISNA(MATCH(D537,Coduri,0)),E537=""),"Cod necunoscut. ","")&amp;IF(N(G537)&lt;=0,"Lipsește cantitatea. ","")))</f>
        <v/>
      </c>
    </row>
    <row r="538" spans="1:12" x14ac:dyDescent="0.2">
      <c r="A538" s="1" t="str">
        <f t="shared" si="56"/>
        <v/>
      </c>
      <c r="B538" s="18"/>
      <c r="C538" s="19" t="str">
        <f>IF(B538="","",COUNTIF(INDEX($B:$B,5):B538,B538))</f>
        <v/>
      </c>
      <c r="D538" s="18"/>
      <c r="E538" s="20" t="str">
        <f t="shared" si="57"/>
        <v/>
      </c>
      <c r="F538" s="19" t="str">
        <f t="shared" si="58"/>
        <v/>
      </c>
      <c r="G538" s="6"/>
      <c r="H538" s="21" t="str">
        <f t="shared" si="59"/>
        <v/>
      </c>
      <c r="I538" s="22" t="str">
        <f t="shared" si="60"/>
        <v/>
      </c>
      <c r="J538" s="21" t="str">
        <f t="shared" si="61"/>
        <v/>
      </c>
      <c r="K538" s="21" t="str">
        <f t="shared" si="62"/>
        <v/>
      </c>
      <c r="L538" s="23" t="str">
        <f>IF(B538="","",TRIM(IF(COUNTIF('Registru avize'!$B$5:$B$304,B538)=0,"Aviz inexistent în registru. ","")&amp;IF(AND(D538&lt;&gt;"",ISNA(MATCH(D538,Coduri,0)),E538=""),"Cod necunoscut. ","")&amp;IF(N(G538)&lt;=0,"Lipsește cantitatea. ","")))</f>
        <v/>
      </c>
    </row>
    <row r="539" spans="1:12" x14ac:dyDescent="0.2">
      <c r="A539" s="1" t="str">
        <f t="shared" si="56"/>
        <v/>
      </c>
      <c r="B539" s="18"/>
      <c r="C539" s="19" t="str">
        <f>IF(B539="","",COUNTIF(INDEX($B:$B,5):B539,B539))</f>
        <v/>
      </c>
      <c r="D539" s="18"/>
      <c r="E539" s="20" t="str">
        <f t="shared" si="57"/>
        <v/>
      </c>
      <c r="F539" s="19" t="str">
        <f t="shared" si="58"/>
        <v/>
      </c>
      <c r="G539" s="6"/>
      <c r="H539" s="21" t="str">
        <f t="shared" si="59"/>
        <v/>
      </c>
      <c r="I539" s="22" t="str">
        <f t="shared" si="60"/>
        <v/>
      </c>
      <c r="J539" s="21" t="str">
        <f t="shared" si="61"/>
        <v/>
      </c>
      <c r="K539" s="21" t="str">
        <f t="shared" si="62"/>
        <v/>
      </c>
      <c r="L539" s="23" t="str">
        <f>IF(B539="","",TRIM(IF(COUNTIF('Registru avize'!$B$5:$B$304,B539)=0,"Aviz inexistent în registru. ","")&amp;IF(AND(D539&lt;&gt;"",ISNA(MATCH(D539,Coduri,0)),E539=""),"Cod necunoscut. ","")&amp;IF(N(G539)&lt;=0,"Lipsește cantitatea. ","")))</f>
        <v/>
      </c>
    </row>
    <row r="540" spans="1:12" x14ac:dyDescent="0.2">
      <c r="A540" s="1" t="str">
        <f t="shared" si="56"/>
        <v/>
      </c>
      <c r="B540" s="18"/>
      <c r="C540" s="19" t="str">
        <f>IF(B540="","",COUNTIF(INDEX($B:$B,5):B540,B540))</f>
        <v/>
      </c>
      <c r="D540" s="18"/>
      <c r="E540" s="20" t="str">
        <f t="shared" si="57"/>
        <v/>
      </c>
      <c r="F540" s="19" t="str">
        <f t="shared" si="58"/>
        <v/>
      </c>
      <c r="G540" s="6"/>
      <c r="H540" s="21" t="str">
        <f t="shared" si="59"/>
        <v/>
      </c>
      <c r="I540" s="22" t="str">
        <f t="shared" si="60"/>
        <v/>
      </c>
      <c r="J540" s="21" t="str">
        <f t="shared" si="61"/>
        <v/>
      </c>
      <c r="K540" s="21" t="str">
        <f t="shared" si="62"/>
        <v/>
      </c>
      <c r="L540" s="23" t="str">
        <f>IF(B540="","",TRIM(IF(COUNTIF('Registru avize'!$B$5:$B$304,B540)=0,"Aviz inexistent în registru. ","")&amp;IF(AND(D540&lt;&gt;"",ISNA(MATCH(D540,Coduri,0)),E540=""),"Cod necunoscut. ","")&amp;IF(N(G540)&lt;=0,"Lipsește cantitatea. ","")))</f>
        <v/>
      </c>
    </row>
    <row r="541" spans="1:12" x14ac:dyDescent="0.2">
      <c r="A541" s="1" t="str">
        <f t="shared" si="56"/>
        <v/>
      </c>
      <c r="B541" s="18"/>
      <c r="C541" s="19" t="str">
        <f>IF(B541="","",COUNTIF(INDEX($B:$B,5):B541,B541))</f>
        <v/>
      </c>
      <c r="D541" s="18"/>
      <c r="E541" s="20" t="str">
        <f t="shared" si="57"/>
        <v/>
      </c>
      <c r="F541" s="19" t="str">
        <f t="shared" si="58"/>
        <v/>
      </c>
      <c r="G541" s="6"/>
      <c r="H541" s="21" t="str">
        <f t="shared" si="59"/>
        <v/>
      </c>
      <c r="I541" s="22" t="str">
        <f t="shared" si="60"/>
        <v/>
      </c>
      <c r="J541" s="21" t="str">
        <f t="shared" si="61"/>
        <v/>
      </c>
      <c r="K541" s="21" t="str">
        <f t="shared" si="62"/>
        <v/>
      </c>
      <c r="L541" s="23" t="str">
        <f>IF(B541="","",TRIM(IF(COUNTIF('Registru avize'!$B$5:$B$304,B541)=0,"Aviz inexistent în registru. ","")&amp;IF(AND(D541&lt;&gt;"",ISNA(MATCH(D541,Coduri,0)),E541=""),"Cod necunoscut. ","")&amp;IF(N(G541)&lt;=0,"Lipsește cantitatea. ","")))</f>
        <v/>
      </c>
    </row>
    <row r="542" spans="1:12" x14ac:dyDescent="0.2">
      <c r="A542" s="1" t="str">
        <f t="shared" si="56"/>
        <v/>
      </c>
      <c r="B542" s="18"/>
      <c r="C542" s="19" t="str">
        <f>IF(B542="","",COUNTIF(INDEX($B:$B,5):B542,B542))</f>
        <v/>
      </c>
      <c r="D542" s="18"/>
      <c r="E542" s="20" t="str">
        <f t="shared" si="57"/>
        <v/>
      </c>
      <c r="F542" s="19" t="str">
        <f t="shared" si="58"/>
        <v/>
      </c>
      <c r="G542" s="6"/>
      <c r="H542" s="21" t="str">
        <f t="shared" si="59"/>
        <v/>
      </c>
      <c r="I542" s="22" t="str">
        <f t="shared" si="60"/>
        <v/>
      </c>
      <c r="J542" s="21" t="str">
        <f t="shared" si="61"/>
        <v/>
      </c>
      <c r="K542" s="21" t="str">
        <f t="shared" si="62"/>
        <v/>
      </c>
      <c r="L542" s="23" t="str">
        <f>IF(B542="","",TRIM(IF(COUNTIF('Registru avize'!$B$5:$B$304,B542)=0,"Aviz inexistent în registru. ","")&amp;IF(AND(D542&lt;&gt;"",ISNA(MATCH(D542,Coduri,0)),E542=""),"Cod necunoscut. ","")&amp;IF(N(G542)&lt;=0,"Lipsește cantitatea. ","")))</f>
        <v/>
      </c>
    </row>
    <row r="543" spans="1:12" x14ac:dyDescent="0.2">
      <c r="A543" s="1" t="str">
        <f t="shared" si="56"/>
        <v/>
      </c>
      <c r="B543" s="18"/>
      <c r="C543" s="19" t="str">
        <f>IF(B543="","",COUNTIF(INDEX($B:$B,5):B543,B543))</f>
        <v/>
      </c>
      <c r="D543" s="18"/>
      <c r="E543" s="20" t="str">
        <f t="shared" si="57"/>
        <v/>
      </c>
      <c r="F543" s="19" t="str">
        <f t="shared" si="58"/>
        <v/>
      </c>
      <c r="G543" s="6"/>
      <c r="H543" s="21" t="str">
        <f t="shared" si="59"/>
        <v/>
      </c>
      <c r="I543" s="22" t="str">
        <f t="shared" si="60"/>
        <v/>
      </c>
      <c r="J543" s="21" t="str">
        <f t="shared" si="61"/>
        <v/>
      </c>
      <c r="K543" s="21" t="str">
        <f t="shared" si="62"/>
        <v/>
      </c>
      <c r="L543" s="23" t="str">
        <f>IF(B543="","",TRIM(IF(COUNTIF('Registru avize'!$B$5:$B$304,B543)=0,"Aviz inexistent în registru. ","")&amp;IF(AND(D543&lt;&gt;"",ISNA(MATCH(D543,Coduri,0)),E543=""),"Cod necunoscut. ","")&amp;IF(N(G543)&lt;=0,"Lipsește cantitatea. ","")))</f>
        <v/>
      </c>
    </row>
    <row r="544" spans="1:12" x14ac:dyDescent="0.2">
      <c r="A544" s="1" t="str">
        <f t="shared" si="56"/>
        <v/>
      </c>
      <c r="B544" s="18"/>
      <c r="C544" s="19" t="str">
        <f>IF(B544="","",COUNTIF(INDEX($B:$B,5):B544,B544))</f>
        <v/>
      </c>
      <c r="D544" s="18"/>
      <c r="E544" s="20" t="str">
        <f t="shared" si="57"/>
        <v/>
      </c>
      <c r="F544" s="19" t="str">
        <f t="shared" si="58"/>
        <v/>
      </c>
      <c r="G544" s="6"/>
      <c r="H544" s="21" t="str">
        <f t="shared" si="59"/>
        <v/>
      </c>
      <c r="I544" s="22" t="str">
        <f t="shared" si="60"/>
        <v/>
      </c>
      <c r="J544" s="21" t="str">
        <f t="shared" si="61"/>
        <v/>
      </c>
      <c r="K544" s="21" t="str">
        <f t="shared" si="62"/>
        <v/>
      </c>
      <c r="L544" s="23" t="str">
        <f>IF(B544="","",TRIM(IF(COUNTIF('Registru avize'!$B$5:$B$304,B544)=0,"Aviz inexistent în registru. ","")&amp;IF(AND(D544&lt;&gt;"",ISNA(MATCH(D544,Coduri,0)),E544=""),"Cod necunoscut. ","")&amp;IF(N(G544)&lt;=0,"Lipsește cantitatea. ","")))</f>
        <v/>
      </c>
    </row>
    <row r="545" spans="1:12" x14ac:dyDescent="0.2">
      <c r="A545" s="1" t="str">
        <f t="shared" si="56"/>
        <v/>
      </c>
      <c r="B545" s="18"/>
      <c r="C545" s="19" t="str">
        <f>IF(B545="","",COUNTIF(INDEX($B:$B,5):B545,B545))</f>
        <v/>
      </c>
      <c r="D545" s="18"/>
      <c r="E545" s="20" t="str">
        <f t="shared" si="57"/>
        <v/>
      </c>
      <c r="F545" s="19" t="str">
        <f t="shared" si="58"/>
        <v/>
      </c>
      <c r="G545" s="6"/>
      <c r="H545" s="21" t="str">
        <f t="shared" si="59"/>
        <v/>
      </c>
      <c r="I545" s="22" t="str">
        <f t="shared" si="60"/>
        <v/>
      </c>
      <c r="J545" s="21" t="str">
        <f t="shared" si="61"/>
        <v/>
      </c>
      <c r="K545" s="21" t="str">
        <f t="shared" si="62"/>
        <v/>
      </c>
      <c r="L545" s="23" t="str">
        <f>IF(B545="","",TRIM(IF(COUNTIF('Registru avize'!$B$5:$B$304,B545)=0,"Aviz inexistent în registru. ","")&amp;IF(AND(D545&lt;&gt;"",ISNA(MATCH(D545,Coduri,0)),E545=""),"Cod necunoscut. ","")&amp;IF(N(G545)&lt;=0,"Lipsește cantitatea. ","")))</f>
        <v/>
      </c>
    </row>
    <row r="546" spans="1:12" x14ac:dyDescent="0.2">
      <c r="A546" s="1" t="str">
        <f t="shared" si="56"/>
        <v/>
      </c>
      <c r="B546" s="18"/>
      <c r="C546" s="19" t="str">
        <f>IF(B546="","",COUNTIF(INDEX($B:$B,5):B546,B546))</f>
        <v/>
      </c>
      <c r="D546" s="18"/>
      <c r="E546" s="20" t="str">
        <f t="shared" si="57"/>
        <v/>
      </c>
      <c r="F546" s="19" t="str">
        <f t="shared" si="58"/>
        <v/>
      </c>
      <c r="G546" s="6"/>
      <c r="H546" s="21" t="str">
        <f t="shared" si="59"/>
        <v/>
      </c>
      <c r="I546" s="22" t="str">
        <f t="shared" si="60"/>
        <v/>
      </c>
      <c r="J546" s="21" t="str">
        <f t="shared" si="61"/>
        <v/>
      </c>
      <c r="K546" s="21" t="str">
        <f t="shared" si="62"/>
        <v/>
      </c>
      <c r="L546" s="23" t="str">
        <f>IF(B546="","",TRIM(IF(COUNTIF('Registru avize'!$B$5:$B$304,B546)=0,"Aviz inexistent în registru. ","")&amp;IF(AND(D546&lt;&gt;"",ISNA(MATCH(D546,Coduri,0)),E546=""),"Cod necunoscut. ","")&amp;IF(N(G546)&lt;=0,"Lipsește cantitatea. ","")))</f>
        <v/>
      </c>
    </row>
    <row r="547" spans="1:12" x14ac:dyDescent="0.2">
      <c r="A547" s="1" t="str">
        <f t="shared" si="56"/>
        <v/>
      </c>
      <c r="B547" s="18"/>
      <c r="C547" s="19" t="str">
        <f>IF(B547="","",COUNTIF(INDEX($B:$B,5):B547,B547))</f>
        <v/>
      </c>
      <c r="D547" s="18"/>
      <c r="E547" s="20" t="str">
        <f t="shared" si="57"/>
        <v/>
      </c>
      <c r="F547" s="19" t="str">
        <f t="shared" si="58"/>
        <v/>
      </c>
      <c r="G547" s="6"/>
      <c r="H547" s="21" t="str">
        <f t="shared" si="59"/>
        <v/>
      </c>
      <c r="I547" s="22" t="str">
        <f t="shared" si="60"/>
        <v/>
      </c>
      <c r="J547" s="21" t="str">
        <f t="shared" si="61"/>
        <v/>
      </c>
      <c r="K547" s="21" t="str">
        <f t="shared" si="62"/>
        <v/>
      </c>
      <c r="L547" s="23" t="str">
        <f>IF(B547="","",TRIM(IF(COUNTIF('Registru avize'!$B$5:$B$304,B547)=0,"Aviz inexistent în registru. ","")&amp;IF(AND(D547&lt;&gt;"",ISNA(MATCH(D547,Coduri,0)),E547=""),"Cod necunoscut. ","")&amp;IF(N(G547)&lt;=0,"Lipsește cantitatea. ","")))</f>
        <v/>
      </c>
    </row>
    <row r="548" spans="1:12" x14ac:dyDescent="0.2">
      <c r="A548" s="1" t="str">
        <f t="shared" si="56"/>
        <v/>
      </c>
      <c r="B548" s="18"/>
      <c r="C548" s="19" t="str">
        <f>IF(B548="","",COUNTIF(INDEX($B:$B,5):B548,B548))</f>
        <v/>
      </c>
      <c r="D548" s="18"/>
      <c r="E548" s="20" t="str">
        <f t="shared" si="57"/>
        <v/>
      </c>
      <c r="F548" s="19" t="str">
        <f t="shared" si="58"/>
        <v/>
      </c>
      <c r="G548" s="6"/>
      <c r="H548" s="21" t="str">
        <f t="shared" si="59"/>
        <v/>
      </c>
      <c r="I548" s="22" t="str">
        <f t="shared" si="60"/>
        <v/>
      </c>
      <c r="J548" s="21" t="str">
        <f t="shared" si="61"/>
        <v/>
      </c>
      <c r="K548" s="21" t="str">
        <f t="shared" si="62"/>
        <v/>
      </c>
      <c r="L548" s="23" t="str">
        <f>IF(B548="","",TRIM(IF(COUNTIF('Registru avize'!$B$5:$B$304,B548)=0,"Aviz inexistent în registru. ","")&amp;IF(AND(D548&lt;&gt;"",ISNA(MATCH(D548,Coduri,0)),E548=""),"Cod necunoscut. ","")&amp;IF(N(G548)&lt;=0,"Lipsește cantitatea. ","")))</f>
        <v/>
      </c>
    </row>
    <row r="549" spans="1:12" x14ac:dyDescent="0.2">
      <c r="A549" s="1" t="str">
        <f t="shared" si="56"/>
        <v/>
      </c>
      <c r="B549" s="18"/>
      <c r="C549" s="19" t="str">
        <f>IF(B549="","",COUNTIF(INDEX($B:$B,5):B549,B549))</f>
        <v/>
      </c>
      <c r="D549" s="18"/>
      <c r="E549" s="20" t="str">
        <f t="shared" si="57"/>
        <v/>
      </c>
      <c r="F549" s="19" t="str">
        <f t="shared" si="58"/>
        <v/>
      </c>
      <c r="G549" s="6"/>
      <c r="H549" s="21" t="str">
        <f t="shared" si="59"/>
        <v/>
      </c>
      <c r="I549" s="22" t="str">
        <f t="shared" si="60"/>
        <v/>
      </c>
      <c r="J549" s="21" t="str">
        <f t="shared" si="61"/>
        <v/>
      </c>
      <c r="K549" s="21" t="str">
        <f t="shared" si="62"/>
        <v/>
      </c>
      <c r="L549" s="23" t="str">
        <f>IF(B549="","",TRIM(IF(COUNTIF('Registru avize'!$B$5:$B$304,B549)=0,"Aviz inexistent în registru. ","")&amp;IF(AND(D549&lt;&gt;"",ISNA(MATCH(D549,Coduri,0)),E549=""),"Cod necunoscut. ","")&amp;IF(N(G549)&lt;=0,"Lipsește cantitatea. ","")))</f>
        <v/>
      </c>
    </row>
    <row r="550" spans="1:12" x14ac:dyDescent="0.2">
      <c r="A550" s="1" t="str">
        <f t="shared" si="56"/>
        <v/>
      </c>
      <c r="B550" s="18"/>
      <c r="C550" s="19" t="str">
        <f>IF(B550="","",COUNTIF(INDEX($B:$B,5):B550,B550))</f>
        <v/>
      </c>
      <c r="D550" s="18"/>
      <c r="E550" s="20" t="str">
        <f t="shared" si="57"/>
        <v/>
      </c>
      <c r="F550" s="19" t="str">
        <f t="shared" si="58"/>
        <v/>
      </c>
      <c r="G550" s="6"/>
      <c r="H550" s="21" t="str">
        <f t="shared" si="59"/>
        <v/>
      </c>
      <c r="I550" s="22" t="str">
        <f t="shared" si="60"/>
        <v/>
      </c>
      <c r="J550" s="21" t="str">
        <f t="shared" si="61"/>
        <v/>
      </c>
      <c r="K550" s="21" t="str">
        <f t="shared" si="62"/>
        <v/>
      </c>
      <c r="L550" s="23" t="str">
        <f>IF(B550="","",TRIM(IF(COUNTIF('Registru avize'!$B$5:$B$304,B550)=0,"Aviz inexistent în registru. ","")&amp;IF(AND(D550&lt;&gt;"",ISNA(MATCH(D550,Coduri,0)),E550=""),"Cod necunoscut. ","")&amp;IF(N(G550)&lt;=0,"Lipsește cantitatea. ","")))</f>
        <v/>
      </c>
    </row>
    <row r="551" spans="1:12" x14ac:dyDescent="0.2">
      <c r="A551" s="1" t="str">
        <f t="shared" si="56"/>
        <v/>
      </c>
      <c r="B551" s="18"/>
      <c r="C551" s="19" t="str">
        <f>IF(B551="","",COUNTIF(INDEX($B:$B,5):B551,B551))</f>
        <v/>
      </c>
      <c r="D551" s="18"/>
      <c r="E551" s="20" t="str">
        <f t="shared" si="57"/>
        <v/>
      </c>
      <c r="F551" s="19" t="str">
        <f t="shared" si="58"/>
        <v/>
      </c>
      <c r="G551" s="6"/>
      <c r="H551" s="21" t="str">
        <f t="shared" si="59"/>
        <v/>
      </c>
      <c r="I551" s="22" t="str">
        <f t="shared" si="60"/>
        <v/>
      </c>
      <c r="J551" s="21" t="str">
        <f t="shared" si="61"/>
        <v/>
      </c>
      <c r="K551" s="21" t="str">
        <f t="shared" si="62"/>
        <v/>
      </c>
      <c r="L551" s="23" t="str">
        <f>IF(B551="","",TRIM(IF(COUNTIF('Registru avize'!$B$5:$B$304,B551)=0,"Aviz inexistent în registru. ","")&amp;IF(AND(D551&lt;&gt;"",ISNA(MATCH(D551,Coduri,0)),E551=""),"Cod necunoscut. ","")&amp;IF(N(G551)&lt;=0,"Lipsește cantitatea. ","")))</f>
        <v/>
      </c>
    </row>
    <row r="552" spans="1:12" x14ac:dyDescent="0.2">
      <c r="A552" s="1" t="str">
        <f t="shared" si="56"/>
        <v/>
      </c>
      <c r="B552" s="18"/>
      <c r="C552" s="19" t="str">
        <f>IF(B552="","",COUNTIF(INDEX($B:$B,5):B552,B552))</f>
        <v/>
      </c>
      <c r="D552" s="18"/>
      <c r="E552" s="20" t="str">
        <f t="shared" si="57"/>
        <v/>
      </c>
      <c r="F552" s="19" t="str">
        <f t="shared" si="58"/>
        <v/>
      </c>
      <c r="G552" s="6"/>
      <c r="H552" s="21" t="str">
        <f t="shared" si="59"/>
        <v/>
      </c>
      <c r="I552" s="22" t="str">
        <f t="shared" si="60"/>
        <v/>
      </c>
      <c r="J552" s="21" t="str">
        <f t="shared" si="61"/>
        <v/>
      </c>
      <c r="K552" s="21" t="str">
        <f t="shared" si="62"/>
        <v/>
      </c>
      <c r="L552" s="23" t="str">
        <f>IF(B552="","",TRIM(IF(COUNTIF('Registru avize'!$B$5:$B$304,B552)=0,"Aviz inexistent în registru. ","")&amp;IF(AND(D552&lt;&gt;"",ISNA(MATCH(D552,Coduri,0)),E552=""),"Cod necunoscut. ","")&amp;IF(N(G552)&lt;=0,"Lipsește cantitatea. ","")))</f>
        <v/>
      </c>
    </row>
    <row r="553" spans="1:12" x14ac:dyDescent="0.2">
      <c r="A553" s="1" t="str">
        <f t="shared" si="56"/>
        <v/>
      </c>
      <c r="B553" s="18"/>
      <c r="C553" s="19" t="str">
        <f>IF(B553="","",COUNTIF(INDEX($B:$B,5):B553,B553))</f>
        <v/>
      </c>
      <c r="D553" s="18"/>
      <c r="E553" s="20" t="str">
        <f t="shared" si="57"/>
        <v/>
      </c>
      <c r="F553" s="19" t="str">
        <f t="shared" si="58"/>
        <v/>
      </c>
      <c r="G553" s="6"/>
      <c r="H553" s="21" t="str">
        <f t="shared" si="59"/>
        <v/>
      </c>
      <c r="I553" s="22" t="str">
        <f t="shared" si="60"/>
        <v/>
      </c>
      <c r="J553" s="21" t="str">
        <f t="shared" si="61"/>
        <v/>
      </c>
      <c r="K553" s="21" t="str">
        <f t="shared" si="62"/>
        <v/>
      </c>
      <c r="L553" s="23" t="str">
        <f>IF(B553="","",TRIM(IF(COUNTIF('Registru avize'!$B$5:$B$304,B553)=0,"Aviz inexistent în registru. ","")&amp;IF(AND(D553&lt;&gt;"",ISNA(MATCH(D553,Coduri,0)),E553=""),"Cod necunoscut. ","")&amp;IF(N(G553)&lt;=0,"Lipsește cantitatea. ","")))</f>
        <v/>
      </c>
    </row>
    <row r="554" spans="1:12" x14ac:dyDescent="0.2">
      <c r="A554" s="1" t="str">
        <f t="shared" si="56"/>
        <v/>
      </c>
      <c r="B554" s="18"/>
      <c r="C554" s="19" t="str">
        <f>IF(B554="","",COUNTIF(INDEX($B:$B,5):B554,B554))</f>
        <v/>
      </c>
      <c r="D554" s="18"/>
      <c r="E554" s="20" t="str">
        <f t="shared" si="57"/>
        <v/>
      </c>
      <c r="F554" s="19" t="str">
        <f t="shared" si="58"/>
        <v/>
      </c>
      <c r="G554" s="6"/>
      <c r="H554" s="21" t="str">
        <f t="shared" si="59"/>
        <v/>
      </c>
      <c r="I554" s="22" t="str">
        <f t="shared" si="60"/>
        <v/>
      </c>
      <c r="J554" s="21" t="str">
        <f t="shared" si="61"/>
        <v/>
      </c>
      <c r="K554" s="21" t="str">
        <f t="shared" si="62"/>
        <v/>
      </c>
      <c r="L554" s="23" t="str">
        <f>IF(B554="","",TRIM(IF(COUNTIF('Registru avize'!$B$5:$B$304,B554)=0,"Aviz inexistent în registru. ","")&amp;IF(AND(D554&lt;&gt;"",ISNA(MATCH(D554,Coduri,0)),E554=""),"Cod necunoscut. ","")&amp;IF(N(G554)&lt;=0,"Lipsește cantitatea. ","")))</f>
        <v/>
      </c>
    </row>
    <row r="555" spans="1:12" x14ac:dyDescent="0.2">
      <c r="A555" s="1" t="str">
        <f t="shared" si="56"/>
        <v/>
      </c>
      <c r="B555" s="18"/>
      <c r="C555" s="19" t="str">
        <f>IF(B555="","",COUNTIF(INDEX($B:$B,5):B555,B555))</f>
        <v/>
      </c>
      <c r="D555" s="18"/>
      <c r="E555" s="20" t="str">
        <f t="shared" si="57"/>
        <v/>
      </c>
      <c r="F555" s="19" t="str">
        <f t="shared" si="58"/>
        <v/>
      </c>
      <c r="G555" s="6"/>
      <c r="H555" s="21" t="str">
        <f t="shared" si="59"/>
        <v/>
      </c>
      <c r="I555" s="22" t="str">
        <f t="shared" si="60"/>
        <v/>
      </c>
      <c r="J555" s="21" t="str">
        <f t="shared" si="61"/>
        <v/>
      </c>
      <c r="K555" s="21" t="str">
        <f t="shared" si="62"/>
        <v/>
      </c>
      <c r="L555" s="23" t="str">
        <f>IF(B555="","",TRIM(IF(COUNTIF('Registru avize'!$B$5:$B$304,B555)=0,"Aviz inexistent în registru. ","")&amp;IF(AND(D555&lt;&gt;"",ISNA(MATCH(D555,Coduri,0)),E555=""),"Cod necunoscut. ","")&amp;IF(N(G555)&lt;=0,"Lipsește cantitatea. ","")))</f>
        <v/>
      </c>
    </row>
    <row r="556" spans="1:12" x14ac:dyDescent="0.2">
      <c r="A556" s="1" t="str">
        <f t="shared" si="56"/>
        <v/>
      </c>
      <c r="B556" s="18"/>
      <c r="C556" s="19" t="str">
        <f>IF(B556="","",COUNTIF(INDEX($B:$B,5):B556,B556))</f>
        <v/>
      </c>
      <c r="D556" s="18"/>
      <c r="E556" s="20" t="str">
        <f t="shared" si="57"/>
        <v/>
      </c>
      <c r="F556" s="19" t="str">
        <f t="shared" si="58"/>
        <v/>
      </c>
      <c r="G556" s="6"/>
      <c r="H556" s="21" t="str">
        <f t="shared" si="59"/>
        <v/>
      </c>
      <c r="I556" s="22" t="str">
        <f t="shared" si="60"/>
        <v/>
      </c>
      <c r="J556" s="21" t="str">
        <f t="shared" si="61"/>
        <v/>
      </c>
      <c r="K556" s="21" t="str">
        <f t="shared" si="62"/>
        <v/>
      </c>
      <c r="L556" s="23" t="str">
        <f>IF(B556="","",TRIM(IF(COUNTIF('Registru avize'!$B$5:$B$304,B556)=0,"Aviz inexistent în registru. ","")&amp;IF(AND(D556&lt;&gt;"",ISNA(MATCH(D556,Coduri,0)),E556=""),"Cod necunoscut. ","")&amp;IF(N(G556)&lt;=0,"Lipsește cantitatea. ","")))</f>
        <v/>
      </c>
    </row>
    <row r="557" spans="1:12" x14ac:dyDescent="0.2">
      <c r="A557" s="1" t="str">
        <f t="shared" si="56"/>
        <v/>
      </c>
      <c r="B557" s="18"/>
      <c r="C557" s="19" t="str">
        <f>IF(B557="","",COUNTIF(INDEX($B:$B,5):B557,B557))</f>
        <v/>
      </c>
      <c r="D557" s="18"/>
      <c r="E557" s="20" t="str">
        <f t="shared" si="57"/>
        <v/>
      </c>
      <c r="F557" s="19" t="str">
        <f t="shared" si="58"/>
        <v/>
      </c>
      <c r="G557" s="6"/>
      <c r="H557" s="21" t="str">
        <f t="shared" si="59"/>
        <v/>
      </c>
      <c r="I557" s="22" t="str">
        <f t="shared" si="60"/>
        <v/>
      </c>
      <c r="J557" s="21" t="str">
        <f t="shared" si="61"/>
        <v/>
      </c>
      <c r="K557" s="21" t="str">
        <f t="shared" si="62"/>
        <v/>
      </c>
      <c r="L557" s="23" t="str">
        <f>IF(B557="","",TRIM(IF(COUNTIF('Registru avize'!$B$5:$B$304,B557)=0,"Aviz inexistent în registru. ","")&amp;IF(AND(D557&lt;&gt;"",ISNA(MATCH(D557,Coduri,0)),E557=""),"Cod necunoscut. ","")&amp;IF(N(G557)&lt;=0,"Lipsește cantitatea. ","")))</f>
        <v/>
      </c>
    </row>
    <row r="558" spans="1:12" x14ac:dyDescent="0.2">
      <c r="A558" s="1" t="str">
        <f t="shared" si="56"/>
        <v/>
      </c>
      <c r="B558" s="18"/>
      <c r="C558" s="19" t="str">
        <f>IF(B558="","",COUNTIF(INDEX($B:$B,5):B558,B558))</f>
        <v/>
      </c>
      <c r="D558" s="18"/>
      <c r="E558" s="20" t="str">
        <f t="shared" si="57"/>
        <v/>
      </c>
      <c r="F558" s="19" t="str">
        <f t="shared" si="58"/>
        <v/>
      </c>
      <c r="G558" s="6"/>
      <c r="H558" s="21" t="str">
        <f t="shared" si="59"/>
        <v/>
      </c>
      <c r="I558" s="22" t="str">
        <f t="shared" si="60"/>
        <v/>
      </c>
      <c r="J558" s="21" t="str">
        <f t="shared" si="61"/>
        <v/>
      </c>
      <c r="K558" s="21" t="str">
        <f t="shared" si="62"/>
        <v/>
      </c>
      <c r="L558" s="23" t="str">
        <f>IF(B558="","",TRIM(IF(COUNTIF('Registru avize'!$B$5:$B$304,B558)=0,"Aviz inexistent în registru. ","")&amp;IF(AND(D558&lt;&gt;"",ISNA(MATCH(D558,Coduri,0)),E558=""),"Cod necunoscut. ","")&amp;IF(N(G558)&lt;=0,"Lipsește cantitatea. ","")))</f>
        <v/>
      </c>
    </row>
    <row r="559" spans="1:12" x14ac:dyDescent="0.2">
      <c r="A559" s="1" t="str">
        <f t="shared" si="56"/>
        <v/>
      </c>
      <c r="B559" s="18"/>
      <c r="C559" s="19" t="str">
        <f>IF(B559="","",COUNTIF(INDEX($B:$B,5):B559,B559))</f>
        <v/>
      </c>
      <c r="D559" s="18"/>
      <c r="E559" s="20" t="str">
        <f t="shared" si="57"/>
        <v/>
      </c>
      <c r="F559" s="19" t="str">
        <f t="shared" si="58"/>
        <v/>
      </c>
      <c r="G559" s="6"/>
      <c r="H559" s="21" t="str">
        <f t="shared" si="59"/>
        <v/>
      </c>
      <c r="I559" s="22" t="str">
        <f t="shared" si="60"/>
        <v/>
      </c>
      <c r="J559" s="21" t="str">
        <f t="shared" si="61"/>
        <v/>
      </c>
      <c r="K559" s="21" t="str">
        <f t="shared" si="62"/>
        <v/>
      </c>
      <c r="L559" s="23" t="str">
        <f>IF(B559="","",TRIM(IF(COUNTIF('Registru avize'!$B$5:$B$304,B559)=0,"Aviz inexistent în registru. ","")&amp;IF(AND(D559&lt;&gt;"",ISNA(MATCH(D559,Coduri,0)),E559=""),"Cod necunoscut. ","")&amp;IF(N(G559)&lt;=0,"Lipsește cantitatea. ","")))</f>
        <v/>
      </c>
    </row>
    <row r="560" spans="1:12" x14ac:dyDescent="0.2">
      <c r="A560" s="1" t="str">
        <f t="shared" si="56"/>
        <v/>
      </c>
      <c r="B560" s="18"/>
      <c r="C560" s="19" t="str">
        <f>IF(B560="","",COUNTIF(INDEX($B:$B,5):B560,B560))</f>
        <v/>
      </c>
      <c r="D560" s="18"/>
      <c r="E560" s="20" t="str">
        <f t="shared" si="57"/>
        <v/>
      </c>
      <c r="F560" s="19" t="str">
        <f t="shared" si="58"/>
        <v/>
      </c>
      <c r="G560" s="6"/>
      <c r="H560" s="21" t="str">
        <f t="shared" si="59"/>
        <v/>
      </c>
      <c r="I560" s="22" t="str">
        <f t="shared" si="60"/>
        <v/>
      </c>
      <c r="J560" s="21" t="str">
        <f t="shared" si="61"/>
        <v/>
      </c>
      <c r="K560" s="21" t="str">
        <f t="shared" si="62"/>
        <v/>
      </c>
      <c r="L560" s="23" t="str">
        <f>IF(B560="","",TRIM(IF(COUNTIF('Registru avize'!$B$5:$B$304,B560)=0,"Aviz inexistent în registru. ","")&amp;IF(AND(D560&lt;&gt;"",ISNA(MATCH(D560,Coduri,0)),E560=""),"Cod necunoscut. ","")&amp;IF(N(G560)&lt;=0,"Lipsește cantitatea. ","")))</f>
        <v/>
      </c>
    </row>
    <row r="561" spans="1:12" x14ac:dyDescent="0.2">
      <c r="A561" s="1" t="str">
        <f t="shared" si="56"/>
        <v/>
      </c>
      <c r="B561" s="18"/>
      <c r="C561" s="19" t="str">
        <f>IF(B561="","",COUNTIF(INDEX($B:$B,5):B561,B561))</f>
        <v/>
      </c>
      <c r="D561" s="18"/>
      <c r="E561" s="20" t="str">
        <f t="shared" si="57"/>
        <v/>
      </c>
      <c r="F561" s="19" t="str">
        <f t="shared" si="58"/>
        <v/>
      </c>
      <c r="G561" s="6"/>
      <c r="H561" s="21" t="str">
        <f t="shared" si="59"/>
        <v/>
      </c>
      <c r="I561" s="22" t="str">
        <f t="shared" si="60"/>
        <v/>
      </c>
      <c r="J561" s="21" t="str">
        <f t="shared" si="61"/>
        <v/>
      </c>
      <c r="K561" s="21" t="str">
        <f t="shared" si="62"/>
        <v/>
      </c>
      <c r="L561" s="23" t="str">
        <f>IF(B561="","",TRIM(IF(COUNTIF('Registru avize'!$B$5:$B$304,B561)=0,"Aviz inexistent în registru. ","")&amp;IF(AND(D561&lt;&gt;"",ISNA(MATCH(D561,Coduri,0)),E561=""),"Cod necunoscut. ","")&amp;IF(N(G561)&lt;=0,"Lipsește cantitatea. ","")))</f>
        <v/>
      </c>
    </row>
    <row r="562" spans="1:12" x14ac:dyDescent="0.2">
      <c r="A562" s="1" t="str">
        <f t="shared" si="56"/>
        <v/>
      </c>
      <c r="B562" s="18"/>
      <c r="C562" s="19" t="str">
        <f>IF(B562="","",COUNTIF(INDEX($B:$B,5):B562,B562))</f>
        <v/>
      </c>
      <c r="D562" s="18"/>
      <c r="E562" s="20" t="str">
        <f t="shared" si="57"/>
        <v/>
      </c>
      <c r="F562" s="19" t="str">
        <f t="shared" si="58"/>
        <v/>
      </c>
      <c r="G562" s="6"/>
      <c r="H562" s="21" t="str">
        <f t="shared" si="59"/>
        <v/>
      </c>
      <c r="I562" s="22" t="str">
        <f t="shared" si="60"/>
        <v/>
      </c>
      <c r="J562" s="21" t="str">
        <f t="shared" si="61"/>
        <v/>
      </c>
      <c r="K562" s="21" t="str">
        <f t="shared" si="62"/>
        <v/>
      </c>
      <c r="L562" s="23" t="str">
        <f>IF(B562="","",TRIM(IF(COUNTIF('Registru avize'!$B$5:$B$304,B562)=0,"Aviz inexistent în registru. ","")&amp;IF(AND(D562&lt;&gt;"",ISNA(MATCH(D562,Coduri,0)),E562=""),"Cod necunoscut. ","")&amp;IF(N(G562)&lt;=0,"Lipsește cantitatea. ","")))</f>
        <v/>
      </c>
    </row>
    <row r="563" spans="1:12" x14ac:dyDescent="0.2">
      <c r="A563" s="1" t="str">
        <f t="shared" si="56"/>
        <v/>
      </c>
      <c r="B563" s="18"/>
      <c r="C563" s="19" t="str">
        <f>IF(B563="","",COUNTIF(INDEX($B:$B,5):B563,B563))</f>
        <v/>
      </c>
      <c r="D563" s="18"/>
      <c r="E563" s="20" t="str">
        <f t="shared" si="57"/>
        <v/>
      </c>
      <c r="F563" s="19" t="str">
        <f t="shared" si="58"/>
        <v/>
      </c>
      <c r="G563" s="6"/>
      <c r="H563" s="21" t="str">
        <f t="shared" si="59"/>
        <v/>
      </c>
      <c r="I563" s="22" t="str">
        <f t="shared" si="60"/>
        <v/>
      </c>
      <c r="J563" s="21" t="str">
        <f t="shared" si="61"/>
        <v/>
      </c>
      <c r="K563" s="21" t="str">
        <f t="shared" si="62"/>
        <v/>
      </c>
      <c r="L563" s="23" t="str">
        <f>IF(B563="","",TRIM(IF(COUNTIF('Registru avize'!$B$5:$B$304,B563)=0,"Aviz inexistent în registru. ","")&amp;IF(AND(D563&lt;&gt;"",ISNA(MATCH(D563,Coduri,0)),E563=""),"Cod necunoscut. ","")&amp;IF(N(G563)&lt;=0,"Lipsește cantitatea. ","")))</f>
        <v/>
      </c>
    </row>
    <row r="564" spans="1:12" x14ac:dyDescent="0.2">
      <c r="A564" s="1" t="str">
        <f t="shared" si="56"/>
        <v/>
      </c>
      <c r="B564" s="18"/>
      <c r="C564" s="19" t="str">
        <f>IF(B564="","",COUNTIF(INDEX($B:$B,5):B564,B564))</f>
        <v/>
      </c>
      <c r="D564" s="18"/>
      <c r="E564" s="20" t="str">
        <f t="shared" si="57"/>
        <v/>
      </c>
      <c r="F564" s="19" t="str">
        <f t="shared" si="58"/>
        <v/>
      </c>
      <c r="G564" s="6"/>
      <c r="H564" s="21" t="str">
        <f t="shared" si="59"/>
        <v/>
      </c>
      <c r="I564" s="22" t="str">
        <f t="shared" si="60"/>
        <v/>
      </c>
      <c r="J564" s="21" t="str">
        <f t="shared" si="61"/>
        <v/>
      </c>
      <c r="K564" s="21" t="str">
        <f t="shared" si="62"/>
        <v/>
      </c>
      <c r="L564" s="23" t="str">
        <f>IF(B564="","",TRIM(IF(COUNTIF('Registru avize'!$B$5:$B$304,B564)=0,"Aviz inexistent în registru. ","")&amp;IF(AND(D564&lt;&gt;"",ISNA(MATCH(D564,Coduri,0)),E564=""),"Cod necunoscut. ","")&amp;IF(N(G564)&lt;=0,"Lipsește cantitatea. ","")))</f>
        <v/>
      </c>
    </row>
    <row r="565" spans="1:12" x14ac:dyDescent="0.2">
      <c r="A565" s="1" t="str">
        <f t="shared" si="56"/>
        <v/>
      </c>
      <c r="B565" s="18"/>
      <c r="C565" s="19" t="str">
        <f>IF(B565="","",COUNTIF(INDEX($B:$B,5):B565,B565))</f>
        <v/>
      </c>
      <c r="D565" s="18"/>
      <c r="E565" s="20" t="str">
        <f t="shared" si="57"/>
        <v/>
      </c>
      <c r="F565" s="19" t="str">
        <f t="shared" si="58"/>
        <v/>
      </c>
      <c r="G565" s="6"/>
      <c r="H565" s="21" t="str">
        <f t="shared" si="59"/>
        <v/>
      </c>
      <c r="I565" s="22" t="str">
        <f t="shared" si="60"/>
        <v/>
      </c>
      <c r="J565" s="21" t="str">
        <f t="shared" si="61"/>
        <v/>
      </c>
      <c r="K565" s="21" t="str">
        <f t="shared" si="62"/>
        <v/>
      </c>
      <c r="L565" s="23" t="str">
        <f>IF(B565="","",TRIM(IF(COUNTIF('Registru avize'!$B$5:$B$304,B565)=0,"Aviz inexistent în registru. ","")&amp;IF(AND(D565&lt;&gt;"",ISNA(MATCH(D565,Coduri,0)),E565=""),"Cod necunoscut. ","")&amp;IF(N(G565)&lt;=0,"Lipsește cantitatea. ","")))</f>
        <v/>
      </c>
    </row>
    <row r="566" spans="1:12" x14ac:dyDescent="0.2">
      <c r="A566" s="1" t="str">
        <f t="shared" si="56"/>
        <v/>
      </c>
      <c r="B566" s="18"/>
      <c r="C566" s="19" t="str">
        <f>IF(B566="","",COUNTIF(INDEX($B:$B,5):B566,B566))</f>
        <v/>
      </c>
      <c r="D566" s="18"/>
      <c r="E566" s="20" t="str">
        <f t="shared" si="57"/>
        <v/>
      </c>
      <c r="F566" s="19" t="str">
        <f t="shared" si="58"/>
        <v/>
      </c>
      <c r="G566" s="6"/>
      <c r="H566" s="21" t="str">
        <f t="shared" si="59"/>
        <v/>
      </c>
      <c r="I566" s="22" t="str">
        <f t="shared" si="60"/>
        <v/>
      </c>
      <c r="J566" s="21" t="str">
        <f t="shared" si="61"/>
        <v/>
      </c>
      <c r="K566" s="21" t="str">
        <f t="shared" si="62"/>
        <v/>
      </c>
      <c r="L566" s="23" t="str">
        <f>IF(B566="","",TRIM(IF(COUNTIF('Registru avize'!$B$5:$B$304,B566)=0,"Aviz inexistent în registru. ","")&amp;IF(AND(D566&lt;&gt;"",ISNA(MATCH(D566,Coduri,0)),E566=""),"Cod necunoscut. ","")&amp;IF(N(G566)&lt;=0,"Lipsește cantitatea. ","")))</f>
        <v/>
      </c>
    </row>
    <row r="567" spans="1:12" x14ac:dyDescent="0.2">
      <c r="A567" s="1" t="str">
        <f t="shared" si="56"/>
        <v/>
      </c>
      <c r="B567" s="18"/>
      <c r="C567" s="19" t="str">
        <f>IF(B567="","",COUNTIF(INDEX($B:$B,5):B567,B567))</f>
        <v/>
      </c>
      <c r="D567" s="18"/>
      <c r="E567" s="20" t="str">
        <f t="shared" si="57"/>
        <v/>
      </c>
      <c r="F567" s="19" t="str">
        <f t="shared" si="58"/>
        <v/>
      </c>
      <c r="G567" s="6"/>
      <c r="H567" s="21" t="str">
        <f t="shared" si="59"/>
        <v/>
      </c>
      <c r="I567" s="22" t="str">
        <f t="shared" si="60"/>
        <v/>
      </c>
      <c r="J567" s="21" t="str">
        <f t="shared" si="61"/>
        <v/>
      </c>
      <c r="K567" s="21" t="str">
        <f t="shared" si="62"/>
        <v/>
      </c>
      <c r="L567" s="23" t="str">
        <f>IF(B567="","",TRIM(IF(COUNTIF('Registru avize'!$B$5:$B$304,B567)=0,"Aviz inexistent în registru. ","")&amp;IF(AND(D567&lt;&gt;"",ISNA(MATCH(D567,Coduri,0)),E567=""),"Cod necunoscut. ","")&amp;IF(N(G567)&lt;=0,"Lipsește cantitatea. ","")))</f>
        <v/>
      </c>
    </row>
    <row r="568" spans="1:12" x14ac:dyDescent="0.2">
      <c r="A568" s="1" t="str">
        <f t="shared" si="56"/>
        <v/>
      </c>
      <c r="B568" s="18"/>
      <c r="C568" s="19" t="str">
        <f>IF(B568="","",COUNTIF(INDEX($B:$B,5):B568,B568))</f>
        <v/>
      </c>
      <c r="D568" s="18"/>
      <c r="E568" s="20" t="str">
        <f t="shared" si="57"/>
        <v/>
      </c>
      <c r="F568" s="19" t="str">
        <f t="shared" si="58"/>
        <v/>
      </c>
      <c r="G568" s="6"/>
      <c r="H568" s="21" t="str">
        <f t="shared" si="59"/>
        <v/>
      </c>
      <c r="I568" s="22" t="str">
        <f t="shared" si="60"/>
        <v/>
      </c>
      <c r="J568" s="21" t="str">
        <f t="shared" si="61"/>
        <v/>
      </c>
      <c r="K568" s="21" t="str">
        <f t="shared" si="62"/>
        <v/>
      </c>
      <c r="L568" s="23" t="str">
        <f>IF(B568="","",TRIM(IF(COUNTIF('Registru avize'!$B$5:$B$304,B568)=0,"Aviz inexistent în registru. ","")&amp;IF(AND(D568&lt;&gt;"",ISNA(MATCH(D568,Coduri,0)),E568=""),"Cod necunoscut. ","")&amp;IF(N(G568)&lt;=0,"Lipsește cantitatea. ","")))</f>
        <v/>
      </c>
    </row>
    <row r="569" spans="1:12" x14ac:dyDescent="0.2">
      <c r="A569" s="1" t="str">
        <f t="shared" si="56"/>
        <v/>
      </c>
      <c r="B569" s="18"/>
      <c r="C569" s="19" t="str">
        <f>IF(B569="","",COUNTIF(INDEX($B:$B,5):B569,B569))</f>
        <v/>
      </c>
      <c r="D569" s="18"/>
      <c r="E569" s="20" t="str">
        <f t="shared" si="57"/>
        <v/>
      </c>
      <c r="F569" s="19" t="str">
        <f t="shared" si="58"/>
        <v/>
      </c>
      <c r="G569" s="6"/>
      <c r="H569" s="21" t="str">
        <f t="shared" si="59"/>
        <v/>
      </c>
      <c r="I569" s="22" t="str">
        <f t="shared" si="60"/>
        <v/>
      </c>
      <c r="J569" s="21" t="str">
        <f t="shared" si="61"/>
        <v/>
      </c>
      <c r="K569" s="21" t="str">
        <f t="shared" si="62"/>
        <v/>
      </c>
      <c r="L569" s="23" t="str">
        <f>IF(B569="","",TRIM(IF(COUNTIF('Registru avize'!$B$5:$B$304,B569)=0,"Aviz inexistent în registru. ","")&amp;IF(AND(D569&lt;&gt;"",ISNA(MATCH(D569,Coduri,0)),E569=""),"Cod necunoscut. ","")&amp;IF(N(G569)&lt;=0,"Lipsește cantitatea. ","")))</f>
        <v/>
      </c>
    </row>
    <row r="570" spans="1:12" x14ac:dyDescent="0.2">
      <c r="A570" s="1" t="str">
        <f t="shared" si="56"/>
        <v/>
      </c>
      <c r="B570" s="18"/>
      <c r="C570" s="19" t="str">
        <f>IF(B570="","",COUNTIF(INDEX($B:$B,5):B570,B570))</f>
        <v/>
      </c>
      <c r="D570" s="18"/>
      <c r="E570" s="20" t="str">
        <f t="shared" si="57"/>
        <v/>
      </c>
      <c r="F570" s="19" t="str">
        <f t="shared" si="58"/>
        <v/>
      </c>
      <c r="G570" s="6"/>
      <c r="H570" s="21" t="str">
        <f t="shared" si="59"/>
        <v/>
      </c>
      <c r="I570" s="22" t="str">
        <f t="shared" si="60"/>
        <v/>
      </c>
      <c r="J570" s="21" t="str">
        <f t="shared" si="61"/>
        <v/>
      </c>
      <c r="K570" s="21" t="str">
        <f t="shared" si="62"/>
        <v/>
      </c>
      <c r="L570" s="23" t="str">
        <f>IF(B570="","",TRIM(IF(COUNTIF('Registru avize'!$B$5:$B$304,B570)=0,"Aviz inexistent în registru. ","")&amp;IF(AND(D570&lt;&gt;"",ISNA(MATCH(D570,Coduri,0)),E570=""),"Cod necunoscut. ","")&amp;IF(N(G570)&lt;=0,"Lipsește cantitatea. ","")))</f>
        <v/>
      </c>
    </row>
    <row r="571" spans="1:12" x14ac:dyDescent="0.2">
      <c r="A571" s="1" t="str">
        <f t="shared" si="56"/>
        <v/>
      </c>
      <c r="B571" s="18"/>
      <c r="C571" s="19" t="str">
        <f>IF(B571="","",COUNTIF(INDEX($B:$B,5):B571,B571))</f>
        <v/>
      </c>
      <c r="D571" s="18"/>
      <c r="E571" s="20" t="str">
        <f t="shared" si="57"/>
        <v/>
      </c>
      <c r="F571" s="19" t="str">
        <f t="shared" si="58"/>
        <v/>
      </c>
      <c r="G571" s="6"/>
      <c r="H571" s="21" t="str">
        <f t="shared" si="59"/>
        <v/>
      </c>
      <c r="I571" s="22" t="str">
        <f t="shared" si="60"/>
        <v/>
      </c>
      <c r="J571" s="21" t="str">
        <f t="shared" si="61"/>
        <v/>
      </c>
      <c r="K571" s="21" t="str">
        <f t="shared" si="62"/>
        <v/>
      </c>
      <c r="L571" s="23" t="str">
        <f>IF(B571="","",TRIM(IF(COUNTIF('Registru avize'!$B$5:$B$304,B571)=0,"Aviz inexistent în registru. ","")&amp;IF(AND(D571&lt;&gt;"",ISNA(MATCH(D571,Coduri,0)),E571=""),"Cod necunoscut. ","")&amp;IF(N(G571)&lt;=0,"Lipsește cantitatea. ","")))</f>
        <v/>
      </c>
    </row>
    <row r="572" spans="1:12" x14ac:dyDescent="0.2">
      <c r="A572" s="1" t="str">
        <f t="shared" si="56"/>
        <v/>
      </c>
      <c r="B572" s="18"/>
      <c r="C572" s="19" t="str">
        <f>IF(B572="","",COUNTIF(INDEX($B:$B,5):B572,B572))</f>
        <v/>
      </c>
      <c r="D572" s="18"/>
      <c r="E572" s="20" t="str">
        <f t="shared" si="57"/>
        <v/>
      </c>
      <c r="F572" s="19" t="str">
        <f t="shared" si="58"/>
        <v/>
      </c>
      <c r="G572" s="6"/>
      <c r="H572" s="21" t="str">
        <f t="shared" si="59"/>
        <v/>
      </c>
      <c r="I572" s="22" t="str">
        <f t="shared" si="60"/>
        <v/>
      </c>
      <c r="J572" s="21" t="str">
        <f t="shared" si="61"/>
        <v/>
      </c>
      <c r="K572" s="21" t="str">
        <f t="shared" si="62"/>
        <v/>
      </c>
      <c r="L572" s="23" t="str">
        <f>IF(B572="","",TRIM(IF(COUNTIF('Registru avize'!$B$5:$B$304,B572)=0,"Aviz inexistent în registru. ","")&amp;IF(AND(D572&lt;&gt;"",ISNA(MATCH(D572,Coduri,0)),E572=""),"Cod necunoscut. ","")&amp;IF(N(G572)&lt;=0,"Lipsește cantitatea. ","")))</f>
        <v/>
      </c>
    </row>
    <row r="573" spans="1:12" x14ac:dyDescent="0.2">
      <c r="A573" s="1" t="str">
        <f t="shared" si="56"/>
        <v/>
      </c>
      <c r="B573" s="18"/>
      <c r="C573" s="19" t="str">
        <f>IF(B573="","",COUNTIF(INDEX($B:$B,5):B573,B573))</f>
        <v/>
      </c>
      <c r="D573" s="18"/>
      <c r="E573" s="20" t="str">
        <f t="shared" si="57"/>
        <v/>
      </c>
      <c r="F573" s="19" t="str">
        <f t="shared" si="58"/>
        <v/>
      </c>
      <c r="G573" s="6"/>
      <c r="H573" s="21" t="str">
        <f t="shared" si="59"/>
        <v/>
      </c>
      <c r="I573" s="22" t="str">
        <f t="shared" si="60"/>
        <v/>
      </c>
      <c r="J573" s="21" t="str">
        <f t="shared" si="61"/>
        <v/>
      </c>
      <c r="K573" s="21" t="str">
        <f t="shared" si="62"/>
        <v/>
      </c>
      <c r="L573" s="23" t="str">
        <f>IF(B573="","",TRIM(IF(COUNTIF('Registru avize'!$B$5:$B$304,B573)=0,"Aviz inexistent în registru. ","")&amp;IF(AND(D573&lt;&gt;"",ISNA(MATCH(D573,Coduri,0)),E573=""),"Cod necunoscut. ","")&amp;IF(N(G573)&lt;=0,"Lipsește cantitatea. ","")))</f>
        <v/>
      </c>
    </row>
    <row r="574" spans="1:12" x14ac:dyDescent="0.2">
      <c r="A574" s="1" t="str">
        <f t="shared" si="56"/>
        <v/>
      </c>
      <c r="B574" s="18"/>
      <c r="C574" s="19" t="str">
        <f>IF(B574="","",COUNTIF(INDEX($B:$B,5):B574,B574))</f>
        <v/>
      </c>
      <c r="D574" s="18"/>
      <c r="E574" s="20" t="str">
        <f t="shared" si="57"/>
        <v/>
      </c>
      <c r="F574" s="19" t="str">
        <f t="shared" si="58"/>
        <v/>
      </c>
      <c r="G574" s="6"/>
      <c r="H574" s="21" t="str">
        <f t="shared" si="59"/>
        <v/>
      </c>
      <c r="I574" s="22" t="str">
        <f t="shared" si="60"/>
        <v/>
      </c>
      <c r="J574" s="21" t="str">
        <f t="shared" si="61"/>
        <v/>
      </c>
      <c r="K574" s="21" t="str">
        <f t="shared" si="62"/>
        <v/>
      </c>
      <c r="L574" s="23" t="str">
        <f>IF(B574="","",TRIM(IF(COUNTIF('Registru avize'!$B$5:$B$304,B574)=0,"Aviz inexistent în registru. ","")&amp;IF(AND(D574&lt;&gt;"",ISNA(MATCH(D574,Coduri,0)),E574=""),"Cod necunoscut. ","")&amp;IF(N(G574)&lt;=0,"Lipsește cantitatea. ","")))</f>
        <v/>
      </c>
    </row>
    <row r="575" spans="1:12" x14ac:dyDescent="0.2">
      <c r="A575" s="1" t="str">
        <f t="shared" si="56"/>
        <v/>
      </c>
      <c r="B575" s="18"/>
      <c r="C575" s="19" t="str">
        <f>IF(B575="","",COUNTIF(INDEX($B:$B,5):B575,B575))</f>
        <v/>
      </c>
      <c r="D575" s="18"/>
      <c r="E575" s="20" t="str">
        <f t="shared" si="57"/>
        <v/>
      </c>
      <c r="F575" s="19" t="str">
        <f t="shared" si="58"/>
        <v/>
      </c>
      <c r="G575" s="6"/>
      <c r="H575" s="21" t="str">
        <f t="shared" si="59"/>
        <v/>
      </c>
      <c r="I575" s="22" t="str">
        <f t="shared" si="60"/>
        <v/>
      </c>
      <c r="J575" s="21" t="str">
        <f t="shared" si="61"/>
        <v/>
      </c>
      <c r="K575" s="21" t="str">
        <f t="shared" si="62"/>
        <v/>
      </c>
      <c r="L575" s="23" t="str">
        <f>IF(B575="","",TRIM(IF(COUNTIF('Registru avize'!$B$5:$B$304,B575)=0,"Aviz inexistent în registru. ","")&amp;IF(AND(D575&lt;&gt;"",ISNA(MATCH(D575,Coduri,0)),E575=""),"Cod necunoscut. ","")&amp;IF(N(G575)&lt;=0,"Lipsește cantitatea. ","")))</f>
        <v/>
      </c>
    </row>
    <row r="576" spans="1:12" x14ac:dyDescent="0.2">
      <c r="A576" s="1" t="str">
        <f t="shared" si="56"/>
        <v/>
      </c>
      <c r="B576" s="18"/>
      <c r="C576" s="19" t="str">
        <f>IF(B576="","",COUNTIF(INDEX($B:$B,5):B576,B576))</f>
        <v/>
      </c>
      <c r="D576" s="18"/>
      <c r="E576" s="20" t="str">
        <f t="shared" si="57"/>
        <v/>
      </c>
      <c r="F576" s="19" t="str">
        <f t="shared" si="58"/>
        <v/>
      </c>
      <c r="G576" s="6"/>
      <c r="H576" s="21" t="str">
        <f t="shared" si="59"/>
        <v/>
      </c>
      <c r="I576" s="22" t="str">
        <f t="shared" si="60"/>
        <v/>
      </c>
      <c r="J576" s="21" t="str">
        <f t="shared" si="61"/>
        <v/>
      </c>
      <c r="K576" s="21" t="str">
        <f t="shared" si="62"/>
        <v/>
      </c>
      <c r="L576" s="23" t="str">
        <f>IF(B576="","",TRIM(IF(COUNTIF('Registru avize'!$B$5:$B$304,B576)=0,"Aviz inexistent în registru. ","")&amp;IF(AND(D576&lt;&gt;"",ISNA(MATCH(D576,Coduri,0)),E576=""),"Cod necunoscut. ","")&amp;IF(N(G576)&lt;=0,"Lipsește cantitatea. ","")))</f>
        <v/>
      </c>
    </row>
    <row r="577" spans="1:12" x14ac:dyDescent="0.2">
      <c r="A577" s="1" t="str">
        <f t="shared" si="56"/>
        <v/>
      </c>
      <c r="B577" s="18"/>
      <c r="C577" s="19" t="str">
        <f>IF(B577="","",COUNTIF(INDEX($B:$B,5):B577,B577))</f>
        <v/>
      </c>
      <c r="D577" s="18"/>
      <c r="E577" s="20" t="str">
        <f t="shared" si="57"/>
        <v/>
      </c>
      <c r="F577" s="19" t="str">
        <f t="shared" si="58"/>
        <v/>
      </c>
      <c r="G577" s="6"/>
      <c r="H577" s="21" t="str">
        <f t="shared" si="59"/>
        <v/>
      </c>
      <c r="I577" s="22" t="str">
        <f t="shared" si="60"/>
        <v/>
      </c>
      <c r="J577" s="21" t="str">
        <f t="shared" si="61"/>
        <v/>
      </c>
      <c r="K577" s="21" t="str">
        <f t="shared" si="62"/>
        <v/>
      </c>
      <c r="L577" s="23" t="str">
        <f>IF(B577="","",TRIM(IF(COUNTIF('Registru avize'!$B$5:$B$304,B577)=0,"Aviz inexistent în registru. ","")&amp;IF(AND(D577&lt;&gt;"",ISNA(MATCH(D577,Coduri,0)),E577=""),"Cod necunoscut. ","")&amp;IF(N(G577)&lt;=0,"Lipsește cantitatea. ","")))</f>
        <v/>
      </c>
    </row>
    <row r="578" spans="1:12" x14ac:dyDescent="0.2">
      <c r="A578" s="1" t="str">
        <f t="shared" si="56"/>
        <v/>
      </c>
      <c r="B578" s="18"/>
      <c r="C578" s="19" t="str">
        <f>IF(B578="","",COUNTIF(INDEX($B:$B,5):B578,B578))</f>
        <v/>
      </c>
      <c r="D578" s="18"/>
      <c r="E578" s="20" t="str">
        <f t="shared" si="57"/>
        <v/>
      </c>
      <c r="F578" s="19" t="str">
        <f t="shared" si="58"/>
        <v/>
      </c>
      <c r="G578" s="6"/>
      <c r="H578" s="21" t="str">
        <f t="shared" si="59"/>
        <v/>
      </c>
      <c r="I578" s="22" t="str">
        <f t="shared" si="60"/>
        <v/>
      </c>
      <c r="J578" s="21" t="str">
        <f t="shared" si="61"/>
        <v/>
      </c>
      <c r="K578" s="21" t="str">
        <f t="shared" si="62"/>
        <v/>
      </c>
      <c r="L578" s="23" t="str">
        <f>IF(B578="","",TRIM(IF(COUNTIF('Registru avize'!$B$5:$B$304,B578)=0,"Aviz inexistent în registru. ","")&amp;IF(AND(D578&lt;&gt;"",ISNA(MATCH(D578,Coduri,0)),E578=""),"Cod necunoscut. ","")&amp;IF(N(G578)&lt;=0,"Lipsește cantitatea. ","")))</f>
        <v/>
      </c>
    </row>
    <row r="579" spans="1:12" x14ac:dyDescent="0.2">
      <c r="A579" s="1" t="str">
        <f t="shared" si="56"/>
        <v/>
      </c>
      <c r="B579" s="18"/>
      <c r="C579" s="19" t="str">
        <f>IF(B579="","",COUNTIF(INDEX($B:$B,5):B579,B579))</f>
        <v/>
      </c>
      <c r="D579" s="18"/>
      <c r="E579" s="20" t="str">
        <f t="shared" si="57"/>
        <v/>
      </c>
      <c r="F579" s="19" t="str">
        <f t="shared" si="58"/>
        <v/>
      </c>
      <c r="G579" s="6"/>
      <c r="H579" s="21" t="str">
        <f t="shared" si="59"/>
        <v/>
      </c>
      <c r="I579" s="22" t="str">
        <f t="shared" si="60"/>
        <v/>
      </c>
      <c r="J579" s="21" t="str">
        <f t="shared" si="61"/>
        <v/>
      </c>
      <c r="K579" s="21" t="str">
        <f t="shared" si="62"/>
        <v/>
      </c>
      <c r="L579" s="23" t="str">
        <f>IF(B579="","",TRIM(IF(COUNTIF('Registru avize'!$B$5:$B$304,B579)=0,"Aviz inexistent în registru. ","")&amp;IF(AND(D579&lt;&gt;"",ISNA(MATCH(D579,Coduri,0)),E579=""),"Cod necunoscut. ","")&amp;IF(N(G579)&lt;=0,"Lipsește cantitatea. ","")))</f>
        <v/>
      </c>
    </row>
    <row r="580" spans="1:12" x14ac:dyDescent="0.2">
      <c r="A580" s="1" t="str">
        <f t="shared" si="56"/>
        <v/>
      </c>
      <c r="B580" s="18"/>
      <c r="C580" s="19" t="str">
        <f>IF(B580="","",COUNTIF(INDEX($B:$B,5):B580,B580))</f>
        <v/>
      </c>
      <c r="D580" s="18"/>
      <c r="E580" s="20" t="str">
        <f t="shared" si="57"/>
        <v/>
      </c>
      <c r="F580" s="19" t="str">
        <f t="shared" si="58"/>
        <v/>
      </c>
      <c r="G580" s="6"/>
      <c r="H580" s="21" t="str">
        <f t="shared" si="59"/>
        <v/>
      </c>
      <c r="I580" s="22" t="str">
        <f t="shared" si="60"/>
        <v/>
      </c>
      <c r="J580" s="21" t="str">
        <f t="shared" si="61"/>
        <v/>
      </c>
      <c r="K580" s="21" t="str">
        <f t="shared" si="62"/>
        <v/>
      </c>
      <c r="L580" s="23" t="str">
        <f>IF(B580="","",TRIM(IF(COUNTIF('Registru avize'!$B$5:$B$304,B580)=0,"Aviz inexistent în registru. ","")&amp;IF(AND(D580&lt;&gt;"",ISNA(MATCH(D580,Coduri,0)),E580=""),"Cod necunoscut. ","")&amp;IF(N(G580)&lt;=0,"Lipsește cantitatea. ","")))</f>
        <v/>
      </c>
    </row>
    <row r="581" spans="1:12" x14ac:dyDescent="0.2">
      <c r="A581" s="1" t="str">
        <f t="shared" ref="A581:A644" si="63">IF(B581="","",B581&amp;"|"&amp;C581)</f>
        <v/>
      </c>
      <c r="B581" s="18"/>
      <c r="C581" s="19" t="str">
        <f>IF(B581="","",COUNTIF(INDEX($B:$B,5):B581,B581))</f>
        <v/>
      </c>
      <c r="D581" s="18"/>
      <c r="E581" s="20" t="str">
        <f t="shared" ref="E581:E644" si="64">IF(D581="","",IFERROR(VLOOKUP(D581,Catalog,2,FALSE),""))</f>
        <v/>
      </c>
      <c r="F581" s="19" t="str">
        <f t="shared" ref="F581:F644" si="65">IF(D581="","",IFERROR(VLOOKUP(D581,Catalog,3,FALSE),""))</f>
        <v/>
      </c>
      <c r="G581" s="6"/>
      <c r="H581" s="21" t="str">
        <f t="shared" ref="H581:H644" si="66">IF(D581="","",IFERROR(VLOOKUP(D581,Catalog,4,FALSE),""))</f>
        <v/>
      </c>
      <c r="I581" s="22" t="str">
        <f t="shared" ref="I581:I644" si="67">IF(D581="","",IFERROR(VLOOKUP(D581,Catalog,5,FALSE),""))</f>
        <v/>
      </c>
      <c r="J581" s="21" t="str">
        <f t="shared" ref="J581:J644" si="68">IF(OR(G581="",H581=""),"",ROUND(G581*H581,2))</f>
        <v/>
      </c>
      <c r="K581" s="21" t="str">
        <f t="shared" ref="K581:K644" si="69">IF(OR(J581="",I581=""),"",ROUND(J581*I581,2))</f>
        <v/>
      </c>
      <c r="L581" s="23" t="str">
        <f>IF(B581="","",TRIM(IF(COUNTIF('Registru avize'!$B$5:$B$304,B581)=0,"Aviz inexistent în registru. ","")&amp;IF(AND(D581&lt;&gt;"",ISNA(MATCH(D581,Coduri,0)),E581=""),"Cod necunoscut. ","")&amp;IF(N(G581)&lt;=0,"Lipsește cantitatea. ","")))</f>
        <v/>
      </c>
    </row>
    <row r="582" spans="1:12" x14ac:dyDescent="0.2">
      <c r="A582" s="1" t="str">
        <f t="shared" si="63"/>
        <v/>
      </c>
      <c r="B582" s="18"/>
      <c r="C582" s="19" t="str">
        <f>IF(B582="","",COUNTIF(INDEX($B:$B,5):B582,B582))</f>
        <v/>
      </c>
      <c r="D582" s="18"/>
      <c r="E582" s="20" t="str">
        <f t="shared" si="64"/>
        <v/>
      </c>
      <c r="F582" s="19" t="str">
        <f t="shared" si="65"/>
        <v/>
      </c>
      <c r="G582" s="6"/>
      <c r="H582" s="21" t="str">
        <f t="shared" si="66"/>
        <v/>
      </c>
      <c r="I582" s="22" t="str">
        <f t="shared" si="67"/>
        <v/>
      </c>
      <c r="J582" s="21" t="str">
        <f t="shared" si="68"/>
        <v/>
      </c>
      <c r="K582" s="21" t="str">
        <f t="shared" si="69"/>
        <v/>
      </c>
      <c r="L582" s="23" t="str">
        <f>IF(B582="","",TRIM(IF(COUNTIF('Registru avize'!$B$5:$B$304,B582)=0,"Aviz inexistent în registru. ","")&amp;IF(AND(D582&lt;&gt;"",ISNA(MATCH(D582,Coduri,0)),E582=""),"Cod necunoscut. ","")&amp;IF(N(G582)&lt;=0,"Lipsește cantitatea. ","")))</f>
        <v/>
      </c>
    </row>
    <row r="583" spans="1:12" x14ac:dyDescent="0.2">
      <c r="A583" s="1" t="str">
        <f t="shared" si="63"/>
        <v/>
      </c>
      <c r="B583" s="18"/>
      <c r="C583" s="19" t="str">
        <f>IF(B583="","",COUNTIF(INDEX($B:$B,5):B583,B583))</f>
        <v/>
      </c>
      <c r="D583" s="18"/>
      <c r="E583" s="20" t="str">
        <f t="shared" si="64"/>
        <v/>
      </c>
      <c r="F583" s="19" t="str">
        <f t="shared" si="65"/>
        <v/>
      </c>
      <c r="G583" s="6"/>
      <c r="H583" s="21" t="str">
        <f t="shared" si="66"/>
        <v/>
      </c>
      <c r="I583" s="22" t="str">
        <f t="shared" si="67"/>
        <v/>
      </c>
      <c r="J583" s="21" t="str">
        <f t="shared" si="68"/>
        <v/>
      </c>
      <c r="K583" s="21" t="str">
        <f t="shared" si="69"/>
        <v/>
      </c>
      <c r="L583" s="23" t="str">
        <f>IF(B583="","",TRIM(IF(COUNTIF('Registru avize'!$B$5:$B$304,B583)=0,"Aviz inexistent în registru. ","")&amp;IF(AND(D583&lt;&gt;"",ISNA(MATCH(D583,Coduri,0)),E583=""),"Cod necunoscut. ","")&amp;IF(N(G583)&lt;=0,"Lipsește cantitatea. ","")))</f>
        <v/>
      </c>
    </row>
    <row r="584" spans="1:12" x14ac:dyDescent="0.2">
      <c r="A584" s="1" t="str">
        <f t="shared" si="63"/>
        <v/>
      </c>
      <c r="B584" s="18"/>
      <c r="C584" s="19" t="str">
        <f>IF(B584="","",COUNTIF(INDEX($B:$B,5):B584,B584))</f>
        <v/>
      </c>
      <c r="D584" s="18"/>
      <c r="E584" s="20" t="str">
        <f t="shared" si="64"/>
        <v/>
      </c>
      <c r="F584" s="19" t="str">
        <f t="shared" si="65"/>
        <v/>
      </c>
      <c r="G584" s="6"/>
      <c r="H584" s="21" t="str">
        <f t="shared" si="66"/>
        <v/>
      </c>
      <c r="I584" s="22" t="str">
        <f t="shared" si="67"/>
        <v/>
      </c>
      <c r="J584" s="21" t="str">
        <f t="shared" si="68"/>
        <v/>
      </c>
      <c r="K584" s="21" t="str">
        <f t="shared" si="69"/>
        <v/>
      </c>
      <c r="L584" s="23" t="str">
        <f>IF(B584="","",TRIM(IF(COUNTIF('Registru avize'!$B$5:$B$304,B584)=0,"Aviz inexistent în registru. ","")&amp;IF(AND(D584&lt;&gt;"",ISNA(MATCH(D584,Coduri,0)),E584=""),"Cod necunoscut. ","")&amp;IF(N(G584)&lt;=0,"Lipsește cantitatea. ","")))</f>
        <v/>
      </c>
    </row>
    <row r="585" spans="1:12" x14ac:dyDescent="0.2">
      <c r="A585" s="1" t="str">
        <f t="shared" si="63"/>
        <v/>
      </c>
      <c r="B585" s="18"/>
      <c r="C585" s="19" t="str">
        <f>IF(B585="","",COUNTIF(INDEX($B:$B,5):B585,B585))</f>
        <v/>
      </c>
      <c r="D585" s="18"/>
      <c r="E585" s="20" t="str">
        <f t="shared" si="64"/>
        <v/>
      </c>
      <c r="F585" s="19" t="str">
        <f t="shared" si="65"/>
        <v/>
      </c>
      <c r="G585" s="6"/>
      <c r="H585" s="21" t="str">
        <f t="shared" si="66"/>
        <v/>
      </c>
      <c r="I585" s="22" t="str">
        <f t="shared" si="67"/>
        <v/>
      </c>
      <c r="J585" s="21" t="str">
        <f t="shared" si="68"/>
        <v/>
      </c>
      <c r="K585" s="21" t="str">
        <f t="shared" si="69"/>
        <v/>
      </c>
      <c r="L585" s="23" t="str">
        <f>IF(B585="","",TRIM(IF(COUNTIF('Registru avize'!$B$5:$B$304,B585)=0,"Aviz inexistent în registru. ","")&amp;IF(AND(D585&lt;&gt;"",ISNA(MATCH(D585,Coduri,0)),E585=""),"Cod necunoscut. ","")&amp;IF(N(G585)&lt;=0,"Lipsește cantitatea. ","")))</f>
        <v/>
      </c>
    </row>
    <row r="586" spans="1:12" x14ac:dyDescent="0.2">
      <c r="A586" s="1" t="str">
        <f t="shared" si="63"/>
        <v/>
      </c>
      <c r="B586" s="18"/>
      <c r="C586" s="19" t="str">
        <f>IF(B586="","",COUNTIF(INDEX($B:$B,5):B586,B586))</f>
        <v/>
      </c>
      <c r="D586" s="18"/>
      <c r="E586" s="20" t="str">
        <f t="shared" si="64"/>
        <v/>
      </c>
      <c r="F586" s="19" t="str">
        <f t="shared" si="65"/>
        <v/>
      </c>
      <c r="G586" s="6"/>
      <c r="H586" s="21" t="str">
        <f t="shared" si="66"/>
        <v/>
      </c>
      <c r="I586" s="22" t="str">
        <f t="shared" si="67"/>
        <v/>
      </c>
      <c r="J586" s="21" t="str">
        <f t="shared" si="68"/>
        <v/>
      </c>
      <c r="K586" s="21" t="str">
        <f t="shared" si="69"/>
        <v/>
      </c>
      <c r="L586" s="23" t="str">
        <f>IF(B586="","",TRIM(IF(COUNTIF('Registru avize'!$B$5:$B$304,B586)=0,"Aviz inexistent în registru. ","")&amp;IF(AND(D586&lt;&gt;"",ISNA(MATCH(D586,Coduri,0)),E586=""),"Cod necunoscut. ","")&amp;IF(N(G586)&lt;=0,"Lipsește cantitatea. ","")))</f>
        <v/>
      </c>
    </row>
    <row r="587" spans="1:12" x14ac:dyDescent="0.2">
      <c r="A587" s="1" t="str">
        <f t="shared" si="63"/>
        <v/>
      </c>
      <c r="B587" s="18"/>
      <c r="C587" s="19" t="str">
        <f>IF(B587="","",COUNTIF(INDEX($B:$B,5):B587,B587))</f>
        <v/>
      </c>
      <c r="D587" s="18"/>
      <c r="E587" s="20" t="str">
        <f t="shared" si="64"/>
        <v/>
      </c>
      <c r="F587" s="19" t="str">
        <f t="shared" si="65"/>
        <v/>
      </c>
      <c r="G587" s="6"/>
      <c r="H587" s="21" t="str">
        <f t="shared" si="66"/>
        <v/>
      </c>
      <c r="I587" s="22" t="str">
        <f t="shared" si="67"/>
        <v/>
      </c>
      <c r="J587" s="21" t="str">
        <f t="shared" si="68"/>
        <v/>
      </c>
      <c r="K587" s="21" t="str">
        <f t="shared" si="69"/>
        <v/>
      </c>
      <c r="L587" s="23" t="str">
        <f>IF(B587="","",TRIM(IF(COUNTIF('Registru avize'!$B$5:$B$304,B587)=0,"Aviz inexistent în registru. ","")&amp;IF(AND(D587&lt;&gt;"",ISNA(MATCH(D587,Coduri,0)),E587=""),"Cod necunoscut. ","")&amp;IF(N(G587)&lt;=0,"Lipsește cantitatea. ","")))</f>
        <v/>
      </c>
    </row>
    <row r="588" spans="1:12" x14ac:dyDescent="0.2">
      <c r="A588" s="1" t="str">
        <f t="shared" si="63"/>
        <v/>
      </c>
      <c r="B588" s="18"/>
      <c r="C588" s="19" t="str">
        <f>IF(B588="","",COUNTIF(INDEX($B:$B,5):B588,B588))</f>
        <v/>
      </c>
      <c r="D588" s="18"/>
      <c r="E588" s="20" t="str">
        <f t="shared" si="64"/>
        <v/>
      </c>
      <c r="F588" s="19" t="str">
        <f t="shared" si="65"/>
        <v/>
      </c>
      <c r="G588" s="6"/>
      <c r="H588" s="21" t="str">
        <f t="shared" si="66"/>
        <v/>
      </c>
      <c r="I588" s="22" t="str">
        <f t="shared" si="67"/>
        <v/>
      </c>
      <c r="J588" s="21" t="str">
        <f t="shared" si="68"/>
        <v/>
      </c>
      <c r="K588" s="21" t="str">
        <f t="shared" si="69"/>
        <v/>
      </c>
      <c r="L588" s="23" t="str">
        <f>IF(B588="","",TRIM(IF(COUNTIF('Registru avize'!$B$5:$B$304,B588)=0,"Aviz inexistent în registru. ","")&amp;IF(AND(D588&lt;&gt;"",ISNA(MATCH(D588,Coduri,0)),E588=""),"Cod necunoscut. ","")&amp;IF(N(G588)&lt;=0,"Lipsește cantitatea. ","")))</f>
        <v/>
      </c>
    </row>
    <row r="589" spans="1:12" x14ac:dyDescent="0.2">
      <c r="A589" s="1" t="str">
        <f t="shared" si="63"/>
        <v/>
      </c>
      <c r="B589" s="18"/>
      <c r="C589" s="19" t="str">
        <f>IF(B589="","",COUNTIF(INDEX($B:$B,5):B589,B589))</f>
        <v/>
      </c>
      <c r="D589" s="18"/>
      <c r="E589" s="20" t="str">
        <f t="shared" si="64"/>
        <v/>
      </c>
      <c r="F589" s="19" t="str">
        <f t="shared" si="65"/>
        <v/>
      </c>
      <c r="G589" s="6"/>
      <c r="H589" s="21" t="str">
        <f t="shared" si="66"/>
        <v/>
      </c>
      <c r="I589" s="22" t="str">
        <f t="shared" si="67"/>
        <v/>
      </c>
      <c r="J589" s="21" t="str">
        <f t="shared" si="68"/>
        <v/>
      </c>
      <c r="K589" s="21" t="str">
        <f t="shared" si="69"/>
        <v/>
      </c>
      <c r="L589" s="23" t="str">
        <f>IF(B589="","",TRIM(IF(COUNTIF('Registru avize'!$B$5:$B$304,B589)=0,"Aviz inexistent în registru. ","")&amp;IF(AND(D589&lt;&gt;"",ISNA(MATCH(D589,Coduri,0)),E589=""),"Cod necunoscut. ","")&amp;IF(N(G589)&lt;=0,"Lipsește cantitatea. ","")))</f>
        <v/>
      </c>
    </row>
    <row r="590" spans="1:12" x14ac:dyDescent="0.2">
      <c r="A590" s="1" t="str">
        <f t="shared" si="63"/>
        <v/>
      </c>
      <c r="B590" s="18"/>
      <c r="C590" s="19" t="str">
        <f>IF(B590="","",COUNTIF(INDEX($B:$B,5):B590,B590))</f>
        <v/>
      </c>
      <c r="D590" s="18"/>
      <c r="E590" s="20" t="str">
        <f t="shared" si="64"/>
        <v/>
      </c>
      <c r="F590" s="19" t="str">
        <f t="shared" si="65"/>
        <v/>
      </c>
      <c r="G590" s="6"/>
      <c r="H590" s="21" t="str">
        <f t="shared" si="66"/>
        <v/>
      </c>
      <c r="I590" s="22" t="str">
        <f t="shared" si="67"/>
        <v/>
      </c>
      <c r="J590" s="21" t="str">
        <f t="shared" si="68"/>
        <v/>
      </c>
      <c r="K590" s="21" t="str">
        <f t="shared" si="69"/>
        <v/>
      </c>
      <c r="L590" s="23" t="str">
        <f>IF(B590="","",TRIM(IF(COUNTIF('Registru avize'!$B$5:$B$304,B590)=0,"Aviz inexistent în registru. ","")&amp;IF(AND(D590&lt;&gt;"",ISNA(MATCH(D590,Coduri,0)),E590=""),"Cod necunoscut. ","")&amp;IF(N(G590)&lt;=0,"Lipsește cantitatea. ","")))</f>
        <v/>
      </c>
    </row>
    <row r="591" spans="1:12" x14ac:dyDescent="0.2">
      <c r="A591" s="1" t="str">
        <f t="shared" si="63"/>
        <v/>
      </c>
      <c r="B591" s="18"/>
      <c r="C591" s="19" t="str">
        <f>IF(B591="","",COUNTIF(INDEX($B:$B,5):B591,B591))</f>
        <v/>
      </c>
      <c r="D591" s="18"/>
      <c r="E591" s="20" t="str">
        <f t="shared" si="64"/>
        <v/>
      </c>
      <c r="F591" s="19" t="str">
        <f t="shared" si="65"/>
        <v/>
      </c>
      <c r="G591" s="6"/>
      <c r="H591" s="21" t="str">
        <f t="shared" si="66"/>
        <v/>
      </c>
      <c r="I591" s="22" t="str">
        <f t="shared" si="67"/>
        <v/>
      </c>
      <c r="J591" s="21" t="str">
        <f t="shared" si="68"/>
        <v/>
      </c>
      <c r="K591" s="21" t="str">
        <f t="shared" si="69"/>
        <v/>
      </c>
      <c r="L591" s="23" t="str">
        <f>IF(B591="","",TRIM(IF(COUNTIF('Registru avize'!$B$5:$B$304,B591)=0,"Aviz inexistent în registru. ","")&amp;IF(AND(D591&lt;&gt;"",ISNA(MATCH(D591,Coduri,0)),E591=""),"Cod necunoscut. ","")&amp;IF(N(G591)&lt;=0,"Lipsește cantitatea. ","")))</f>
        <v/>
      </c>
    </row>
    <row r="592" spans="1:12" x14ac:dyDescent="0.2">
      <c r="A592" s="1" t="str">
        <f t="shared" si="63"/>
        <v/>
      </c>
      <c r="B592" s="18"/>
      <c r="C592" s="19" t="str">
        <f>IF(B592="","",COUNTIF(INDEX($B:$B,5):B592,B592))</f>
        <v/>
      </c>
      <c r="D592" s="18"/>
      <c r="E592" s="20" t="str">
        <f t="shared" si="64"/>
        <v/>
      </c>
      <c r="F592" s="19" t="str">
        <f t="shared" si="65"/>
        <v/>
      </c>
      <c r="G592" s="6"/>
      <c r="H592" s="21" t="str">
        <f t="shared" si="66"/>
        <v/>
      </c>
      <c r="I592" s="22" t="str">
        <f t="shared" si="67"/>
        <v/>
      </c>
      <c r="J592" s="21" t="str">
        <f t="shared" si="68"/>
        <v/>
      </c>
      <c r="K592" s="21" t="str">
        <f t="shared" si="69"/>
        <v/>
      </c>
      <c r="L592" s="23" t="str">
        <f>IF(B592="","",TRIM(IF(COUNTIF('Registru avize'!$B$5:$B$304,B592)=0,"Aviz inexistent în registru. ","")&amp;IF(AND(D592&lt;&gt;"",ISNA(MATCH(D592,Coduri,0)),E592=""),"Cod necunoscut. ","")&amp;IF(N(G592)&lt;=0,"Lipsește cantitatea. ","")))</f>
        <v/>
      </c>
    </row>
    <row r="593" spans="1:12" x14ac:dyDescent="0.2">
      <c r="A593" s="1" t="str">
        <f t="shared" si="63"/>
        <v/>
      </c>
      <c r="B593" s="18"/>
      <c r="C593" s="19" t="str">
        <f>IF(B593="","",COUNTIF(INDEX($B:$B,5):B593,B593))</f>
        <v/>
      </c>
      <c r="D593" s="18"/>
      <c r="E593" s="20" t="str">
        <f t="shared" si="64"/>
        <v/>
      </c>
      <c r="F593" s="19" t="str">
        <f t="shared" si="65"/>
        <v/>
      </c>
      <c r="G593" s="6"/>
      <c r="H593" s="21" t="str">
        <f t="shared" si="66"/>
        <v/>
      </c>
      <c r="I593" s="22" t="str">
        <f t="shared" si="67"/>
        <v/>
      </c>
      <c r="J593" s="21" t="str">
        <f t="shared" si="68"/>
        <v/>
      </c>
      <c r="K593" s="21" t="str">
        <f t="shared" si="69"/>
        <v/>
      </c>
      <c r="L593" s="23" t="str">
        <f>IF(B593="","",TRIM(IF(COUNTIF('Registru avize'!$B$5:$B$304,B593)=0,"Aviz inexistent în registru. ","")&amp;IF(AND(D593&lt;&gt;"",ISNA(MATCH(D593,Coduri,0)),E593=""),"Cod necunoscut. ","")&amp;IF(N(G593)&lt;=0,"Lipsește cantitatea. ","")))</f>
        <v/>
      </c>
    </row>
    <row r="594" spans="1:12" x14ac:dyDescent="0.2">
      <c r="A594" s="1" t="str">
        <f t="shared" si="63"/>
        <v/>
      </c>
      <c r="B594" s="18"/>
      <c r="C594" s="19" t="str">
        <f>IF(B594="","",COUNTIF(INDEX($B:$B,5):B594,B594))</f>
        <v/>
      </c>
      <c r="D594" s="18"/>
      <c r="E594" s="20" t="str">
        <f t="shared" si="64"/>
        <v/>
      </c>
      <c r="F594" s="19" t="str">
        <f t="shared" si="65"/>
        <v/>
      </c>
      <c r="G594" s="6"/>
      <c r="H594" s="21" t="str">
        <f t="shared" si="66"/>
        <v/>
      </c>
      <c r="I594" s="22" t="str">
        <f t="shared" si="67"/>
        <v/>
      </c>
      <c r="J594" s="21" t="str">
        <f t="shared" si="68"/>
        <v/>
      </c>
      <c r="K594" s="21" t="str">
        <f t="shared" si="69"/>
        <v/>
      </c>
      <c r="L594" s="23" t="str">
        <f>IF(B594="","",TRIM(IF(COUNTIF('Registru avize'!$B$5:$B$304,B594)=0,"Aviz inexistent în registru. ","")&amp;IF(AND(D594&lt;&gt;"",ISNA(MATCH(D594,Coduri,0)),E594=""),"Cod necunoscut. ","")&amp;IF(N(G594)&lt;=0,"Lipsește cantitatea. ","")))</f>
        <v/>
      </c>
    </row>
    <row r="595" spans="1:12" x14ac:dyDescent="0.2">
      <c r="A595" s="1" t="str">
        <f t="shared" si="63"/>
        <v/>
      </c>
      <c r="B595" s="18"/>
      <c r="C595" s="19" t="str">
        <f>IF(B595="","",COUNTIF(INDEX($B:$B,5):B595,B595))</f>
        <v/>
      </c>
      <c r="D595" s="18"/>
      <c r="E595" s="20" t="str">
        <f t="shared" si="64"/>
        <v/>
      </c>
      <c r="F595" s="19" t="str">
        <f t="shared" si="65"/>
        <v/>
      </c>
      <c r="G595" s="6"/>
      <c r="H595" s="21" t="str">
        <f t="shared" si="66"/>
        <v/>
      </c>
      <c r="I595" s="22" t="str">
        <f t="shared" si="67"/>
        <v/>
      </c>
      <c r="J595" s="21" t="str">
        <f t="shared" si="68"/>
        <v/>
      </c>
      <c r="K595" s="21" t="str">
        <f t="shared" si="69"/>
        <v/>
      </c>
      <c r="L595" s="23" t="str">
        <f>IF(B595="","",TRIM(IF(COUNTIF('Registru avize'!$B$5:$B$304,B595)=0,"Aviz inexistent în registru. ","")&amp;IF(AND(D595&lt;&gt;"",ISNA(MATCH(D595,Coduri,0)),E595=""),"Cod necunoscut. ","")&amp;IF(N(G595)&lt;=0,"Lipsește cantitatea. ","")))</f>
        <v/>
      </c>
    </row>
    <row r="596" spans="1:12" x14ac:dyDescent="0.2">
      <c r="A596" s="1" t="str">
        <f t="shared" si="63"/>
        <v/>
      </c>
      <c r="B596" s="18"/>
      <c r="C596" s="19" t="str">
        <f>IF(B596="","",COUNTIF(INDEX($B:$B,5):B596,B596))</f>
        <v/>
      </c>
      <c r="D596" s="18"/>
      <c r="E596" s="20" t="str">
        <f t="shared" si="64"/>
        <v/>
      </c>
      <c r="F596" s="19" t="str">
        <f t="shared" si="65"/>
        <v/>
      </c>
      <c r="G596" s="6"/>
      <c r="H596" s="21" t="str">
        <f t="shared" si="66"/>
        <v/>
      </c>
      <c r="I596" s="22" t="str">
        <f t="shared" si="67"/>
        <v/>
      </c>
      <c r="J596" s="21" t="str">
        <f t="shared" si="68"/>
        <v/>
      </c>
      <c r="K596" s="21" t="str">
        <f t="shared" si="69"/>
        <v/>
      </c>
      <c r="L596" s="23" t="str">
        <f>IF(B596="","",TRIM(IF(COUNTIF('Registru avize'!$B$5:$B$304,B596)=0,"Aviz inexistent în registru. ","")&amp;IF(AND(D596&lt;&gt;"",ISNA(MATCH(D596,Coduri,0)),E596=""),"Cod necunoscut. ","")&amp;IF(N(G596)&lt;=0,"Lipsește cantitatea. ","")))</f>
        <v/>
      </c>
    </row>
    <row r="597" spans="1:12" x14ac:dyDescent="0.2">
      <c r="A597" s="1" t="str">
        <f t="shared" si="63"/>
        <v/>
      </c>
      <c r="B597" s="18"/>
      <c r="C597" s="19" t="str">
        <f>IF(B597="","",COUNTIF(INDEX($B:$B,5):B597,B597))</f>
        <v/>
      </c>
      <c r="D597" s="18"/>
      <c r="E597" s="20" t="str">
        <f t="shared" si="64"/>
        <v/>
      </c>
      <c r="F597" s="19" t="str">
        <f t="shared" si="65"/>
        <v/>
      </c>
      <c r="G597" s="6"/>
      <c r="H597" s="21" t="str">
        <f t="shared" si="66"/>
        <v/>
      </c>
      <c r="I597" s="22" t="str">
        <f t="shared" si="67"/>
        <v/>
      </c>
      <c r="J597" s="21" t="str">
        <f t="shared" si="68"/>
        <v/>
      </c>
      <c r="K597" s="21" t="str">
        <f t="shared" si="69"/>
        <v/>
      </c>
      <c r="L597" s="23" t="str">
        <f>IF(B597="","",TRIM(IF(COUNTIF('Registru avize'!$B$5:$B$304,B597)=0,"Aviz inexistent în registru. ","")&amp;IF(AND(D597&lt;&gt;"",ISNA(MATCH(D597,Coduri,0)),E597=""),"Cod necunoscut. ","")&amp;IF(N(G597)&lt;=0,"Lipsește cantitatea. ","")))</f>
        <v/>
      </c>
    </row>
    <row r="598" spans="1:12" x14ac:dyDescent="0.2">
      <c r="A598" s="1" t="str">
        <f t="shared" si="63"/>
        <v/>
      </c>
      <c r="B598" s="18"/>
      <c r="C598" s="19" t="str">
        <f>IF(B598="","",COUNTIF(INDEX($B:$B,5):B598,B598))</f>
        <v/>
      </c>
      <c r="D598" s="18"/>
      <c r="E598" s="20" t="str">
        <f t="shared" si="64"/>
        <v/>
      </c>
      <c r="F598" s="19" t="str">
        <f t="shared" si="65"/>
        <v/>
      </c>
      <c r="G598" s="6"/>
      <c r="H598" s="21" t="str">
        <f t="shared" si="66"/>
        <v/>
      </c>
      <c r="I598" s="22" t="str">
        <f t="shared" si="67"/>
        <v/>
      </c>
      <c r="J598" s="21" t="str">
        <f t="shared" si="68"/>
        <v/>
      </c>
      <c r="K598" s="21" t="str">
        <f t="shared" si="69"/>
        <v/>
      </c>
      <c r="L598" s="23" t="str">
        <f>IF(B598="","",TRIM(IF(COUNTIF('Registru avize'!$B$5:$B$304,B598)=0,"Aviz inexistent în registru. ","")&amp;IF(AND(D598&lt;&gt;"",ISNA(MATCH(D598,Coduri,0)),E598=""),"Cod necunoscut. ","")&amp;IF(N(G598)&lt;=0,"Lipsește cantitatea. ","")))</f>
        <v/>
      </c>
    </row>
    <row r="599" spans="1:12" x14ac:dyDescent="0.2">
      <c r="A599" s="1" t="str">
        <f t="shared" si="63"/>
        <v/>
      </c>
      <c r="B599" s="18"/>
      <c r="C599" s="19" t="str">
        <f>IF(B599="","",COUNTIF(INDEX($B:$B,5):B599,B599))</f>
        <v/>
      </c>
      <c r="D599" s="18"/>
      <c r="E599" s="20" t="str">
        <f t="shared" si="64"/>
        <v/>
      </c>
      <c r="F599" s="19" t="str">
        <f t="shared" si="65"/>
        <v/>
      </c>
      <c r="G599" s="6"/>
      <c r="H599" s="21" t="str">
        <f t="shared" si="66"/>
        <v/>
      </c>
      <c r="I599" s="22" t="str">
        <f t="shared" si="67"/>
        <v/>
      </c>
      <c r="J599" s="21" t="str">
        <f t="shared" si="68"/>
        <v/>
      </c>
      <c r="K599" s="21" t="str">
        <f t="shared" si="69"/>
        <v/>
      </c>
      <c r="L599" s="23" t="str">
        <f>IF(B599="","",TRIM(IF(COUNTIF('Registru avize'!$B$5:$B$304,B599)=0,"Aviz inexistent în registru. ","")&amp;IF(AND(D599&lt;&gt;"",ISNA(MATCH(D599,Coduri,0)),E599=""),"Cod necunoscut. ","")&amp;IF(N(G599)&lt;=0,"Lipsește cantitatea. ","")))</f>
        <v/>
      </c>
    </row>
    <row r="600" spans="1:12" x14ac:dyDescent="0.2">
      <c r="A600" s="1" t="str">
        <f t="shared" si="63"/>
        <v/>
      </c>
      <c r="B600" s="18"/>
      <c r="C600" s="19" t="str">
        <f>IF(B600="","",COUNTIF(INDEX($B:$B,5):B600,B600))</f>
        <v/>
      </c>
      <c r="D600" s="18"/>
      <c r="E600" s="20" t="str">
        <f t="shared" si="64"/>
        <v/>
      </c>
      <c r="F600" s="19" t="str">
        <f t="shared" si="65"/>
        <v/>
      </c>
      <c r="G600" s="6"/>
      <c r="H600" s="21" t="str">
        <f t="shared" si="66"/>
        <v/>
      </c>
      <c r="I600" s="22" t="str">
        <f t="shared" si="67"/>
        <v/>
      </c>
      <c r="J600" s="21" t="str">
        <f t="shared" si="68"/>
        <v/>
      </c>
      <c r="K600" s="21" t="str">
        <f t="shared" si="69"/>
        <v/>
      </c>
      <c r="L600" s="23" t="str">
        <f>IF(B600="","",TRIM(IF(COUNTIF('Registru avize'!$B$5:$B$304,B600)=0,"Aviz inexistent în registru. ","")&amp;IF(AND(D600&lt;&gt;"",ISNA(MATCH(D600,Coduri,0)),E600=""),"Cod necunoscut. ","")&amp;IF(N(G600)&lt;=0,"Lipsește cantitatea. ","")))</f>
        <v/>
      </c>
    </row>
    <row r="601" spans="1:12" x14ac:dyDescent="0.2">
      <c r="A601" s="1" t="str">
        <f t="shared" si="63"/>
        <v/>
      </c>
      <c r="B601" s="18"/>
      <c r="C601" s="19" t="str">
        <f>IF(B601="","",COUNTIF(INDEX($B:$B,5):B601,B601))</f>
        <v/>
      </c>
      <c r="D601" s="18"/>
      <c r="E601" s="20" t="str">
        <f t="shared" si="64"/>
        <v/>
      </c>
      <c r="F601" s="19" t="str">
        <f t="shared" si="65"/>
        <v/>
      </c>
      <c r="G601" s="6"/>
      <c r="H601" s="21" t="str">
        <f t="shared" si="66"/>
        <v/>
      </c>
      <c r="I601" s="22" t="str">
        <f t="shared" si="67"/>
        <v/>
      </c>
      <c r="J601" s="21" t="str">
        <f t="shared" si="68"/>
        <v/>
      </c>
      <c r="K601" s="21" t="str">
        <f t="shared" si="69"/>
        <v/>
      </c>
      <c r="L601" s="23" t="str">
        <f>IF(B601="","",TRIM(IF(COUNTIF('Registru avize'!$B$5:$B$304,B601)=0,"Aviz inexistent în registru. ","")&amp;IF(AND(D601&lt;&gt;"",ISNA(MATCH(D601,Coduri,0)),E601=""),"Cod necunoscut. ","")&amp;IF(N(G601)&lt;=0,"Lipsește cantitatea. ","")))</f>
        <v/>
      </c>
    </row>
    <row r="602" spans="1:12" x14ac:dyDescent="0.2">
      <c r="A602" s="1" t="str">
        <f t="shared" si="63"/>
        <v/>
      </c>
      <c r="B602" s="18"/>
      <c r="C602" s="19" t="str">
        <f>IF(B602="","",COUNTIF(INDEX($B:$B,5):B602,B602))</f>
        <v/>
      </c>
      <c r="D602" s="18"/>
      <c r="E602" s="20" t="str">
        <f t="shared" si="64"/>
        <v/>
      </c>
      <c r="F602" s="19" t="str">
        <f t="shared" si="65"/>
        <v/>
      </c>
      <c r="G602" s="6"/>
      <c r="H602" s="21" t="str">
        <f t="shared" si="66"/>
        <v/>
      </c>
      <c r="I602" s="22" t="str">
        <f t="shared" si="67"/>
        <v/>
      </c>
      <c r="J602" s="21" t="str">
        <f t="shared" si="68"/>
        <v/>
      </c>
      <c r="K602" s="21" t="str">
        <f t="shared" si="69"/>
        <v/>
      </c>
      <c r="L602" s="23" t="str">
        <f>IF(B602="","",TRIM(IF(COUNTIF('Registru avize'!$B$5:$B$304,B602)=0,"Aviz inexistent în registru. ","")&amp;IF(AND(D602&lt;&gt;"",ISNA(MATCH(D602,Coduri,0)),E602=""),"Cod necunoscut. ","")&amp;IF(N(G602)&lt;=0,"Lipsește cantitatea. ","")))</f>
        <v/>
      </c>
    </row>
    <row r="603" spans="1:12" x14ac:dyDescent="0.2">
      <c r="A603" s="1" t="str">
        <f t="shared" si="63"/>
        <v/>
      </c>
      <c r="B603" s="18"/>
      <c r="C603" s="19" t="str">
        <f>IF(B603="","",COUNTIF(INDEX($B:$B,5):B603,B603))</f>
        <v/>
      </c>
      <c r="D603" s="18"/>
      <c r="E603" s="20" t="str">
        <f t="shared" si="64"/>
        <v/>
      </c>
      <c r="F603" s="19" t="str">
        <f t="shared" si="65"/>
        <v/>
      </c>
      <c r="G603" s="6"/>
      <c r="H603" s="21" t="str">
        <f t="shared" si="66"/>
        <v/>
      </c>
      <c r="I603" s="22" t="str">
        <f t="shared" si="67"/>
        <v/>
      </c>
      <c r="J603" s="21" t="str">
        <f t="shared" si="68"/>
        <v/>
      </c>
      <c r="K603" s="21" t="str">
        <f t="shared" si="69"/>
        <v/>
      </c>
      <c r="L603" s="23" t="str">
        <f>IF(B603="","",TRIM(IF(COUNTIF('Registru avize'!$B$5:$B$304,B603)=0,"Aviz inexistent în registru. ","")&amp;IF(AND(D603&lt;&gt;"",ISNA(MATCH(D603,Coduri,0)),E603=""),"Cod necunoscut. ","")&amp;IF(N(G603)&lt;=0,"Lipsește cantitatea. ","")))</f>
        <v/>
      </c>
    </row>
    <row r="604" spans="1:12" x14ac:dyDescent="0.2">
      <c r="A604" s="1" t="str">
        <f t="shared" si="63"/>
        <v/>
      </c>
      <c r="B604" s="18"/>
      <c r="C604" s="19" t="str">
        <f>IF(B604="","",COUNTIF(INDEX($B:$B,5):B604,B604))</f>
        <v/>
      </c>
      <c r="D604" s="18"/>
      <c r="E604" s="20" t="str">
        <f t="shared" si="64"/>
        <v/>
      </c>
      <c r="F604" s="19" t="str">
        <f t="shared" si="65"/>
        <v/>
      </c>
      <c r="G604" s="6"/>
      <c r="H604" s="21" t="str">
        <f t="shared" si="66"/>
        <v/>
      </c>
      <c r="I604" s="22" t="str">
        <f t="shared" si="67"/>
        <v/>
      </c>
      <c r="J604" s="21" t="str">
        <f t="shared" si="68"/>
        <v/>
      </c>
      <c r="K604" s="21" t="str">
        <f t="shared" si="69"/>
        <v/>
      </c>
      <c r="L604" s="23" t="str">
        <f>IF(B604="","",TRIM(IF(COUNTIF('Registru avize'!$B$5:$B$304,B604)=0,"Aviz inexistent în registru. ","")&amp;IF(AND(D604&lt;&gt;"",ISNA(MATCH(D604,Coduri,0)),E604=""),"Cod necunoscut. ","")&amp;IF(N(G604)&lt;=0,"Lipsește cantitatea. ","")))</f>
        <v/>
      </c>
    </row>
    <row r="605" spans="1:12" x14ac:dyDescent="0.2">
      <c r="A605" s="1" t="str">
        <f t="shared" si="63"/>
        <v/>
      </c>
      <c r="B605" s="18"/>
      <c r="C605" s="19" t="str">
        <f>IF(B605="","",COUNTIF(INDEX($B:$B,5):B605,B605))</f>
        <v/>
      </c>
      <c r="D605" s="18"/>
      <c r="E605" s="20" t="str">
        <f t="shared" si="64"/>
        <v/>
      </c>
      <c r="F605" s="19" t="str">
        <f t="shared" si="65"/>
        <v/>
      </c>
      <c r="G605" s="6"/>
      <c r="H605" s="21" t="str">
        <f t="shared" si="66"/>
        <v/>
      </c>
      <c r="I605" s="22" t="str">
        <f t="shared" si="67"/>
        <v/>
      </c>
      <c r="J605" s="21" t="str">
        <f t="shared" si="68"/>
        <v/>
      </c>
      <c r="K605" s="21" t="str">
        <f t="shared" si="69"/>
        <v/>
      </c>
      <c r="L605" s="23" t="str">
        <f>IF(B605="","",TRIM(IF(COUNTIF('Registru avize'!$B$5:$B$304,B605)=0,"Aviz inexistent în registru. ","")&amp;IF(AND(D605&lt;&gt;"",ISNA(MATCH(D605,Coduri,0)),E605=""),"Cod necunoscut. ","")&amp;IF(N(G605)&lt;=0,"Lipsește cantitatea. ","")))</f>
        <v/>
      </c>
    </row>
    <row r="606" spans="1:12" x14ac:dyDescent="0.2">
      <c r="A606" s="1" t="str">
        <f t="shared" si="63"/>
        <v/>
      </c>
      <c r="B606" s="18"/>
      <c r="C606" s="19" t="str">
        <f>IF(B606="","",COUNTIF(INDEX($B:$B,5):B606,B606))</f>
        <v/>
      </c>
      <c r="D606" s="18"/>
      <c r="E606" s="20" t="str">
        <f t="shared" si="64"/>
        <v/>
      </c>
      <c r="F606" s="19" t="str">
        <f t="shared" si="65"/>
        <v/>
      </c>
      <c r="G606" s="6"/>
      <c r="H606" s="21" t="str">
        <f t="shared" si="66"/>
        <v/>
      </c>
      <c r="I606" s="22" t="str">
        <f t="shared" si="67"/>
        <v/>
      </c>
      <c r="J606" s="21" t="str">
        <f t="shared" si="68"/>
        <v/>
      </c>
      <c r="K606" s="21" t="str">
        <f t="shared" si="69"/>
        <v/>
      </c>
      <c r="L606" s="23" t="str">
        <f>IF(B606="","",TRIM(IF(COUNTIF('Registru avize'!$B$5:$B$304,B606)=0,"Aviz inexistent în registru. ","")&amp;IF(AND(D606&lt;&gt;"",ISNA(MATCH(D606,Coduri,0)),E606=""),"Cod necunoscut. ","")&amp;IF(N(G606)&lt;=0,"Lipsește cantitatea. ","")))</f>
        <v/>
      </c>
    </row>
    <row r="607" spans="1:12" x14ac:dyDescent="0.2">
      <c r="A607" s="1" t="str">
        <f t="shared" si="63"/>
        <v/>
      </c>
      <c r="B607" s="18"/>
      <c r="C607" s="19" t="str">
        <f>IF(B607="","",COUNTIF(INDEX($B:$B,5):B607,B607))</f>
        <v/>
      </c>
      <c r="D607" s="18"/>
      <c r="E607" s="20" t="str">
        <f t="shared" si="64"/>
        <v/>
      </c>
      <c r="F607" s="19" t="str">
        <f t="shared" si="65"/>
        <v/>
      </c>
      <c r="G607" s="6"/>
      <c r="H607" s="21" t="str">
        <f t="shared" si="66"/>
        <v/>
      </c>
      <c r="I607" s="22" t="str">
        <f t="shared" si="67"/>
        <v/>
      </c>
      <c r="J607" s="21" t="str">
        <f t="shared" si="68"/>
        <v/>
      </c>
      <c r="K607" s="21" t="str">
        <f t="shared" si="69"/>
        <v/>
      </c>
      <c r="L607" s="23" t="str">
        <f>IF(B607="","",TRIM(IF(COUNTIF('Registru avize'!$B$5:$B$304,B607)=0,"Aviz inexistent în registru. ","")&amp;IF(AND(D607&lt;&gt;"",ISNA(MATCH(D607,Coduri,0)),E607=""),"Cod necunoscut. ","")&amp;IF(N(G607)&lt;=0,"Lipsește cantitatea. ","")))</f>
        <v/>
      </c>
    </row>
    <row r="608" spans="1:12" x14ac:dyDescent="0.2">
      <c r="A608" s="1" t="str">
        <f t="shared" si="63"/>
        <v/>
      </c>
      <c r="B608" s="18"/>
      <c r="C608" s="19" t="str">
        <f>IF(B608="","",COUNTIF(INDEX($B:$B,5):B608,B608))</f>
        <v/>
      </c>
      <c r="D608" s="18"/>
      <c r="E608" s="20" t="str">
        <f t="shared" si="64"/>
        <v/>
      </c>
      <c r="F608" s="19" t="str">
        <f t="shared" si="65"/>
        <v/>
      </c>
      <c r="G608" s="6"/>
      <c r="H608" s="21" t="str">
        <f t="shared" si="66"/>
        <v/>
      </c>
      <c r="I608" s="22" t="str">
        <f t="shared" si="67"/>
        <v/>
      </c>
      <c r="J608" s="21" t="str">
        <f t="shared" si="68"/>
        <v/>
      </c>
      <c r="K608" s="21" t="str">
        <f t="shared" si="69"/>
        <v/>
      </c>
      <c r="L608" s="23" t="str">
        <f>IF(B608="","",TRIM(IF(COUNTIF('Registru avize'!$B$5:$B$304,B608)=0,"Aviz inexistent în registru. ","")&amp;IF(AND(D608&lt;&gt;"",ISNA(MATCH(D608,Coduri,0)),E608=""),"Cod necunoscut. ","")&amp;IF(N(G608)&lt;=0,"Lipsește cantitatea. ","")))</f>
        <v/>
      </c>
    </row>
    <row r="609" spans="1:12" x14ac:dyDescent="0.2">
      <c r="A609" s="1" t="str">
        <f t="shared" si="63"/>
        <v/>
      </c>
      <c r="B609" s="18"/>
      <c r="C609" s="19" t="str">
        <f>IF(B609="","",COUNTIF(INDEX($B:$B,5):B609,B609))</f>
        <v/>
      </c>
      <c r="D609" s="18"/>
      <c r="E609" s="20" t="str">
        <f t="shared" si="64"/>
        <v/>
      </c>
      <c r="F609" s="19" t="str">
        <f t="shared" si="65"/>
        <v/>
      </c>
      <c r="G609" s="6"/>
      <c r="H609" s="21" t="str">
        <f t="shared" si="66"/>
        <v/>
      </c>
      <c r="I609" s="22" t="str">
        <f t="shared" si="67"/>
        <v/>
      </c>
      <c r="J609" s="21" t="str">
        <f t="shared" si="68"/>
        <v/>
      </c>
      <c r="K609" s="21" t="str">
        <f t="shared" si="69"/>
        <v/>
      </c>
      <c r="L609" s="23" t="str">
        <f>IF(B609="","",TRIM(IF(COUNTIF('Registru avize'!$B$5:$B$304,B609)=0,"Aviz inexistent în registru. ","")&amp;IF(AND(D609&lt;&gt;"",ISNA(MATCH(D609,Coduri,0)),E609=""),"Cod necunoscut. ","")&amp;IF(N(G609)&lt;=0,"Lipsește cantitatea. ","")))</f>
        <v/>
      </c>
    </row>
    <row r="610" spans="1:12" x14ac:dyDescent="0.2">
      <c r="A610" s="1" t="str">
        <f t="shared" si="63"/>
        <v/>
      </c>
      <c r="B610" s="18"/>
      <c r="C610" s="19" t="str">
        <f>IF(B610="","",COUNTIF(INDEX($B:$B,5):B610,B610))</f>
        <v/>
      </c>
      <c r="D610" s="18"/>
      <c r="E610" s="20" t="str">
        <f t="shared" si="64"/>
        <v/>
      </c>
      <c r="F610" s="19" t="str">
        <f t="shared" si="65"/>
        <v/>
      </c>
      <c r="G610" s="6"/>
      <c r="H610" s="21" t="str">
        <f t="shared" si="66"/>
        <v/>
      </c>
      <c r="I610" s="22" t="str">
        <f t="shared" si="67"/>
        <v/>
      </c>
      <c r="J610" s="21" t="str">
        <f t="shared" si="68"/>
        <v/>
      </c>
      <c r="K610" s="21" t="str">
        <f t="shared" si="69"/>
        <v/>
      </c>
      <c r="L610" s="23" t="str">
        <f>IF(B610="","",TRIM(IF(COUNTIF('Registru avize'!$B$5:$B$304,B610)=0,"Aviz inexistent în registru. ","")&amp;IF(AND(D610&lt;&gt;"",ISNA(MATCH(D610,Coduri,0)),E610=""),"Cod necunoscut. ","")&amp;IF(N(G610)&lt;=0,"Lipsește cantitatea. ","")))</f>
        <v/>
      </c>
    </row>
    <row r="611" spans="1:12" x14ac:dyDescent="0.2">
      <c r="A611" s="1" t="str">
        <f t="shared" si="63"/>
        <v/>
      </c>
      <c r="B611" s="18"/>
      <c r="C611" s="19" t="str">
        <f>IF(B611="","",COUNTIF(INDEX($B:$B,5):B611,B611))</f>
        <v/>
      </c>
      <c r="D611" s="18"/>
      <c r="E611" s="20" t="str">
        <f t="shared" si="64"/>
        <v/>
      </c>
      <c r="F611" s="19" t="str">
        <f t="shared" si="65"/>
        <v/>
      </c>
      <c r="G611" s="6"/>
      <c r="H611" s="21" t="str">
        <f t="shared" si="66"/>
        <v/>
      </c>
      <c r="I611" s="22" t="str">
        <f t="shared" si="67"/>
        <v/>
      </c>
      <c r="J611" s="21" t="str">
        <f t="shared" si="68"/>
        <v/>
      </c>
      <c r="K611" s="21" t="str">
        <f t="shared" si="69"/>
        <v/>
      </c>
      <c r="L611" s="23" t="str">
        <f>IF(B611="","",TRIM(IF(COUNTIF('Registru avize'!$B$5:$B$304,B611)=0,"Aviz inexistent în registru. ","")&amp;IF(AND(D611&lt;&gt;"",ISNA(MATCH(D611,Coduri,0)),E611=""),"Cod necunoscut. ","")&amp;IF(N(G611)&lt;=0,"Lipsește cantitatea. ","")))</f>
        <v/>
      </c>
    </row>
    <row r="612" spans="1:12" x14ac:dyDescent="0.2">
      <c r="A612" s="1" t="str">
        <f t="shared" si="63"/>
        <v/>
      </c>
      <c r="B612" s="18"/>
      <c r="C612" s="19" t="str">
        <f>IF(B612="","",COUNTIF(INDEX($B:$B,5):B612,B612))</f>
        <v/>
      </c>
      <c r="D612" s="18"/>
      <c r="E612" s="20" t="str">
        <f t="shared" si="64"/>
        <v/>
      </c>
      <c r="F612" s="19" t="str">
        <f t="shared" si="65"/>
        <v/>
      </c>
      <c r="G612" s="6"/>
      <c r="H612" s="21" t="str">
        <f t="shared" si="66"/>
        <v/>
      </c>
      <c r="I612" s="22" t="str">
        <f t="shared" si="67"/>
        <v/>
      </c>
      <c r="J612" s="21" t="str">
        <f t="shared" si="68"/>
        <v/>
      </c>
      <c r="K612" s="21" t="str">
        <f t="shared" si="69"/>
        <v/>
      </c>
      <c r="L612" s="23" t="str">
        <f>IF(B612="","",TRIM(IF(COUNTIF('Registru avize'!$B$5:$B$304,B612)=0,"Aviz inexistent în registru. ","")&amp;IF(AND(D612&lt;&gt;"",ISNA(MATCH(D612,Coduri,0)),E612=""),"Cod necunoscut. ","")&amp;IF(N(G612)&lt;=0,"Lipsește cantitatea. ","")))</f>
        <v/>
      </c>
    </row>
    <row r="613" spans="1:12" x14ac:dyDescent="0.2">
      <c r="A613" s="1" t="str">
        <f t="shared" si="63"/>
        <v/>
      </c>
      <c r="B613" s="18"/>
      <c r="C613" s="19" t="str">
        <f>IF(B613="","",COUNTIF(INDEX($B:$B,5):B613,B613))</f>
        <v/>
      </c>
      <c r="D613" s="18"/>
      <c r="E613" s="20" t="str">
        <f t="shared" si="64"/>
        <v/>
      </c>
      <c r="F613" s="19" t="str">
        <f t="shared" si="65"/>
        <v/>
      </c>
      <c r="G613" s="6"/>
      <c r="H613" s="21" t="str">
        <f t="shared" si="66"/>
        <v/>
      </c>
      <c r="I613" s="22" t="str">
        <f t="shared" si="67"/>
        <v/>
      </c>
      <c r="J613" s="21" t="str">
        <f t="shared" si="68"/>
        <v/>
      </c>
      <c r="K613" s="21" t="str">
        <f t="shared" si="69"/>
        <v/>
      </c>
      <c r="L613" s="23" t="str">
        <f>IF(B613="","",TRIM(IF(COUNTIF('Registru avize'!$B$5:$B$304,B613)=0,"Aviz inexistent în registru. ","")&amp;IF(AND(D613&lt;&gt;"",ISNA(MATCH(D613,Coduri,0)),E613=""),"Cod necunoscut. ","")&amp;IF(N(G613)&lt;=0,"Lipsește cantitatea. ","")))</f>
        <v/>
      </c>
    </row>
    <row r="614" spans="1:12" x14ac:dyDescent="0.2">
      <c r="A614" s="1" t="str">
        <f t="shared" si="63"/>
        <v/>
      </c>
      <c r="B614" s="18"/>
      <c r="C614" s="19" t="str">
        <f>IF(B614="","",COUNTIF(INDEX($B:$B,5):B614,B614))</f>
        <v/>
      </c>
      <c r="D614" s="18"/>
      <c r="E614" s="20" t="str">
        <f t="shared" si="64"/>
        <v/>
      </c>
      <c r="F614" s="19" t="str">
        <f t="shared" si="65"/>
        <v/>
      </c>
      <c r="G614" s="6"/>
      <c r="H614" s="21" t="str">
        <f t="shared" si="66"/>
        <v/>
      </c>
      <c r="I614" s="22" t="str">
        <f t="shared" si="67"/>
        <v/>
      </c>
      <c r="J614" s="21" t="str">
        <f t="shared" si="68"/>
        <v/>
      </c>
      <c r="K614" s="21" t="str">
        <f t="shared" si="69"/>
        <v/>
      </c>
      <c r="L614" s="23" t="str">
        <f>IF(B614="","",TRIM(IF(COUNTIF('Registru avize'!$B$5:$B$304,B614)=0,"Aviz inexistent în registru. ","")&amp;IF(AND(D614&lt;&gt;"",ISNA(MATCH(D614,Coduri,0)),E614=""),"Cod necunoscut. ","")&amp;IF(N(G614)&lt;=0,"Lipsește cantitatea. ","")))</f>
        <v/>
      </c>
    </row>
    <row r="615" spans="1:12" x14ac:dyDescent="0.2">
      <c r="A615" s="1" t="str">
        <f t="shared" si="63"/>
        <v/>
      </c>
      <c r="B615" s="18"/>
      <c r="C615" s="19" t="str">
        <f>IF(B615="","",COUNTIF(INDEX($B:$B,5):B615,B615))</f>
        <v/>
      </c>
      <c r="D615" s="18"/>
      <c r="E615" s="20" t="str">
        <f t="shared" si="64"/>
        <v/>
      </c>
      <c r="F615" s="19" t="str">
        <f t="shared" si="65"/>
        <v/>
      </c>
      <c r="G615" s="6"/>
      <c r="H615" s="21" t="str">
        <f t="shared" si="66"/>
        <v/>
      </c>
      <c r="I615" s="22" t="str">
        <f t="shared" si="67"/>
        <v/>
      </c>
      <c r="J615" s="21" t="str">
        <f t="shared" si="68"/>
        <v/>
      </c>
      <c r="K615" s="21" t="str">
        <f t="shared" si="69"/>
        <v/>
      </c>
      <c r="L615" s="23" t="str">
        <f>IF(B615="","",TRIM(IF(COUNTIF('Registru avize'!$B$5:$B$304,B615)=0,"Aviz inexistent în registru. ","")&amp;IF(AND(D615&lt;&gt;"",ISNA(MATCH(D615,Coduri,0)),E615=""),"Cod necunoscut. ","")&amp;IF(N(G615)&lt;=0,"Lipsește cantitatea. ","")))</f>
        <v/>
      </c>
    </row>
    <row r="616" spans="1:12" x14ac:dyDescent="0.2">
      <c r="A616" s="1" t="str">
        <f t="shared" si="63"/>
        <v/>
      </c>
      <c r="B616" s="18"/>
      <c r="C616" s="19" t="str">
        <f>IF(B616="","",COUNTIF(INDEX($B:$B,5):B616,B616))</f>
        <v/>
      </c>
      <c r="D616" s="18"/>
      <c r="E616" s="20" t="str">
        <f t="shared" si="64"/>
        <v/>
      </c>
      <c r="F616" s="19" t="str">
        <f t="shared" si="65"/>
        <v/>
      </c>
      <c r="G616" s="6"/>
      <c r="H616" s="21" t="str">
        <f t="shared" si="66"/>
        <v/>
      </c>
      <c r="I616" s="22" t="str">
        <f t="shared" si="67"/>
        <v/>
      </c>
      <c r="J616" s="21" t="str">
        <f t="shared" si="68"/>
        <v/>
      </c>
      <c r="K616" s="21" t="str">
        <f t="shared" si="69"/>
        <v/>
      </c>
      <c r="L616" s="23" t="str">
        <f>IF(B616="","",TRIM(IF(COUNTIF('Registru avize'!$B$5:$B$304,B616)=0,"Aviz inexistent în registru. ","")&amp;IF(AND(D616&lt;&gt;"",ISNA(MATCH(D616,Coduri,0)),E616=""),"Cod necunoscut. ","")&amp;IF(N(G616)&lt;=0,"Lipsește cantitatea. ","")))</f>
        <v/>
      </c>
    </row>
    <row r="617" spans="1:12" x14ac:dyDescent="0.2">
      <c r="A617" s="1" t="str">
        <f t="shared" si="63"/>
        <v/>
      </c>
      <c r="B617" s="18"/>
      <c r="C617" s="19" t="str">
        <f>IF(B617="","",COUNTIF(INDEX($B:$B,5):B617,B617))</f>
        <v/>
      </c>
      <c r="D617" s="18"/>
      <c r="E617" s="20" t="str">
        <f t="shared" si="64"/>
        <v/>
      </c>
      <c r="F617" s="19" t="str">
        <f t="shared" si="65"/>
        <v/>
      </c>
      <c r="G617" s="6"/>
      <c r="H617" s="21" t="str">
        <f t="shared" si="66"/>
        <v/>
      </c>
      <c r="I617" s="22" t="str">
        <f t="shared" si="67"/>
        <v/>
      </c>
      <c r="J617" s="21" t="str">
        <f t="shared" si="68"/>
        <v/>
      </c>
      <c r="K617" s="21" t="str">
        <f t="shared" si="69"/>
        <v/>
      </c>
      <c r="L617" s="23" t="str">
        <f>IF(B617="","",TRIM(IF(COUNTIF('Registru avize'!$B$5:$B$304,B617)=0,"Aviz inexistent în registru. ","")&amp;IF(AND(D617&lt;&gt;"",ISNA(MATCH(D617,Coduri,0)),E617=""),"Cod necunoscut. ","")&amp;IF(N(G617)&lt;=0,"Lipsește cantitatea. ","")))</f>
        <v/>
      </c>
    </row>
    <row r="618" spans="1:12" x14ac:dyDescent="0.2">
      <c r="A618" s="1" t="str">
        <f t="shared" si="63"/>
        <v/>
      </c>
      <c r="B618" s="18"/>
      <c r="C618" s="19" t="str">
        <f>IF(B618="","",COUNTIF(INDEX($B:$B,5):B618,B618))</f>
        <v/>
      </c>
      <c r="D618" s="18"/>
      <c r="E618" s="20" t="str">
        <f t="shared" si="64"/>
        <v/>
      </c>
      <c r="F618" s="19" t="str">
        <f t="shared" si="65"/>
        <v/>
      </c>
      <c r="G618" s="6"/>
      <c r="H618" s="21" t="str">
        <f t="shared" si="66"/>
        <v/>
      </c>
      <c r="I618" s="22" t="str">
        <f t="shared" si="67"/>
        <v/>
      </c>
      <c r="J618" s="21" t="str">
        <f t="shared" si="68"/>
        <v/>
      </c>
      <c r="K618" s="21" t="str">
        <f t="shared" si="69"/>
        <v/>
      </c>
      <c r="L618" s="23" t="str">
        <f>IF(B618="","",TRIM(IF(COUNTIF('Registru avize'!$B$5:$B$304,B618)=0,"Aviz inexistent în registru. ","")&amp;IF(AND(D618&lt;&gt;"",ISNA(MATCH(D618,Coduri,0)),E618=""),"Cod necunoscut. ","")&amp;IF(N(G618)&lt;=0,"Lipsește cantitatea. ","")))</f>
        <v/>
      </c>
    </row>
    <row r="619" spans="1:12" x14ac:dyDescent="0.2">
      <c r="A619" s="1" t="str">
        <f t="shared" si="63"/>
        <v/>
      </c>
      <c r="B619" s="18"/>
      <c r="C619" s="19" t="str">
        <f>IF(B619="","",COUNTIF(INDEX($B:$B,5):B619,B619))</f>
        <v/>
      </c>
      <c r="D619" s="18"/>
      <c r="E619" s="20" t="str">
        <f t="shared" si="64"/>
        <v/>
      </c>
      <c r="F619" s="19" t="str">
        <f t="shared" si="65"/>
        <v/>
      </c>
      <c r="G619" s="6"/>
      <c r="H619" s="21" t="str">
        <f t="shared" si="66"/>
        <v/>
      </c>
      <c r="I619" s="22" t="str">
        <f t="shared" si="67"/>
        <v/>
      </c>
      <c r="J619" s="21" t="str">
        <f t="shared" si="68"/>
        <v/>
      </c>
      <c r="K619" s="21" t="str">
        <f t="shared" si="69"/>
        <v/>
      </c>
      <c r="L619" s="23" t="str">
        <f>IF(B619="","",TRIM(IF(COUNTIF('Registru avize'!$B$5:$B$304,B619)=0,"Aviz inexistent în registru. ","")&amp;IF(AND(D619&lt;&gt;"",ISNA(MATCH(D619,Coduri,0)),E619=""),"Cod necunoscut. ","")&amp;IF(N(G619)&lt;=0,"Lipsește cantitatea. ","")))</f>
        <v/>
      </c>
    </row>
    <row r="620" spans="1:12" x14ac:dyDescent="0.2">
      <c r="A620" s="1" t="str">
        <f t="shared" si="63"/>
        <v/>
      </c>
      <c r="B620" s="18"/>
      <c r="C620" s="19" t="str">
        <f>IF(B620="","",COUNTIF(INDEX($B:$B,5):B620,B620))</f>
        <v/>
      </c>
      <c r="D620" s="18"/>
      <c r="E620" s="20" t="str">
        <f t="shared" si="64"/>
        <v/>
      </c>
      <c r="F620" s="19" t="str">
        <f t="shared" si="65"/>
        <v/>
      </c>
      <c r="G620" s="6"/>
      <c r="H620" s="21" t="str">
        <f t="shared" si="66"/>
        <v/>
      </c>
      <c r="I620" s="22" t="str">
        <f t="shared" si="67"/>
        <v/>
      </c>
      <c r="J620" s="21" t="str">
        <f t="shared" si="68"/>
        <v/>
      </c>
      <c r="K620" s="21" t="str">
        <f t="shared" si="69"/>
        <v/>
      </c>
      <c r="L620" s="23" t="str">
        <f>IF(B620="","",TRIM(IF(COUNTIF('Registru avize'!$B$5:$B$304,B620)=0,"Aviz inexistent în registru. ","")&amp;IF(AND(D620&lt;&gt;"",ISNA(MATCH(D620,Coduri,0)),E620=""),"Cod necunoscut. ","")&amp;IF(N(G620)&lt;=0,"Lipsește cantitatea. ","")))</f>
        <v/>
      </c>
    </row>
    <row r="621" spans="1:12" x14ac:dyDescent="0.2">
      <c r="A621" s="1" t="str">
        <f t="shared" si="63"/>
        <v/>
      </c>
      <c r="B621" s="18"/>
      <c r="C621" s="19" t="str">
        <f>IF(B621="","",COUNTIF(INDEX($B:$B,5):B621,B621))</f>
        <v/>
      </c>
      <c r="D621" s="18"/>
      <c r="E621" s="20" t="str">
        <f t="shared" si="64"/>
        <v/>
      </c>
      <c r="F621" s="19" t="str">
        <f t="shared" si="65"/>
        <v/>
      </c>
      <c r="G621" s="6"/>
      <c r="H621" s="21" t="str">
        <f t="shared" si="66"/>
        <v/>
      </c>
      <c r="I621" s="22" t="str">
        <f t="shared" si="67"/>
        <v/>
      </c>
      <c r="J621" s="21" t="str">
        <f t="shared" si="68"/>
        <v/>
      </c>
      <c r="K621" s="21" t="str">
        <f t="shared" si="69"/>
        <v/>
      </c>
      <c r="L621" s="23" t="str">
        <f>IF(B621="","",TRIM(IF(COUNTIF('Registru avize'!$B$5:$B$304,B621)=0,"Aviz inexistent în registru. ","")&amp;IF(AND(D621&lt;&gt;"",ISNA(MATCH(D621,Coduri,0)),E621=""),"Cod necunoscut. ","")&amp;IF(N(G621)&lt;=0,"Lipsește cantitatea. ","")))</f>
        <v/>
      </c>
    </row>
    <row r="622" spans="1:12" x14ac:dyDescent="0.2">
      <c r="A622" s="1" t="str">
        <f t="shared" si="63"/>
        <v/>
      </c>
      <c r="B622" s="18"/>
      <c r="C622" s="19" t="str">
        <f>IF(B622="","",COUNTIF(INDEX($B:$B,5):B622,B622))</f>
        <v/>
      </c>
      <c r="D622" s="18"/>
      <c r="E622" s="20" t="str">
        <f t="shared" si="64"/>
        <v/>
      </c>
      <c r="F622" s="19" t="str">
        <f t="shared" si="65"/>
        <v/>
      </c>
      <c r="G622" s="6"/>
      <c r="H622" s="21" t="str">
        <f t="shared" si="66"/>
        <v/>
      </c>
      <c r="I622" s="22" t="str">
        <f t="shared" si="67"/>
        <v/>
      </c>
      <c r="J622" s="21" t="str">
        <f t="shared" si="68"/>
        <v/>
      </c>
      <c r="K622" s="21" t="str">
        <f t="shared" si="69"/>
        <v/>
      </c>
      <c r="L622" s="23" t="str">
        <f>IF(B622="","",TRIM(IF(COUNTIF('Registru avize'!$B$5:$B$304,B622)=0,"Aviz inexistent în registru. ","")&amp;IF(AND(D622&lt;&gt;"",ISNA(MATCH(D622,Coduri,0)),E622=""),"Cod necunoscut. ","")&amp;IF(N(G622)&lt;=0,"Lipsește cantitatea. ","")))</f>
        <v/>
      </c>
    </row>
    <row r="623" spans="1:12" x14ac:dyDescent="0.2">
      <c r="A623" s="1" t="str">
        <f t="shared" si="63"/>
        <v/>
      </c>
      <c r="B623" s="18"/>
      <c r="C623" s="19" t="str">
        <f>IF(B623="","",COUNTIF(INDEX($B:$B,5):B623,B623))</f>
        <v/>
      </c>
      <c r="D623" s="18"/>
      <c r="E623" s="20" t="str">
        <f t="shared" si="64"/>
        <v/>
      </c>
      <c r="F623" s="19" t="str">
        <f t="shared" si="65"/>
        <v/>
      </c>
      <c r="G623" s="6"/>
      <c r="H623" s="21" t="str">
        <f t="shared" si="66"/>
        <v/>
      </c>
      <c r="I623" s="22" t="str">
        <f t="shared" si="67"/>
        <v/>
      </c>
      <c r="J623" s="21" t="str">
        <f t="shared" si="68"/>
        <v/>
      </c>
      <c r="K623" s="21" t="str">
        <f t="shared" si="69"/>
        <v/>
      </c>
      <c r="L623" s="23" t="str">
        <f>IF(B623="","",TRIM(IF(COUNTIF('Registru avize'!$B$5:$B$304,B623)=0,"Aviz inexistent în registru. ","")&amp;IF(AND(D623&lt;&gt;"",ISNA(MATCH(D623,Coduri,0)),E623=""),"Cod necunoscut. ","")&amp;IF(N(G623)&lt;=0,"Lipsește cantitatea. ","")))</f>
        <v/>
      </c>
    </row>
    <row r="624" spans="1:12" x14ac:dyDescent="0.2">
      <c r="A624" s="1" t="str">
        <f t="shared" si="63"/>
        <v/>
      </c>
      <c r="B624" s="18"/>
      <c r="C624" s="19" t="str">
        <f>IF(B624="","",COUNTIF(INDEX($B:$B,5):B624,B624))</f>
        <v/>
      </c>
      <c r="D624" s="18"/>
      <c r="E624" s="20" t="str">
        <f t="shared" si="64"/>
        <v/>
      </c>
      <c r="F624" s="19" t="str">
        <f t="shared" si="65"/>
        <v/>
      </c>
      <c r="G624" s="6"/>
      <c r="H624" s="21" t="str">
        <f t="shared" si="66"/>
        <v/>
      </c>
      <c r="I624" s="22" t="str">
        <f t="shared" si="67"/>
        <v/>
      </c>
      <c r="J624" s="21" t="str">
        <f t="shared" si="68"/>
        <v/>
      </c>
      <c r="K624" s="21" t="str">
        <f t="shared" si="69"/>
        <v/>
      </c>
      <c r="L624" s="23" t="str">
        <f>IF(B624="","",TRIM(IF(COUNTIF('Registru avize'!$B$5:$B$304,B624)=0,"Aviz inexistent în registru. ","")&amp;IF(AND(D624&lt;&gt;"",ISNA(MATCH(D624,Coduri,0)),E624=""),"Cod necunoscut. ","")&amp;IF(N(G624)&lt;=0,"Lipsește cantitatea. ","")))</f>
        <v/>
      </c>
    </row>
    <row r="625" spans="1:12" x14ac:dyDescent="0.2">
      <c r="A625" s="1" t="str">
        <f t="shared" si="63"/>
        <v/>
      </c>
      <c r="B625" s="18"/>
      <c r="C625" s="19" t="str">
        <f>IF(B625="","",COUNTIF(INDEX($B:$B,5):B625,B625))</f>
        <v/>
      </c>
      <c r="D625" s="18"/>
      <c r="E625" s="20" t="str">
        <f t="shared" si="64"/>
        <v/>
      </c>
      <c r="F625" s="19" t="str">
        <f t="shared" si="65"/>
        <v/>
      </c>
      <c r="G625" s="6"/>
      <c r="H625" s="21" t="str">
        <f t="shared" si="66"/>
        <v/>
      </c>
      <c r="I625" s="22" t="str">
        <f t="shared" si="67"/>
        <v/>
      </c>
      <c r="J625" s="21" t="str">
        <f t="shared" si="68"/>
        <v/>
      </c>
      <c r="K625" s="21" t="str">
        <f t="shared" si="69"/>
        <v/>
      </c>
      <c r="L625" s="23" t="str">
        <f>IF(B625="","",TRIM(IF(COUNTIF('Registru avize'!$B$5:$B$304,B625)=0,"Aviz inexistent în registru. ","")&amp;IF(AND(D625&lt;&gt;"",ISNA(MATCH(D625,Coduri,0)),E625=""),"Cod necunoscut. ","")&amp;IF(N(G625)&lt;=0,"Lipsește cantitatea. ","")))</f>
        <v/>
      </c>
    </row>
    <row r="626" spans="1:12" x14ac:dyDescent="0.2">
      <c r="A626" s="1" t="str">
        <f t="shared" si="63"/>
        <v/>
      </c>
      <c r="B626" s="18"/>
      <c r="C626" s="19" t="str">
        <f>IF(B626="","",COUNTIF(INDEX($B:$B,5):B626,B626))</f>
        <v/>
      </c>
      <c r="D626" s="18"/>
      <c r="E626" s="20" t="str">
        <f t="shared" si="64"/>
        <v/>
      </c>
      <c r="F626" s="19" t="str">
        <f t="shared" si="65"/>
        <v/>
      </c>
      <c r="G626" s="6"/>
      <c r="H626" s="21" t="str">
        <f t="shared" si="66"/>
        <v/>
      </c>
      <c r="I626" s="22" t="str">
        <f t="shared" si="67"/>
        <v/>
      </c>
      <c r="J626" s="21" t="str">
        <f t="shared" si="68"/>
        <v/>
      </c>
      <c r="K626" s="21" t="str">
        <f t="shared" si="69"/>
        <v/>
      </c>
      <c r="L626" s="23" t="str">
        <f>IF(B626="","",TRIM(IF(COUNTIF('Registru avize'!$B$5:$B$304,B626)=0,"Aviz inexistent în registru. ","")&amp;IF(AND(D626&lt;&gt;"",ISNA(MATCH(D626,Coduri,0)),E626=""),"Cod necunoscut. ","")&amp;IF(N(G626)&lt;=0,"Lipsește cantitatea. ","")))</f>
        <v/>
      </c>
    </row>
    <row r="627" spans="1:12" x14ac:dyDescent="0.2">
      <c r="A627" s="1" t="str">
        <f t="shared" si="63"/>
        <v/>
      </c>
      <c r="B627" s="18"/>
      <c r="C627" s="19" t="str">
        <f>IF(B627="","",COUNTIF(INDEX($B:$B,5):B627,B627))</f>
        <v/>
      </c>
      <c r="D627" s="18"/>
      <c r="E627" s="20" t="str">
        <f t="shared" si="64"/>
        <v/>
      </c>
      <c r="F627" s="19" t="str">
        <f t="shared" si="65"/>
        <v/>
      </c>
      <c r="G627" s="6"/>
      <c r="H627" s="21" t="str">
        <f t="shared" si="66"/>
        <v/>
      </c>
      <c r="I627" s="22" t="str">
        <f t="shared" si="67"/>
        <v/>
      </c>
      <c r="J627" s="21" t="str">
        <f t="shared" si="68"/>
        <v/>
      </c>
      <c r="K627" s="21" t="str">
        <f t="shared" si="69"/>
        <v/>
      </c>
      <c r="L627" s="23" t="str">
        <f>IF(B627="","",TRIM(IF(COUNTIF('Registru avize'!$B$5:$B$304,B627)=0,"Aviz inexistent în registru. ","")&amp;IF(AND(D627&lt;&gt;"",ISNA(MATCH(D627,Coduri,0)),E627=""),"Cod necunoscut. ","")&amp;IF(N(G627)&lt;=0,"Lipsește cantitatea. ","")))</f>
        <v/>
      </c>
    </row>
    <row r="628" spans="1:12" x14ac:dyDescent="0.2">
      <c r="A628" s="1" t="str">
        <f t="shared" si="63"/>
        <v/>
      </c>
      <c r="B628" s="18"/>
      <c r="C628" s="19" t="str">
        <f>IF(B628="","",COUNTIF(INDEX($B:$B,5):B628,B628))</f>
        <v/>
      </c>
      <c r="D628" s="18"/>
      <c r="E628" s="20" t="str">
        <f t="shared" si="64"/>
        <v/>
      </c>
      <c r="F628" s="19" t="str">
        <f t="shared" si="65"/>
        <v/>
      </c>
      <c r="G628" s="6"/>
      <c r="H628" s="21" t="str">
        <f t="shared" si="66"/>
        <v/>
      </c>
      <c r="I628" s="22" t="str">
        <f t="shared" si="67"/>
        <v/>
      </c>
      <c r="J628" s="21" t="str">
        <f t="shared" si="68"/>
        <v/>
      </c>
      <c r="K628" s="21" t="str">
        <f t="shared" si="69"/>
        <v/>
      </c>
      <c r="L628" s="23" t="str">
        <f>IF(B628="","",TRIM(IF(COUNTIF('Registru avize'!$B$5:$B$304,B628)=0,"Aviz inexistent în registru. ","")&amp;IF(AND(D628&lt;&gt;"",ISNA(MATCH(D628,Coduri,0)),E628=""),"Cod necunoscut. ","")&amp;IF(N(G628)&lt;=0,"Lipsește cantitatea. ","")))</f>
        <v/>
      </c>
    </row>
    <row r="629" spans="1:12" x14ac:dyDescent="0.2">
      <c r="A629" s="1" t="str">
        <f t="shared" si="63"/>
        <v/>
      </c>
      <c r="B629" s="18"/>
      <c r="C629" s="19" t="str">
        <f>IF(B629="","",COUNTIF(INDEX($B:$B,5):B629,B629))</f>
        <v/>
      </c>
      <c r="D629" s="18"/>
      <c r="E629" s="20" t="str">
        <f t="shared" si="64"/>
        <v/>
      </c>
      <c r="F629" s="19" t="str">
        <f t="shared" si="65"/>
        <v/>
      </c>
      <c r="G629" s="6"/>
      <c r="H629" s="21" t="str">
        <f t="shared" si="66"/>
        <v/>
      </c>
      <c r="I629" s="22" t="str">
        <f t="shared" si="67"/>
        <v/>
      </c>
      <c r="J629" s="21" t="str">
        <f t="shared" si="68"/>
        <v/>
      </c>
      <c r="K629" s="21" t="str">
        <f t="shared" si="69"/>
        <v/>
      </c>
      <c r="L629" s="23" t="str">
        <f>IF(B629="","",TRIM(IF(COUNTIF('Registru avize'!$B$5:$B$304,B629)=0,"Aviz inexistent în registru. ","")&amp;IF(AND(D629&lt;&gt;"",ISNA(MATCH(D629,Coduri,0)),E629=""),"Cod necunoscut. ","")&amp;IF(N(G629)&lt;=0,"Lipsește cantitatea. ","")))</f>
        <v/>
      </c>
    </row>
    <row r="630" spans="1:12" x14ac:dyDescent="0.2">
      <c r="A630" s="1" t="str">
        <f t="shared" si="63"/>
        <v/>
      </c>
      <c r="B630" s="18"/>
      <c r="C630" s="19" t="str">
        <f>IF(B630="","",COUNTIF(INDEX($B:$B,5):B630,B630))</f>
        <v/>
      </c>
      <c r="D630" s="18"/>
      <c r="E630" s="20" t="str">
        <f t="shared" si="64"/>
        <v/>
      </c>
      <c r="F630" s="19" t="str">
        <f t="shared" si="65"/>
        <v/>
      </c>
      <c r="G630" s="6"/>
      <c r="H630" s="21" t="str">
        <f t="shared" si="66"/>
        <v/>
      </c>
      <c r="I630" s="22" t="str">
        <f t="shared" si="67"/>
        <v/>
      </c>
      <c r="J630" s="21" t="str">
        <f t="shared" si="68"/>
        <v/>
      </c>
      <c r="K630" s="21" t="str">
        <f t="shared" si="69"/>
        <v/>
      </c>
      <c r="L630" s="23" t="str">
        <f>IF(B630="","",TRIM(IF(COUNTIF('Registru avize'!$B$5:$B$304,B630)=0,"Aviz inexistent în registru. ","")&amp;IF(AND(D630&lt;&gt;"",ISNA(MATCH(D630,Coduri,0)),E630=""),"Cod necunoscut. ","")&amp;IF(N(G630)&lt;=0,"Lipsește cantitatea. ","")))</f>
        <v/>
      </c>
    </row>
    <row r="631" spans="1:12" x14ac:dyDescent="0.2">
      <c r="A631" s="1" t="str">
        <f t="shared" si="63"/>
        <v/>
      </c>
      <c r="B631" s="18"/>
      <c r="C631" s="19" t="str">
        <f>IF(B631="","",COUNTIF(INDEX($B:$B,5):B631,B631))</f>
        <v/>
      </c>
      <c r="D631" s="18"/>
      <c r="E631" s="20" t="str">
        <f t="shared" si="64"/>
        <v/>
      </c>
      <c r="F631" s="19" t="str">
        <f t="shared" si="65"/>
        <v/>
      </c>
      <c r="G631" s="6"/>
      <c r="H631" s="21" t="str">
        <f t="shared" si="66"/>
        <v/>
      </c>
      <c r="I631" s="22" t="str">
        <f t="shared" si="67"/>
        <v/>
      </c>
      <c r="J631" s="21" t="str">
        <f t="shared" si="68"/>
        <v/>
      </c>
      <c r="K631" s="21" t="str">
        <f t="shared" si="69"/>
        <v/>
      </c>
      <c r="L631" s="23" t="str">
        <f>IF(B631="","",TRIM(IF(COUNTIF('Registru avize'!$B$5:$B$304,B631)=0,"Aviz inexistent în registru. ","")&amp;IF(AND(D631&lt;&gt;"",ISNA(MATCH(D631,Coduri,0)),E631=""),"Cod necunoscut. ","")&amp;IF(N(G631)&lt;=0,"Lipsește cantitatea. ","")))</f>
        <v/>
      </c>
    </row>
    <row r="632" spans="1:12" x14ac:dyDescent="0.2">
      <c r="A632" s="1" t="str">
        <f t="shared" si="63"/>
        <v/>
      </c>
      <c r="B632" s="18"/>
      <c r="C632" s="19" t="str">
        <f>IF(B632="","",COUNTIF(INDEX($B:$B,5):B632,B632))</f>
        <v/>
      </c>
      <c r="D632" s="18"/>
      <c r="E632" s="20" t="str">
        <f t="shared" si="64"/>
        <v/>
      </c>
      <c r="F632" s="19" t="str">
        <f t="shared" si="65"/>
        <v/>
      </c>
      <c r="G632" s="6"/>
      <c r="H632" s="21" t="str">
        <f t="shared" si="66"/>
        <v/>
      </c>
      <c r="I632" s="22" t="str">
        <f t="shared" si="67"/>
        <v/>
      </c>
      <c r="J632" s="21" t="str">
        <f t="shared" si="68"/>
        <v/>
      </c>
      <c r="K632" s="21" t="str">
        <f t="shared" si="69"/>
        <v/>
      </c>
      <c r="L632" s="23" t="str">
        <f>IF(B632="","",TRIM(IF(COUNTIF('Registru avize'!$B$5:$B$304,B632)=0,"Aviz inexistent în registru. ","")&amp;IF(AND(D632&lt;&gt;"",ISNA(MATCH(D632,Coduri,0)),E632=""),"Cod necunoscut. ","")&amp;IF(N(G632)&lt;=0,"Lipsește cantitatea. ","")))</f>
        <v/>
      </c>
    </row>
    <row r="633" spans="1:12" x14ac:dyDescent="0.2">
      <c r="A633" s="1" t="str">
        <f t="shared" si="63"/>
        <v/>
      </c>
      <c r="B633" s="18"/>
      <c r="C633" s="19" t="str">
        <f>IF(B633="","",COUNTIF(INDEX($B:$B,5):B633,B633))</f>
        <v/>
      </c>
      <c r="D633" s="18"/>
      <c r="E633" s="20" t="str">
        <f t="shared" si="64"/>
        <v/>
      </c>
      <c r="F633" s="19" t="str">
        <f t="shared" si="65"/>
        <v/>
      </c>
      <c r="G633" s="6"/>
      <c r="H633" s="21" t="str">
        <f t="shared" si="66"/>
        <v/>
      </c>
      <c r="I633" s="22" t="str">
        <f t="shared" si="67"/>
        <v/>
      </c>
      <c r="J633" s="21" t="str">
        <f t="shared" si="68"/>
        <v/>
      </c>
      <c r="K633" s="21" t="str">
        <f t="shared" si="69"/>
        <v/>
      </c>
      <c r="L633" s="23" t="str">
        <f>IF(B633="","",TRIM(IF(COUNTIF('Registru avize'!$B$5:$B$304,B633)=0,"Aviz inexistent în registru. ","")&amp;IF(AND(D633&lt;&gt;"",ISNA(MATCH(D633,Coduri,0)),E633=""),"Cod necunoscut. ","")&amp;IF(N(G633)&lt;=0,"Lipsește cantitatea. ","")))</f>
        <v/>
      </c>
    </row>
    <row r="634" spans="1:12" x14ac:dyDescent="0.2">
      <c r="A634" s="1" t="str">
        <f t="shared" si="63"/>
        <v/>
      </c>
      <c r="B634" s="18"/>
      <c r="C634" s="19" t="str">
        <f>IF(B634="","",COUNTIF(INDEX($B:$B,5):B634,B634))</f>
        <v/>
      </c>
      <c r="D634" s="18"/>
      <c r="E634" s="20" t="str">
        <f t="shared" si="64"/>
        <v/>
      </c>
      <c r="F634" s="19" t="str">
        <f t="shared" si="65"/>
        <v/>
      </c>
      <c r="G634" s="6"/>
      <c r="H634" s="21" t="str">
        <f t="shared" si="66"/>
        <v/>
      </c>
      <c r="I634" s="22" t="str">
        <f t="shared" si="67"/>
        <v/>
      </c>
      <c r="J634" s="21" t="str">
        <f t="shared" si="68"/>
        <v/>
      </c>
      <c r="K634" s="21" t="str">
        <f t="shared" si="69"/>
        <v/>
      </c>
      <c r="L634" s="23" t="str">
        <f>IF(B634="","",TRIM(IF(COUNTIF('Registru avize'!$B$5:$B$304,B634)=0,"Aviz inexistent în registru. ","")&amp;IF(AND(D634&lt;&gt;"",ISNA(MATCH(D634,Coduri,0)),E634=""),"Cod necunoscut. ","")&amp;IF(N(G634)&lt;=0,"Lipsește cantitatea. ","")))</f>
        <v/>
      </c>
    </row>
    <row r="635" spans="1:12" x14ac:dyDescent="0.2">
      <c r="A635" s="1" t="str">
        <f t="shared" si="63"/>
        <v/>
      </c>
      <c r="B635" s="18"/>
      <c r="C635" s="19" t="str">
        <f>IF(B635="","",COUNTIF(INDEX($B:$B,5):B635,B635))</f>
        <v/>
      </c>
      <c r="D635" s="18"/>
      <c r="E635" s="20" t="str">
        <f t="shared" si="64"/>
        <v/>
      </c>
      <c r="F635" s="19" t="str">
        <f t="shared" si="65"/>
        <v/>
      </c>
      <c r="G635" s="6"/>
      <c r="H635" s="21" t="str">
        <f t="shared" si="66"/>
        <v/>
      </c>
      <c r="I635" s="22" t="str">
        <f t="shared" si="67"/>
        <v/>
      </c>
      <c r="J635" s="21" t="str">
        <f t="shared" si="68"/>
        <v/>
      </c>
      <c r="K635" s="21" t="str">
        <f t="shared" si="69"/>
        <v/>
      </c>
      <c r="L635" s="23" t="str">
        <f>IF(B635="","",TRIM(IF(COUNTIF('Registru avize'!$B$5:$B$304,B635)=0,"Aviz inexistent în registru. ","")&amp;IF(AND(D635&lt;&gt;"",ISNA(MATCH(D635,Coduri,0)),E635=""),"Cod necunoscut. ","")&amp;IF(N(G635)&lt;=0,"Lipsește cantitatea. ","")))</f>
        <v/>
      </c>
    </row>
    <row r="636" spans="1:12" x14ac:dyDescent="0.2">
      <c r="A636" s="1" t="str">
        <f t="shared" si="63"/>
        <v/>
      </c>
      <c r="B636" s="18"/>
      <c r="C636" s="19" t="str">
        <f>IF(B636="","",COUNTIF(INDEX($B:$B,5):B636,B636))</f>
        <v/>
      </c>
      <c r="D636" s="18"/>
      <c r="E636" s="20" t="str">
        <f t="shared" si="64"/>
        <v/>
      </c>
      <c r="F636" s="19" t="str">
        <f t="shared" si="65"/>
        <v/>
      </c>
      <c r="G636" s="6"/>
      <c r="H636" s="21" t="str">
        <f t="shared" si="66"/>
        <v/>
      </c>
      <c r="I636" s="22" t="str">
        <f t="shared" si="67"/>
        <v/>
      </c>
      <c r="J636" s="21" t="str">
        <f t="shared" si="68"/>
        <v/>
      </c>
      <c r="K636" s="21" t="str">
        <f t="shared" si="69"/>
        <v/>
      </c>
      <c r="L636" s="23" t="str">
        <f>IF(B636="","",TRIM(IF(COUNTIF('Registru avize'!$B$5:$B$304,B636)=0,"Aviz inexistent în registru. ","")&amp;IF(AND(D636&lt;&gt;"",ISNA(MATCH(D636,Coduri,0)),E636=""),"Cod necunoscut. ","")&amp;IF(N(G636)&lt;=0,"Lipsește cantitatea. ","")))</f>
        <v/>
      </c>
    </row>
    <row r="637" spans="1:12" x14ac:dyDescent="0.2">
      <c r="A637" s="1" t="str">
        <f t="shared" si="63"/>
        <v/>
      </c>
      <c r="B637" s="18"/>
      <c r="C637" s="19" t="str">
        <f>IF(B637="","",COUNTIF(INDEX($B:$B,5):B637,B637))</f>
        <v/>
      </c>
      <c r="D637" s="18"/>
      <c r="E637" s="20" t="str">
        <f t="shared" si="64"/>
        <v/>
      </c>
      <c r="F637" s="19" t="str">
        <f t="shared" si="65"/>
        <v/>
      </c>
      <c r="G637" s="6"/>
      <c r="H637" s="21" t="str">
        <f t="shared" si="66"/>
        <v/>
      </c>
      <c r="I637" s="22" t="str">
        <f t="shared" si="67"/>
        <v/>
      </c>
      <c r="J637" s="21" t="str">
        <f t="shared" si="68"/>
        <v/>
      </c>
      <c r="K637" s="21" t="str">
        <f t="shared" si="69"/>
        <v/>
      </c>
      <c r="L637" s="23" t="str">
        <f>IF(B637="","",TRIM(IF(COUNTIF('Registru avize'!$B$5:$B$304,B637)=0,"Aviz inexistent în registru. ","")&amp;IF(AND(D637&lt;&gt;"",ISNA(MATCH(D637,Coduri,0)),E637=""),"Cod necunoscut. ","")&amp;IF(N(G637)&lt;=0,"Lipsește cantitatea. ","")))</f>
        <v/>
      </c>
    </row>
    <row r="638" spans="1:12" x14ac:dyDescent="0.2">
      <c r="A638" s="1" t="str">
        <f t="shared" si="63"/>
        <v/>
      </c>
      <c r="B638" s="18"/>
      <c r="C638" s="19" t="str">
        <f>IF(B638="","",COUNTIF(INDEX($B:$B,5):B638,B638))</f>
        <v/>
      </c>
      <c r="D638" s="18"/>
      <c r="E638" s="20" t="str">
        <f t="shared" si="64"/>
        <v/>
      </c>
      <c r="F638" s="19" t="str">
        <f t="shared" si="65"/>
        <v/>
      </c>
      <c r="G638" s="6"/>
      <c r="H638" s="21" t="str">
        <f t="shared" si="66"/>
        <v/>
      </c>
      <c r="I638" s="22" t="str">
        <f t="shared" si="67"/>
        <v/>
      </c>
      <c r="J638" s="21" t="str">
        <f t="shared" si="68"/>
        <v/>
      </c>
      <c r="K638" s="21" t="str">
        <f t="shared" si="69"/>
        <v/>
      </c>
      <c r="L638" s="23" t="str">
        <f>IF(B638="","",TRIM(IF(COUNTIF('Registru avize'!$B$5:$B$304,B638)=0,"Aviz inexistent în registru. ","")&amp;IF(AND(D638&lt;&gt;"",ISNA(MATCH(D638,Coduri,0)),E638=""),"Cod necunoscut. ","")&amp;IF(N(G638)&lt;=0,"Lipsește cantitatea. ","")))</f>
        <v/>
      </c>
    </row>
    <row r="639" spans="1:12" x14ac:dyDescent="0.2">
      <c r="A639" s="1" t="str">
        <f t="shared" si="63"/>
        <v/>
      </c>
      <c r="B639" s="18"/>
      <c r="C639" s="19" t="str">
        <f>IF(B639="","",COUNTIF(INDEX($B:$B,5):B639,B639))</f>
        <v/>
      </c>
      <c r="D639" s="18"/>
      <c r="E639" s="20" t="str">
        <f t="shared" si="64"/>
        <v/>
      </c>
      <c r="F639" s="19" t="str">
        <f t="shared" si="65"/>
        <v/>
      </c>
      <c r="G639" s="6"/>
      <c r="H639" s="21" t="str">
        <f t="shared" si="66"/>
        <v/>
      </c>
      <c r="I639" s="22" t="str">
        <f t="shared" si="67"/>
        <v/>
      </c>
      <c r="J639" s="21" t="str">
        <f t="shared" si="68"/>
        <v/>
      </c>
      <c r="K639" s="21" t="str">
        <f t="shared" si="69"/>
        <v/>
      </c>
      <c r="L639" s="23" t="str">
        <f>IF(B639="","",TRIM(IF(COUNTIF('Registru avize'!$B$5:$B$304,B639)=0,"Aviz inexistent în registru. ","")&amp;IF(AND(D639&lt;&gt;"",ISNA(MATCH(D639,Coduri,0)),E639=""),"Cod necunoscut. ","")&amp;IF(N(G639)&lt;=0,"Lipsește cantitatea. ","")))</f>
        <v/>
      </c>
    </row>
    <row r="640" spans="1:12" x14ac:dyDescent="0.2">
      <c r="A640" s="1" t="str">
        <f t="shared" si="63"/>
        <v/>
      </c>
      <c r="B640" s="18"/>
      <c r="C640" s="19" t="str">
        <f>IF(B640="","",COUNTIF(INDEX($B:$B,5):B640,B640))</f>
        <v/>
      </c>
      <c r="D640" s="18"/>
      <c r="E640" s="20" t="str">
        <f t="shared" si="64"/>
        <v/>
      </c>
      <c r="F640" s="19" t="str">
        <f t="shared" si="65"/>
        <v/>
      </c>
      <c r="G640" s="6"/>
      <c r="H640" s="21" t="str">
        <f t="shared" si="66"/>
        <v/>
      </c>
      <c r="I640" s="22" t="str">
        <f t="shared" si="67"/>
        <v/>
      </c>
      <c r="J640" s="21" t="str">
        <f t="shared" si="68"/>
        <v/>
      </c>
      <c r="K640" s="21" t="str">
        <f t="shared" si="69"/>
        <v/>
      </c>
      <c r="L640" s="23" t="str">
        <f>IF(B640="","",TRIM(IF(COUNTIF('Registru avize'!$B$5:$B$304,B640)=0,"Aviz inexistent în registru. ","")&amp;IF(AND(D640&lt;&gt;"",ISNA(MATCH(D640,Coduri,0)),E640=""),"Cod necunoscut. ","")&amp;IF(N(G640)&lt;=0,"Lipsește cantitatea. ","")))</f>
        <v/>
      </c>
    </row>
    <row r="641" spans="1:12" x14ac:dyDescent="0.2">
      <c r="A641" s="1" t="str">
        <f t="shared" si="63"/>
        <v/>
      </c>
      <c r="B641" s="18"/>
      <c r="C641" s="19" t="str">
        <f>IF(B641="","",COUNTIF(INDEX($B:$B,5):B641,B641))</f>
        <v/>
      </c>
      <c r="D641" s="18"/>
      <c r="E641" s="20" t="str">
        <f t="shared" si="64"/>
        <v/>
      </c>
      <c r="F641" s="19" t="str">
        <f t="shared" si="65"/>
        <v/>
      </c>
      <c r="G641" s="6"/>
      <c r="H641" s="21" t="str">
        <f t="shared" si="66"/>
        <v/>
      </c>
      <c r="I641" s="22" t="str">
        <f t="shared" si="67"/>
        <v/>
      </c>
      <c r="J641" s="21" t="str">
        <f t="shared" si="68"/>
        <v/>
      </c>
      <c r="K641" s="21" t="str">
        <f t="shared" si="69"/>
        <v/>
      </c>
      <c r="L641" s="23" t="str">
        <f>IF(B641="","",TRIM(IF(COUNTIF('Registru avize'!$B$5:$B$304,B641)=0,"Aviz inexistent în registru. ","")&amp;IF(AND(D641&lt;&gt;"",ISNA(MATCH(D641,Coduri,0)),E641=""),"Cod necunoscut. ","")&amp;IF(N(G641)&lt;=0,"Lipsește cantitatea. ","")))</f>
        <v/>
      </c>
    </row>
    <row r="642" spans="1:12" x14ac:dyDescent="0.2">
      <c r="A642" s="1" t="str">
        <f t="shared" si="63"/>
        <v/>
      </c>
      <c r="B642" s="18"/>
      <c r="C642" s="19" t="str">
        <f>IF(B642="","",COUNTIF(INDEX($B:$B,5):B642,B642))</f>
        <v/>
      </c>
      <c r="D642" s="18"/>
      <c r="E642" s="20" t="str">
        <f t="shared" si="64"/>
        <v/>
      </c>
      <c r="F642" s="19" t="str">
        <f t="shared" si="65"/>
        <v/>
      </c>
      <c r="G642" s="6"/>
      <c r="H642" s="21" t="str">
        <f t="shared" si="66"/>
        <v/>
      </c>
      <c r="I642" s="22" t="str">
        <f t="shared" si="67"/>
        <v/>
      </c>
      <c r="J642" s="21" t="str">
        <f t="shared" si="68"/>
        <v/>
      </c>
      <c r="K642" s="21" t="str">
        <f t="shared" si="69"/>
        <v/>
      </c>
      <c r="L642" s="23" t="str">
        <f>IF(B642="","",TRIM(IF(COUNTIF('Registru avize'!$B$5:$B$304,B642)=0,"Aviz inexistent în registru. ","")&amp;IF(AND(D642&lt;&gt;"",ISNA(MATCH(D642,Coduri,0)),E642=""),"Cod necunoscut. ","")&amp;IF(N(G642)&lt;=0,"Lipsește cantitatea. ","")))</f>
        <v/>
      </c>
    </row>
    <row r="643" spans="1:12" x14ac:dyDescent="0.2">
      <c r="A643" s="1" t="str">
        <f t="shared" si="63"/>
        <v/>
      </c>
      <c r="B643" s="18"/>
      <c r="C643" s="19" t="str">
        <f>IF(B643="","",COUNTIF(INDEX($B:$B,5):B643,B643))</f>
        <v/>
      </c>
      <c r="D643" s="18"/>
      <c r="E643" s="20" t="str">
        <f t="shared" si="64"/>
        <v/>
      </c>
      <c r="F643" s="19" t="str">
        <f t="shared" si="65"/>
        <v/>
      </c>
      <c r="G643" s="6"/>
      <c r="H643" s="21" t="str">
        <f t="shared" si="66"/>
        <v/>
      </c>
      <c r="I643" s="22" t="str">
        <f t="shared" si="67"/>
        <v/>
      </c>
      <c r="J643" s="21" t="str">
        <f t="shared" si="68"/>
        <v/>
      </c>
      <c r="K643" s="21" t="str">
        <f t="shared" si="69"/>
        <v/>
      </c>
      <c r="L643" s="23" t="str">
        <f>IF(B643="","",TRIM(IF(COUNTIF('Registru avize'!$B$5:$B$304,B643)=0,"Aviz inexistent în registru. ","")&amp;IF(AND(D643&lt;&gt;"",ISNA(MATCH(D643,Coduri,0)),E643=""),"Cod necunoscut. ","")&amp;IF(N(G643)&lt;=0,"Lipsește cantitatea. ","")))</f>
        <v/>
      </c>
    </row>
    <row r="644" spans="1:12" x14ac:dyDescent="0.2">
      <c r="A644" s="1" t="str">
        <f t="shared" si="63"/>
        <v/>
      </c>
      <c r="B644" s="18"/>
      <c r="C644" s="19" t="str">
        <f>IF(B644="","",COUNTIF(INDEX($B:$B,5):B644,B644))</f>
        <v/>
      </c>
      <c r="D644" s="18"/>
      <c r="E644" s="20" t="str">
        <f t="shared" si="64"/>
        <v/>
      </c>
      <c r="F644" s="19" t="str">
        <f t="shared" si="65"/>
        <v/>
      </c>
      <c r="G644" s="6"/>
      <c r="H644" s="21" t="str">
        <f t="shared" si="66"/>
        <v/>
      </c>
      <c r="I644" s="22" t="str">
        <f t="shared" si="67"/>
        <v/>
      </c>
      <c r="J644" s="21" t="str">
        <f t="shared" si="68"/>
        <v/>
      </c>
      <c r="K644" s="21" t="str">
        <f t="shared" si="69"/>
        <v/>
      </c>
      <c r="L644" s="23" t="str">
        <f>IF(B644="","",TRIM(IF(COUNTIF('Registru avize'!$B$5:$B$304,B644)=0,"Aviz inexistent în registru. ","")&amp;IF(AND(D644&lt;&gt;"",ISNA(MATCH(D644,Coduri,0)),E644=""),"Cod necunoscut. ","")&amp;IF(N(G644)&lt;=0,"Lipsește cantitatea. ","")))</f>
        <v/>
      </c>
    </row>
    <row r="645" spans="1:12" x14ac:dyDescent="0.2">
      <c r="A645" s="1" t="str">
        <f t="shared" ref="A645:A708" si="70">IF(B645="","",B645&amp;"|"&amp;C645)</f>
        <v/>
      </c>
      <c r="B645" s="18"/>
      <c r="C645" s="19" t="str">
        <f>IF(B645="","",COUNTIF(INDEX($B:$B,5):B645,B645))</f>
        <v/>
      </c>
      <c r="D645" s="18"/>
      <c r="E645" s="20" t="str">
        <f t="shared" ref="E645:E708" si="71">IF(D645="","",IFERROR(VLOOKUP(D645,Catalog,2,FALSE),""))</f>
        <v/>
      </c>
      <c r="F645" s="19" t="str">
        <f t="shared" ref="F645:F708" si="72">IF(D645="","",IFERROR(VLOOKUP(D645,Catalog,3,FALSE),""))</f>
        <v/>
      </c>
      <c r="G645" s="6"/>
      <c r="H645" s="21" t="str">
        <f t="shared" ref="H645:H708" si="73">IF(D645="","",IFERROR(VLOOKUP(D645,Catalog,4,FALSE),""))</f>
        <v/>
      </c>
      <c r="I645" s="22" t="str">
        <f t="shared" ref="I645:I708" si="74">IF(D645="","",IFERROR(VLOOKUP(D645,Catalog,5,FALSE),""))</f>
        <v/>
      </c>
      <c r="J645" s="21" t="str">
        <f t="shared" ref="J645:J708" si="75">IF(OR(G645="",H645=""),"",ROUND(G645*H645,2))</f>
        <v/>
      </c>
      <c r="K645" s="21" t="str">
        <f t="shared" ref="K645:K708" si="76">IF(OR(J645="",I645=""),"",ROUND(J645*I645,2))</f>
        <v/>
      </c>
      <c r="L645" s="23" t="str">
        <f>IF(B645="","",TRIM(IF(COUNTIF('Registru avize'!$B$5:$B$304,B645)=0,"Aviz inexistent în registru. ","")&amp;IF(AND(D645&lt;&gt;"",ISNA(MATCH(D645,Coduri,0)),E645=""),"Cod necunoscut. ","")&amp;IF(N(G645)&lt;=0,"Lipsește cantitatea. ","")))</f>
        <v/>
      </c>
    </row>
    <row r="646" spans="1:12" x14ac:dyDescent="0.2">
      <c r="A646" s="1" t="str">
        <f t="shared" si="70"/>
        <v/>
      </c>
      <c r="B646" s="18"/>
      <c r="C646" s="19" t="str">
        <f>IF(B646="","",COUNTIF(INDEX($B:$B,5):B646,B646))</f>
        <v/>
      </c>
      <c r="D646" s="18"/>
      <c r="E646" s="20" t="str">
        <f t="shared" si="71"/>
        <v/>
      </c>
      <c r="F646" s="19" t="str">
        <f t="shared" si="72"/>
        <v/>
      </c>
      <c r="G646" s="6"/>
      <c r="H646" s="21" t="str">
        <f t="shared" si="73"/>
        <v/>
      </c>
      <c r="I646" s="22" t="str">
        <f t="shared" si="74"/>
        <v/>
      </c>
      <c r="J646" s="21" t="str">
        <f t="shared" si="75"/>
        <v/>
      </c>
      <c r="K646" s="21" t="str">
        <f t="shared" si="76"/>
        <v/>
      </c>
      <c r="L646" s="23" t="str">
        <f>IF(B646="","",TRIM(IF(COUNTIF('Registru avize'!$B$5:$B$304,B646)=0,"Aviz inexistent în registru. ","")&amp;IF(AND(D646&lt;&gt;"",ISNA(MATCH(D646,Coduri,0)),E646=""),"Cod necunoscut. ","")&amp;IF(N(G646)&lt;=0,"Lipsește cantitatea. ","")))</f>
        <v/>
      </c>
    </row>
    <row r="647" spans="1:12" x14ac:dyDescent="0.2">
      <c r="A647" s="1" t="str">
        <f t="shared" si="70"/>
        <v/>
      </c>
      <c r="B647" s="18"/>
      <c r="C647" s="19" t="str">
        <f>IF(B647="","",COUNTIF(INDEX($B:$B,5):B647,B647))</f>
        <v/>
      </c>
      <c r="D647" s="18"/>
      <c r="E647" s="20" t="str">
        <f t="shared" si="71"/>
        <v/>
      </c>
      <c r="F647" s="19" t="str">
        <f t="shared" si="72"/>
        <v/>
      </c>
      <c r="G647" s="6"/>
      <c r="H647" s="21" t="str">
        <f t="shared" si="73"/>
        <v/>
      </c>
      <c r="I647" s="22" t="str">
        <f t="shared" si="74"/>
        <v/>
      </c>
      <c r="J647" s="21" t="str">
        <f t="shared" si="75"/>
        <v/>
      </c>
      <c r="K647" s="21" t="str">
        <f t="shared" si="76"/>
        <v/>
      </c>
      <c r="L647" s="23" t="str">
        <f>IF(B647="","",TRIM(IF(COUNTIF('Registru avize'!$B$5:$B$304,B647)=0,"Aviz inexistent în registru. ","")&amp;IF(AND(D647&lt;&gt;"",ISNA(MATCH(D647,Coduri,0)),E647=""),"Cod necunoscut. ","")&amp;IF(N(G647)&lt;=0,"Lipsește cantitatea. ","")))</f>
        <v/>
      </c>
    </row>
    <row r="648" spans="1:12" x14ac:dyDescent="0.2">
      <c r="A648" s="1" t="str">
        <f t="shared" si="70"/>
        <v/>
      </c>
      <c r="B648" s="18"/>
      <c r="C648" s="19" t="str">
        <f>IF(B648="","",COUNTIF(INDEX($B:$B,5):B648,B648))</f>
        <v/>
      </c>
      <c r="D648" s="18"/>
      <c r="E648" s="20" t="str">
        <f t="shared" si="71"/>
        <v/>
      </c>
      <c r="F648" s="19" t="str">
        <f t="shared" si="72"/>
        <v/>
      </c>
      <c r="G648" s="6"/>
      <c r="H648" s="21" t="str">
        <f t="shared" si="73"/>
        <v/>
      </c>
      <c r="I648" s="22" t="str">
        <f t="shared" si="74"/>
        <v/>
      </c>
      <c r="J648" s="21" t="str">
        <f t="shared" si="75"/>
        <v/>
      </c>
      <c r="K648" s="21" t="str">
        <f t="shared" si="76"/>
        <v/>
      </c>
      <c r="L648" s="23" t="str">
        <f>IF(B648="","",TRIM(IF(COUNTIF('Registru avize'!$B$5:$B$304,B648)=0,"Aviz inexistent în registru. ","")&amp;IF(AND(D648&lt;&gt;"",ISNA(MATCH(D648,Coduri,0)),E648=""),"Cod necunoscut. ","")&amp;IF(N(G648)&lt;=0,"Lipsește cantitatea. ","")))</f>
        <v/>
      </c>
    </row>
    <row r="649" spans="1:12" x14ac:dyDescent="0.2">
      <c r="A649" s="1" t="str">
        <f t="shared" si="70"/>
        <v/>
      </c>
      <c r="B649" s="18"/>
      <c r="C649" s="19" t="str">
        <f>IF(B649="","",COUNTIF(INDEX($B:$B,5):B649,B649))</f>
        <v/>
      </c>
      <c r="D649" s="18"/>
      <c r="E649" s="20" t="str">
        <f t="shared" si="71"/>
        <v/>
      </c>
      <c r="F649" s="19" t="str">
        <f t="shared" si="72"/>
        <v/>
      </c>
      <c r="G649" s="6"/>
      <c r="H649" s="21" t="str">
        <f t="shared" si="73"/>
        <v/>
      </c>
      <c r="I649" s="22" t="str">
        <f t="shared" si="74"/>
        <v/>
      </c>
      <c r="J649" s="21" t="str">
        <f t="shared" si="75"/>
        <v/>
      </c>
      <c r="K649" s="21" t="str">
        <f t="shared" si="76"/>
        <v/>
      </c>
      <c r="L649" s="23" t="str">
        <f>IF(B649="","",TRIM(IF(COUNTIF('Registru avize'!$B$5:$B$304,B649)=0,"Aviz inexistent în registru. ","")&amp;IF(AND(D649&lt;&gt;"",ISNA(MATCH(D649,Coduri,0)),E649=""),"Cod necunoscut. ","")&amp;IF(N(G649)&lt;=0,"Lipsește cantitatea. ","")))</f>
        <v/>
      </c>
    </row>
    <row r="650" spans="1:12" x14ac:dyDescent="0.2">
      <c r="A650" s="1" t="str">
        <f t="shared" si="70"/>
        <v/>
      </c>
      <c r="B650" s="18"/>
      <c r="C650" s="19" t="str">
        <f>IF(B650="","",COUNTIF(INDEX($B:$B,5):B650,B650))</f>
        <v/>
      </c>
      <c r="D650" s="18"/>
      <c r="E650" s="20" t="str">
        <f t="shared" si="71"/>
        <v/>
      </c>
      <c r="F650" s="19" t="str">
        <f t="shared" si="72"/>
        <v/>
      </c>
      <c r="G650" s="6"/>
      <c r="H650" s="21" t="str">
        <f t="shared" si="73"/>
        <v/>
      </c>
      <c r="I650" s="22" t="str">
        <f t="shared" si="74"/>
        <v/>
      </c>
      <c r="J650" s="21" t="str">
        <f t="shared" si="75"/>
        <v/>
      </c>
      <c r="K650" s="21" t="str">
        <f t="shared" si="76"/>
        <v/>
      </c>
      <c r="L650" s="23" t="str">
        <f>IF(B650="","",TRIM(IF(COUNTIF('Registru avize'!$B$5:$B$304,B650)=0,"Aviz inexistent în registru. ","")&amp;IF(AND(D650&lt;&gt;"",ISNA(MATCH(D650,Coduri,0)),E650=""),"Cod necunoscut. ","")&amp;IF(N(G650)&lt;=0,"Lipsește cantitatea. ","")))</f>
        <v/>
      </c>
    </row>
    <row r="651" spans="1:12" x14ac:dyDescent="0.2">
      <c r="A651" s="1" t="str">
        <f t="shared" si="70"/>
        <v/>
      </c>
      <c r="B651" s="18"/>
      <c r="C651" s="19" t="str">
        <f>IF(B651="","",COUNTIF(INDEX($B:$B,5):B651,B651))</f>
        <v/>
      </c>
      <c r="D651" s="18"/>
      <c r="E651" s="20" t="str">
        <f t="shared" si="71"/>
        <v/>
      </c>
      <c r="F651" s="19" t="str">
        <f t="shared" si="72"/>
        <v/>
      </c>
      <c r="G651" s="6"/>
      <c r="H651" s="21" t="str">
        <f t="shared" si="73"/>
        <v/>
      </c>
      <c r="I651" s="22" t="str">
        <f t="shared" si="74"/>
        <v/>
      </c>
      <c r="J651" s="21" t="str">
        <f t="shared" si="75"/>
        <v/>
      </c>
      <c r="K651" s="21" t="str">
        <f t="shared" si="76"/>
        <v/>
      </c>
      <c r="L651" s="23" t="str">
        <f>IF(B651="","",TRIM(IF(COUNTIF('Registru avize'!$B$5:$B$304,B651)=0,"Aviz inexistent în registru. ","")&amp;IF(AND(D651&lt;&gt;"",ISNA(MATCH(D651,Coduri,0)),E651=""),"Cod necunoscut. ","")&amp;IF(N(G651)&lt;=0,"Lipsește cantitatea. ","")))</f>
        <v/>
      </c>
    </row>
    <row r="652" spans="1:12" x14ac:dyDescent="0.2">
      <c r="A652" s="1" t="str">
        <f t="shared" si="70"/>
        <v/>
      </c>
      <c r="B652" s="18"/>
      <c r="C652" s="19" t="str">
        <f>IF(B652="","",COUNTIF(INDEX($B:$B,5):B652,B652))</f>
        <v/>
      </c>
      <c r="D652" s="18"/>
      <c r="E652" s="20" t="str">
        <f t="shared" si="71"/>
        <v/>
      </c>
      <c r="F652" s="19" t="str">
        <f t="shared" si="72"/>
        <v/>
      </c>
      <c r="G652" s="6"/>
      <c r="H652" s="21" t="str">
        <f t="shared" si="73"/>
        <v/>
      </c>
      <c r="I652" s="22" t="str">
        <f t="shared" si="74"/>
        <v/>
      </c>
      <c r="J652" s="21" t="str">
        <f t="shared" si="75"/>
        <v/>
      </c>
      <c r="K652" s="21" t="str">
        <f t="shared" si="76"/>
        <v/>
      </c>
      <c r="L652" s="23" t="str">
        <f>IF(B652="","",TRIM(IF(COUNTIF('Registru avize'!$B$5:$B$304,B652)=0,"Aviz inexistent în registru. ","")&amp;IF(AND(D652&lt;&gt;"",ISNA(MATCH(D652,Coduri,0)),E652=""),"Cod necunoscut. ","")&amp;IF(N(G652)&lt;=0,"Lipsește cantitatea. ","")))</f>
        <v/>
      </c>
    </row>
    <row r="653" spans="1:12" x14ac:dyDescent="0.2">
      <c r="A653" s="1" t="str">
        <f t="shared" si="70"/>
        <v/>
      </c>
      <c r="B653" s="18"/>
      <c r="C653" s="19" t="str">
        <f>IF(B653="","",COUNTIF(INDEX($B:$B,5):B653,B653))</f>
        <v/>
      </c>
      <c r="D653" s="18"/>
      <c r="E653" s="20" t="str">
        <f t="shared" si="71"/>
        <v/>
      </c>
      <c r="F653" s="19" t="str">
        <f t="shared" si="72"/>
        <v/>
      </c>
      <c r="G653" s="6"/>
      <c r="H653" s="21" t="str">
        <f t="shared" si="73"/>
        <v/>
      </c>
      <c r="I653" s="22" t="str">
        <f t="shared" si="74"/>
        <v/>
      </c>
      <c r="J653" s="21" t="str">
        <f t="shared" si="75"/>
        <v/>
      </c>
      <c r="K653" s="21" t="str">
        <f t="shared" si="76"/>
        <v/>
      </c>
      <c r="L653" s="23" t="str">
        <f>IF(B653="","",TRIM(IF(COUNTIF('Registru avize'!$B$5:$B$304,B653)=0,"Aviz inexistent în registru. ","")&amp;IF(AND(D653&lt;&gt;"",ISNA(MATCH(D653,Coduri,0)),E653=""),"Cod necunoscut. ","")&amp;IF(N(G653)&lt;=0,"Lipsește cantitatea. ","")))</f>
        <v/>
      </c>
    </row>
    <row r="654" spans="1:12" x14ac:dyDescent="0.2">
      <c r="A654" s="1" t="str">
        <f t="shared" si="70"/>
        <v/>
      </c>
      <c r="B654" s="18"/>
      <c r="C654" s="19" t="str">
        <f>IF(B654="","",COUNTIF(INDEX($B:$B,5):B654,B654))</f>
        <v/>
      </c>
      <c r="D654" s="18"/>
      <c r="E654" s="20" t="str">
        <f t="shared" si="71"/>
        <v/>
      </c>
      <c r="F654" s="19" t="str">
        <f t="shared" si="72"/>
        <v/>
      </c>
      <c r="G654" s="6"/>
      <c r="H654" s="21" t="str">
        <f t="shared" si="73"/>
        <v/>
      </c>
      <c r="I654" s="22" t="str">
        <f t="shared" si="74"/>
        <v/>
      </c>
      <c r="J654" s="21" t="str">
        <f t="shared" si="75"/>
        <v/>
      </c>
      <c r="K654" s="21" t="str">
        <f t="shared" si="76"/>
        <v/>
      </c>
      <c r="L654" s="23" t="str">
        <f>IF(B654="","",TRIM(IF(COUNTIF('Registru avize'!$B$5:$B$304,B654)=0,"Aviz inexistent în registru. ","")&amp;IF(AND(D654&lt;&gt;"",ISNA(MATCH(D654,Coduri,0)),E654=""),"Cod necunoscut. ","")&amp;IF(N(G654)&lt;=0,"Lipsește cantitatea. ","")))</f>
        <v/>
      </c>
    </row>
    <row r="655" spans="1:12" x14ac:dyDescent="0.2">
      <c r="A655" s="1" t="str">
        <f t="shared" si="70"/>
        <v/>
      </c>
      <c r="B655" s="18"/>
      <c r="C655" s="19" t="str">
        <f>IF(B655="","",COUNTIF(INDEX($B:$B,5):B655,B655))</f>
        <v/>
      </c>
      <c r="D655" s="18"/>
      <c r="E655" s="20" t="str">
        <f t="shared" si="71"/>
        <v/>
      </c>
      <c r="F655" s="19" t="str">
        <f t="shared" si="72"/>
        <v/>
      </c>
      <c r="G655" s="6"/>
      <c r="H655" s="21" t="str">
        <f t="shared" si="73"/>
        <v/>
      </c>
      <c r="I655" s="22" t="str">
        <f t="shared" si="74"/>
        <v/>
      </c>
      <c r="J655" s="21" t="str">
        <f t="shared" si="75"/>
        <v/>
      </c>
      <c r="K655" s="21" t="str">
        <f t="shared" si="76"/>
        <v/>
      </c>
      <c r="L655" s="23" t="str">
        <f>IF(B655="","",TRIM(IF(COUNTIF('Registru avize'!$B$5:$B$304,B655)=0,"Aviz inexistent în registru. ","")&amp;IF(AND(D655&lt;&gt;"",ISNA(MATCH(D655,Coduri,0)),E655=""),"Cod necunoscut. ","")&amp;IF(N(G655)&lt;=0,"Lipsește cantitatea. ","")))</f>
        <v/>
      </c>
    </row>
    <row r="656" spans="1:12" x14ac:dyDescent="0.2">
      <c r="A656" s="1" t="str">
        <f t="shared" si="70"/>
        <v/>
      </c>
      <c r="B656" s="18"/>
      <c r="C656" s="19" t="str">
        <f>IF(B656="","",COUNTIF(INDEX($B:$B,5):B656,B656))</f>
        <v/>
      </c>
      <c r="D656" s="18"/>
      <c r="E656" s="20" t="str">
        <f t="shared" si="71"/>
        <v/>
      </c>
      <c r="F656" s="19" t="str">
        <f t="shared" si="72"/>
        <v/>
      </c>
      <c r="G656" s="6"/>
      <c r="H656" s="21" t="str">
        <f t="shared" si="73"/>
        <v/>
      </c>
      <c r="I656" s="22" t="str">
        <f t="shared" si="74"/>
        <v/>
      </c>
      <c r="J656" s="21" t="str">
        <f t="shared" si="75"/>
        <v/>
      </c>
      <c r="K656" s="21" t="str">
        <f t="shared" si="76"/>
        <v/>
      </c>
      <c r="L656" s="23" t="str">
        <f>IF(B656="","",TRIM(IF(COUNTIF('Registru avize'!$B$5:$B$304,B656)=0,"Aviz inexistent în registru. ","")&amp;IF(AND(D656&lt;&gt;"",ISNA(MATCH(D656,Coduri,0)),E656=""),"Cod necunoscut. ","")&amp;IF(N(G656)&lt;=0,"Lipsește cantitatea. ","")))</f>
        <v/>
      </c>
    </row>
    <row r="657" spans="1:12" x14ac:dyDescent="0.2">
      <c r="A657" s="1" t="str">
        <f t="shared" si="70"/>
        <v/>
      </c>
      <c r="B657" s="18"/>
      <c r="C657" s="19" t="str">
        <f>IF(B657="","",COUNTIF(INDEX($B:$B,5):B657,B657))</f>
        <v/>
      </c>
      <c r="D657" s="18"/>
      <c r="E657" s="20" t="str">
        <f t="shared" si="71"/>
        <v/>
      </c>
      <c r="F657" s="19" t="str">
        <f t="shared" si="72"/>
        <v/>
      </c>
      <c r="G657" s="6"/>
      <c r="H657" s="21" t="str">
        <f t="shared" si="73"/>
        <v/>
      </c>
      <c r="I657" s="22" t="str">
        <f t="shared" si="74"/>
        <v/>
      </c>
      <c r="J657" s="21" t="str">
        <f t="shared" si="75"/>
        <v/>
      </c>
      <c r="K657" s="21" t="str">
        <f t="shared" si="76"/>
        <v/>
      </c>
      <c r="L657" s="23" t="str">
        <f>IF(B657="","",TRIM(IF(COUNTIF('Registru avize'!$B$5:$B$304,B657)=0,"Aviz inexistent în registru. ","")&amp;IF(AND(D657&lt;&gt;"",ISNA(MATCH(D657,Coduri,0)),E657=""),"Cod necunoscut. ","")&amp;IF(N(G657)&lt;=0,"Lipsește cantitatea. ","")))</f>
        <v/>
      </c>
    </row>
    <row r="658" spans="1:12" x14ac:dyDescent="0.2">
      <c r="A658" s="1" t="str">
        <f t="shared" si="70"/>
        <v/>
      </c>
      <c r="B658" s="18"/>
      <c r="C658" s="19" t="str">
        <f>IF(B658="","",COUNTIF(INDEX($B:$B,5):B658,B658))</f>
        <v/>
      </c>
      <c r="D658" s="18"/>
      <c r="E658" s="20" t="str">
        <f t="shared" si="71"/>
        <v/>
      </c>
      <c r="F658" s="19" t="str">
        <f t="shared" si="72"/>
        <v/>
      </c>
      <c r="G658" s="6"/>
      <c r="H658" s="21" t="str">
        <f t="shared" si="73"/>
        <v/>
      </c>
      <c r="I658" s="22" t="str">
        <f t="shared" si="74"/>
        <v/>
      </c>
      <c r="J658" s="21" t="str">
        <f t="shared" si="75"/>
        <v/>
      </c>
      <c r="K658" s="21" t="str">
        <f t="shared" si="76"/>
        <v/>
      </c>
      <c r="L658" s="23" t="str">
        <f>IF(B658="","",TRIM(IF(COUNTIF('Registru avize'!$B$5:$B$304,B658)=0,"Aviz inexistent în registru. ","")&amp;IF(AND(D658&lt;&gt;"",ISNA(MATCH(D658,Coduri,0)),E658=""),"Cod necunoscut. ","")&amp;IF(N(G658)&lt;=0,"Lipsește cantitatea. ","")))</f>
        <v/>
      </c>
    </row>
    <row r="659" spans="1:12" x14ac:dyDescent="0.2">
      <c r="A659" s="1" t="str">
        <f t="shared" si="70"/>
        <v/>
      </c>
      <c r="B659" s="18"/>
      <c r="C659" s="19" t="str">
        <f>IF(B659="","",COUNTIF(INDEX($B:$B,5):B659,B659))</f>
        <v/>
      </c>
      <c r="D659" s="18"/>
      <c r="E659" s="20" t="str">
        <f t="shared" si="71"/>
        <v/>
      </c>
      <c r="F659" s="19" t="str">
        <f t="shared" si="72"/>
        <v/>
      </c>
      <c r="G659" s="6"/>
      <c r="H659" s="21" t="str">
        <f t="shared" si="73"/>
        <v/>
      </c>
      <c r="I659" s="22" t="str">
        <f t="shared" si="74"/>
        <v/>
      </c>
      <c r="J659" s="21" t="str">
        <f t="shared" si="75"/>
        <v/>
      </c>
      <c r="K659" s="21" t="str">
        <f t="shared" si="76"/>
        <v/>
      </c>
      <c r="L659" s="23" t="str">
        <f>IF(B659="","",TRIM(IF(COUNTIF('Registru avize'!$B$5:$B$304,B659)=0,"Aviz inexistent în registru. ","")&amp;IF(AND(D659&lt;&gt;"",ISNA(MATCH(D659,Coduri,0)),E659=""),"Cod necunoscut. ","")&amp;IF(N(G659)&lt;=0,"Lipsește cantitatea. ","")))</f>
        <v/>
      </c>
    </row>
    <row r="660" spans="1:12" x14ac:dyDescent="0.2">
      <c r="A660" s="1" t="str">
        <f t="shared" si="70"/>
        <v/>
      </c>
      <c r="B660" s="18"/>
      <c r="C660" s="19" t="str">
        <f>IF(B660="","",COUNTIF(INDEX($B:$B,5):B660,B660))</f>
        <v/>
      </c>
      <c r="D660" s="18"/>
      <c r="E660" s="20" t="str">
        <f t="shared" si="71"/>
        <v/>
      </c>
      <c r="F660" s="19" t="str">
        <f t="shared" si="72"/>
        <v/>
      </c>
      <c r="G660" s="6"/>
      <c r="H660" s="21" t="str">
        <f t="shared" si="73"/>
        <v/>
      </c>
      <c r="I660" s="22" t="str">
        <f t="shared" si="74"/>
        <v/>
      </c>
      <c r="J660" s="21" t="str">
        <f t="shared" si="75"/>
        <v/>
      </c>
      <c r="K660" s="21" t="str">
        <f t="shared" si="76"/>
        <v/>
      </c>
      <c r="L660" s="23" t="str">
        <f>IF(B660="","",TRIM(IF(COUNTIF('Registru avize'!$B$5:$B$304,B660)=0,"Aviz inexistent în registru. ","")&amp;IF(AND(D660&lt;&gt;"",ISNA(MATCH(D660,Coduri,0)),E660=""),"Cod necunoscut. ","")&amp;IF(N(G660)&lt;=0,"Lipsește cantitatea. ","")))</f>
        <v/>
      </c>
    </row>
    <row r="661" spans="1:12" x14ac:dyDescent="0.2">
      <c r="A661" s="1" t="str">
        <f t="shared" si="70"/>
        <v/>
      </c>
      <c r="B661" s="18"/>
      <c r="C661" s="19" t="str">
        <f>IF(B661="","",COUNTIF(INDEX($B:$B,5):B661,B661))</f>
        <v/>
      </c>
      <c r="D661" s="18"/>
      <c r="E661" s="20" t="str">
        <f t="shared" si="71"/>
        <v/>
      </c>
      <c r="F661" s="19" t="str">
        <f t="shared" si="72"/>
        <v/>
      </c>
      <c r="G661" s="6"/>
      <c r="H661" s="21" t="str">
        <f t="shared" si="73"/>
        <v/>
      </c>
      <c r="I661" s="22" t="str">
        <f t="shared" si="74"/>
        <v/>
      </c>
      <c r="J661" s="21" t="str">
        <f t="shared" si="75"/>
        <v/>
      </c>
      <c r="K661" s="21" t="str">
        <f t="shared" si="76"/>
        <v/>
      </c>
      <c r="L661" s="23" t="str">
        <f>IF(B661="","",TRIM(IF(COUNTIF('Registru avize'!$B$5:$B$304,B661)=0,"Aviz inexistent în registru. ","")&amp;IF(AND(D661&lt;&gt;"",ISNA(MATCH(D661,Coduri,0)),E661=""),"Cod necunoscut. ","")&amp;IF(N(G661)&lt;=0,"Lipsește cantitatea. ","")))</f>
        <v/>
      </c>
    </row>
    <row r="662" spans="1:12" x14ac:dyDescent="0.2">
      <c r="A662" s="1" t="str">
        <f t="shared" si="70"/>
        <v/>
      </c>
      <c r="B662" s="18"/>
      <c r="C662" s="19" t="str">
        <f>IF(B662="","",COUNTIF(INDEX($B:$B,5):B662,B662))</f>
        <v/>
      </c>
      <c r="D662" s="18"/>
      <c r="E662" s="20" t="str">
        <f t="shared" si="71"/>
        <v/>
      </c>
      <c r="F662" s="19" t="str">
        <f t="shared" si="72"/>
        <v/>
      </c>
      <c r="G662" s="6"/>
      <c r="H662" s="21" t="str">
        <f t="shared" si="73"/>
        <v/>
      </c>
      <c r="I662" s="22" t="str">
        <f t="shared" si="74"/>
        <v/>
      </c>
      <c r="J662" s="21" t="str">
        <f t="shared" si="75"/>
        <v/>
      </c>
      <c r="K662" s="21" t="str">
        <f t="shared" si="76"/>
        <v/>
      </c>
      <c r="L662" s="23" t="str">
        <f>IF(B662="","",TRIM(IF(COUNTIF('Registru avize'!$B$5:$B$304,B662)=0,"Aviz inexistent în registru. ","")&amp;IF(AND(D662&lt;&gt;"",ISNA(MATCH(D662,Coduri,0)),E662=""),"Cod necunoscut. ","")&amp;IF(N(G662)&lt;=0,"Lipsește cantitatea. ","")))</f>
        <v/>
      </c>
    </row>
    <row r="663" spans="1:12" x14ac:dyDescent="0.2">
      <c r="A663" s="1" t="str">
        <f t="shared" si="70"/>
        <v/>
      </c>
      <c r="B663" s="18"/>
      <c r="C663" s="19" t="str">
        <f>IF(B663="","",COUNTIF(INDEX($B:$B,5):B663,B663))</f>
        <v/>
      </c>
      <c r="D663" s="18"/>
      <c r="E663" s="20" t="str">
        <f t="shared" si="71"/>
        <v/>
      </c>
      <c r="F663" s="19" t="str">
        <f t="shared" si="72"/>
        <v/>
      </c>
      <c r="G663" s="6"/>
      <c r="H663" s="21" t="str">
        <f t="shared" si="73"/>
        <v/>
      </c>
      <c r="I663" s="22" t="str">
        <f t="shared" si="74"/>
        <v/>
      </c>
      <c r="J663" s="21" t="str">
        <f t="shared" si="75"/>
        <v/>
      </c>
      <c r="K663" s="21" t="str">
        <f t="shared" si="76"/>
        <v/>
      </c>
      <c r="L663" s="23" t="str">
        <f>IF(B663="","",TRIM(IF(COUNTIF('Registru avize'!$B$5:$B$304,B663)=0,"Aviz inexistent în registru. ","")&amp;IF(AND(D663&lt;&gt;"",ISNA(MATCH(D663,Coduri,0)),E663=""),"Cod necunoscut. ","")&amp;IF(N(G663)&lt;=0,"Lipsește cantitatea. ","")))</f>
        <v/>
      </c>
    </row>
    <row r="664" spans="1:12" x14ac:dyDescent="0.2">
      <c r="A664" s="1" t="str">
        <f t="shared" si="70"/>
        <v/>
      </c>
      <c r="B664" s="18"/>
      <c r="C664" s="19" t="str">
        <f>IF(B664="","",COUNTIF(INDEX($B:$B,5):B664,B664))</f>
        <v/>
      </c>
      <c r="D664" s="18"/>
      <c r="E664" s="20" t="str">
        <f t="shared" si="71"/>
        <v/>
      </c>
      <c r="F664" s="19" t="str">
        <f t="shared" si="72"/>
        <v/>
      </c>
      <c r="G664" s="6"/>
      <c r="H664" s="21" t="str">
        <f t="shared" si="73"/>
        <v/>
      </c>
      <c r="I664" s="22" t="str">
        <f t="shared" si="74"/>
        <v/>
      </c>
      <c r="J664" s="21" t="str">
        <f t="shared" si="75"/>
        <v/>
      </c>
      <c r="K664" s="21" t="str">
        <f t="shared" si="76"/>
        <v/>
      </c>
      <c r="L664" s="23" t="str">
        <f>IF(B664="","",TRIM(IF(COUNTIF('Registru avize'!$B$5:$B$304,B664)=0,"Aviz inexistent în registru. ","")&amp;IF(AND(D664&lt;&gt;"",ISNA(MATCH(D664,Coduri,0)),E664=""),"Cod necunoscut. ","")&amp;IF(N(G664)&lt;=0,"Lipsește cantitatea. ","")))</f>
        <v/>
      </c>
    </row>
    <row r="665" spans="1:12" x14ac:dyDescent="0.2">
      <c r="A665" s="1" t="str">
        <f t="shared" si="70"/>
        <v/>
      </c>
      <c r="B665" s="18"/>
      <c r="C665" s="19" t="str">
        <f>IF(B665="","",COUNTIF(INDEX($B:$B,5):B665,B665))</f>
        <v/>
      </c>
      <c r="D665" s="18"/>
      <c r="E665" s="20" t="str">
        <f t="shared" si="71"/>
        <v/>
      </c>
      <c r="F665" s="19" t="str">
        <f t="shared" si="72"/>
        <v/>
      </c>
      <c r="G665" s="6"/>
      <c r="H665" s="21" t="str">
        <f t="shared" si="73"/>
        <v/>
      </c>
      <c r="I665" s="22" t="str">
        <f t="shared" si="74"/>
        <v/>
      </c>
      <c r="J665" s="21" t="str">
        <f t="shared" si="75"/>
        <v/>
      </c>
      <c r="K665" s="21" t="str">
        <f t="shared" si="76"/>
        <v/>
      </c>
      <c r="L665" s="23" t="str">
        <f>IF(B665="","",TRIM(IF(COUNTIF('Registru avize'!$B$5:$B$304,B665)=0,"Aviz inexistent în registru. ","")&amp;IF(AND(D665&lt;&gt;"",ISNA(MATCH(D665,Coduri,0)),E665=""),"Cod necunoscut. ","")&amp;IF(N(G665)&lt;=0,"Lipsește cantitatea. ","")))</f>
        <v/>
      </c>
    </row>
    <row r="666" spans="1:12" x14ac:dyDescent="0.2">
      <c r="A666" s="1" t="str">
        <f t="shared" si="70"/>
        <v/>
      </c>
      <c r="B666" s="18"/>
      <c r="C666" s="19" t="str">
        <f>IF(B666="","",COUNTIF(INDEX($B:$B,5):B666,B666))</f>
        <v/>
      </c>
      <c r="D666" s="18"/>
      <c r="E666" s="20" t="str">
        <f t="shared" si="71"/>
        <v/>
      </c>
      <c r="F666" s="19" t="str">
        <f t="shared" si="72"/>
        <v/>
      </c>
      <c r="G666" s="6"/>
      <c r="H666" s="21" t="str">
        <f t="shared" si="73"/>
        <v/>
      </c>
      <c r="I666" s="22" t="str">
        <f t="shared" si="74"/>
        <v/>
      </c>
      <c r="J666" s="21" t="str">
        <f t="shared" si="75"/>
        <v/>
      </c>
      <c r="K666" s="21" t="str">
        <f t="shared" si="76"/>
        <v/>
      </c>
      <c r="L666" s="23" t="str">
        <f>IF(B666="","",TRIM(IF(COUNTIF('Registru avize'!$B$5:$B$304,B666)=0,"Aviz inexistent în registru. ","")&amp;IF(AND(D666&lt;&gt;"",ISNA(MATCH(D666,Coduri,0)),E666=""),"Cod necunoscut. ","")&amp;IF(N(G666)&lt;=0,"Lipsește cantitatea. ","")))</f>
        <v/>
      </c>
    </row>
    <row r="667" spans="1:12" x14ac:dyDescent="0.2">
      <c r="A667" s="1" t="str">
        <f t="shared" si="70"/>
        <v/>
      </c>
      <c r="B667" s="18"/>
      <c r="C667" s="19" t="str">
        <f>IF(B667="","",COUNTIF(INDEX($B:$B,5):B667,B667))</f>
        <v/>
      </c>
      <c r="D667" s="18"/>
      <c r="E667" s="20" t="str">
        <f t="shared" si="71"/>
        <v/>
      </c>
      <c r="F667" s="19" t="str">
        <f t="shared" si="72"/>
        <v/>
      </c>
      <c r="G667" s="6"/>
      <c r="H667" s="21" t="str">
        <f t="shared" si="73"/>
        <v/>
      </c>
      <c r="I667" s="22" t="str">
        <f t="shared" si="74"/>
        <v/>
      </c>
      <c r="J667" s="21" t="str">
        <f t="shared" si="75"/>
        <v/>
      </c>
      <c r="K667" s="21" t="str">
        <f t="shared" si="76"/>
        <v/>
      </c>
      <c r="L667" s="23" t="str">
        <f>IF(B667="","",TRIM(IF(COUNTIF('Registru avize'!$B$5:$B$304,B667)=0,"Aviz inexistent în registru. ","")&amp;IF(AND(D667&lt;&gt;"",ISNA(MATCH(D667,Coduri,0)),E667=""),"Cod necunoscut. ","")&amp;IF(N(G667)&lt;=0,"Lipsește cantitatea. ","")))</f>
        <v/>
      </c>
    </row>
    <row r="668" spans="1:12" x14ac:dyDescent="0.2">
      <c r="A668" s="1" t="str">
        <f t="shared" si="70"/>
        <v/>
      </c>
      <c r="B668" s="18"/>
      <c r="C668" s="19" t="str">
        <f>IF(B668="","",COUNTIF(INDEX($B:$B,5):B668,B668))</f>
        <v/>
      </c>
      <c r="D668" s="18"/>
      <c r="E668" s="20" t="str">
        <f t="shared" si="71"/>
        <v/>
      </c>
      <c r="F668" s="19" t="str">
        <f t="shared" si="72"/>
        <v/>
      </c>
      <c r="G668" s="6"/>
      <c r="H668" s="21" t="str">
        <f t="shared" si="73"/>
        <v/>
      </c>
      <c r="I668" s="22" t="str">
        <f t="shared" si="74"/>
        <v/>
      </c>
      <c r="J668" s="21" t="str">
        <f t="shared" si="75"/>
        <v/>
      </c>
      <c r="K668" s="21" t="str">
        <f t="shared" si="76"/>
        <v/>
      </c>
      <c r="L668" s="23" t="str">
        <f>IF(B668="","",TRIM(IF(COUNTIF('Registru avize'!$B$5:$B$304,B668)=0,"Aviz inexistent în registru. ","")&amp;IF(AND(D668&lt;&gt;"",ISNA(MATCH(D668,Coduri,0)),E668=""),"Cod necunoscut. ","")&amp;IF(N(G668)&lt;=0,"Lipsește cantitatea. ","")))</f>
        <v/>
      </c>
    </row>
    <row r="669" spans="1:12" x14ac:dyDescent="0.2">
      <c r="A669" s="1" t="str">
        <f t="shared" si="70"/>
        <v/>
      </c>
      <c r="B669" s="18"/>
      <c r="C669" s="19" t="str">
        <f>IF(B669="","",COUNTIF(INDEX($B:$B,5):B669,B669))</f>
        <v/>
      </c>
      <c r="D669" s="18"/>
      <c r="E669" s="20" t="str">
        <f t="shared" si="71"/>
        <v/>
      </c>
      <c r="F669" s="19" t="str">
        <f t="shared" si="72"/>
        <v/>
      </c>
      <c r="G669" s="6"/>
      <c r="H669" s="21" t="str">
        <f t="shared" si="73"/>
        <v/>
      </c>
      <c r="I669" s="22" t="str">
        <f t="shared" si="74"/>
        <v/>
      </c>
      <c r="J669" s="21" t="str">
        <f t="shared" si="75"/>
        <v/>
      </c>
      <c r="K669" s="21" t="str">
        <f t="shared" si="76"/>
        <v/>
      </c>
      <c r="L669" s="23" t="str">
        <f>IF(B669="","",TRIM(IF(COUNTIF('Registru avize'!$B$5:$B$304,B669)=0,"Aviz inexistent în registru. ","")&amp;IF(AND(D669&lt;&gt;"",ISNA(MATCH(D669,Coduri,0)),E669=""),"Cod necunoscut. ","")&amp;IF(N(G669)&lt;=0,"Lipsește cantitatea. ","")))</f>
        <v/>
      </c>
    </row>
    <row r="670" spans="1:12" x14ac:dyDescent="0.2">
      <c r="A670" s="1" t="str">
        <f t="shared" si="70"/>
        <v/>
      </c>
      <c r="B670" s="18"/>
      <c r="C670" s="19" t="str">
        <f>IF(B670="","",COUNTIF(INDEX($B:$B,5):B670,B670))</f>
        <v/>
      </c>
      <c r="D670" s="18"/>
      <c r="E670" s="20" t="str">
        <f t="shared" si="71"/>
        <v/>
      </c>
      <c r="F670" s="19" t="str">
        <f t="shared" si="72"/>
        <v/>
      </c>
      <c r="G670" s="6"/>
      <c r="H670" s="21" t="str">
        <f t="shared" si="73"/>
        <v/>
      </c>
      <c r="I670" s="22" t="str">
        <f t="shared" si="74"/>
        <v/>
      </c>
      <c r="J670" s="21" t="str">
        <f t="shared" si="75"/>
        <v/>
      </c>
      <c r="K670" s="21" t="str">
        <f t="shared" si="76"/>
        <v/>
      </c>
      <c r="L670" s="23" t="str">
        <f>IF(B670="","",TRIM(IF(COUNTIF('Registru avize'!$B$5:$B$304,B670)=0,"Aviz inexistent în registru. ","")&amp;IF(AND(D670&lt;&gt;"",ISNA(MATCH(D670,Coduri,0)),E670=""),"Cod necunoscut. ","")&amp;IF(N(G670)&lt;=0,"Lipsește cantitatea. ","")))</f>
        <v/>
      </c>
    </row>
    <row r="671" spans="1:12" x14ac:dyDescent="0.2">
      <c r="A671" s="1" t="str">
        <f t="shared" si="70"/>
        <v/>
      </c>
      <c r="B671" s="18"/>
      <c r="C671" s="19" t="str">
        <f>IF(B671="","",COUNTIF(INDEX($B:$B,5):B671,B671))</f>
        <v/>
      </c>
      <c r="D671" s="18"/>
      <c r="E671" s="20" t="str">
        <f t="shared" si="71"/>
        <v/>
      </c>
      <c r="F671" s="19" t="str">
        <f t="shared" si="72"/>
        <v/>
      </c>
      <c r="G671" s="6"/>
      <c r="H671" s="21" t="str">
        <f t="shared" si="73"/>
        <v/>
      </c>
      <c r="I671" s="22" t="str">
        <f t="shared" si="74"/>
        <v/>
      </c>
      <c r="J671" s="21" t="str">
        <f t="shared" si="75"/>
        <v/>
      </c>
      <c r="K671" s="21" t="str">
        <f t="shared" si="76"/>
        <v/>
      </c>
      <c r="L671" s="23" t="str">
        <f>IF(B671="","",TRIM(IF(COUNTIF('Registru avize'!$B$5:$B$304,B671)=0,"Aviz inexistent în registru. ","")&amp;IF(AND(D671&lt;&gt;"",ISNA(MATCH(D671,Coduri,0)),E671=""),"Cod necunoscut. ","")&amp;IF(N(G671)&lt;=0,"Lipsește cantitatea. ","")))</f>
        <v/>
      </c>
    </row>
    <row r="672" spans="1:12" x14ac:dyDescent="0.2">
      <c r="A672" s="1" t="str">
        <f t="shared" si="70"/>
        <v/>
      </c>
      <c r="B672" s="18"/>
      <c r="C672" s="19" t="str">
        <f>IF(B672="","",COUNTIF(INDEX($B:$B,5):B672,B672))</f>
        <v/>
      </c>
      <c r="D672" s="18"/>
      <c r="E672" s="20" t="str">
        <f t="shared" si="71"/>
        <v/>
      </c>
      <c r="F672" s="19" t="str">
        <f t="shared" si="72"/>
        <v/>
      </c>
      <c r="G672" s="6"/>
      <c r="H672" s="21" t="str">
        <f t="shared" si="73"/>
        <v/>
      </c>
      <c r="I672" s="22" t="str">
        <f t="shared" si="74"/>
        <v/>
      </c>
      <c r="J672" s="21" t="str">
        <f t="shared" si="75"/>
        <v/>
      </c>
      <c r="K672" s="21" t="str">
        <f t="shared" si="76"/>
        <v/>
      </c>
      <c r="L672" s="23" t="str">
        <f>IF(B672="","",TRIM(IF(COUNTIF('Registru avize'!$B$5:$B$304,B672)=0,"Aviz inexistent în registru. ","")&amp;IF(AND(D672&lt;&gt;"",ISNA(MATCH(D672,Coduri,0)),E672=""),"Cod necunoscut. ","")&amp;IF(N(G672)&lt;=0,"Lipsește cantitatea. ","")))</f>
        <v/>
      </c>
    </row>
    <row r="673" spans="1:12" x14ac:dyDescent="0.2">
      <c r="A673" s="1" t="str">
        <f t="shared" si="70"/>
        <v/>
      </c>
      <c r="B673" s="18"/>
      <c r="C673" s="19" t="str">
        <f>IF(B673="","",COUNTIF(INDEX($B:$B,5):B673,B673))</f>
        <v/>
      </c>
      <c r="D673" s="18"/>
      <c r="E673" s="20" t="str">
        <f t="shared" si="71"/>
        <v/>
      </c>
      <c r="F673" s="19" t="str">
        <f t="shared" si="72"/>
        <v/>
      </c>
      <c r="G673" s="6"/>
      <c r="H673" s="21" t="str">
        <f t="shared" si="73"/>
        <v/>
      </c>
      <c r="I673" s="22" t="str">
        <f t="shared" si="74"/>
        <v/>
      </c>
      <c r="J673" s="21" t="str">
        <f t="shared" si="75"/>
        <v/>
      </c>
      <c r="K673" s="21" t="str">
        <f t="shared" si="76"/>
        <v/>
      </c>
      <c r="L673" s="23" t="str">
        <f>IF(B673="","",TRIM(IF(COUNTIF('Registru avize'!$B$5:$B$304,B673)=0,"Aviz inexistent în registru. ","")&amp;IF(AND(D673&lt;&gt;"",ISNA(MATCH(D673,Coduri,0)),E673=""),"Cod necunoscut. ","")&amp;IF(N(G673)&lt;=0,"Lipsește cantitatea. ","")))</f>
        <v/>
      </c>
    </row>
    <row r="674" spans="1:12" x14ac:dyDescent="0.2">
      <c r="A674" s="1" t="str">
        <f t="shared" si="70"/>
        <v/>
      </c>
      <c r="B674" s="18"/>
      <c r="C674" s="19" t="str">
        <f>IF(B674="","",COUNTIF(INDEX($B:$B,5):B674,B674))</f>
        <v/>
      </c>
      <c r="D674" s="18"/>
      <c r="E674" s="20" t="str">
        <f t="shared" si="71"/>
        <v/>
      </c>
      <c r="F674" s="19" t="str">
        <f t="shared" si="72"/>
        <v/>
      </c>
      <c r="G674" s="6"/>
      <c r="H674" s="21" t="str">
        <f t="shared" si="73"/>
        <v/>
      </c>
      <c r="I674" s="22" t="str">
        <f t="shared" si="74"/>
        <v/>
      </c>
      <c r="J674" s="21" t="str">
        <f t="shared" si="75"/>
        <v/>
      </c>
      <c r="K674" s="21" t="str">
        <f t="shared" si="76"/>
        <v/>
      </c>
      <c r="L674" s="23" t="str">
        <f>IF(B674="","",TRIM(IF(COUNTIF('Registru avize'!$B$5:$B$304,B674)=0,"Aviz inexistent în registru. ","")&amp;IF(AND(D674&lt;&gt;"",ISNA(MATCH(D674,Coduri,0)),E674=""),"Cod necunoscut. ","")&amp;IF(N(G674)&lt;=0,"Lipsește cantitatea. ","")))</f>
        <v/>
      </c>
    </row>
    <row r="675" spans="1:12" x14ac:dyDescent="0.2">
      <c r="A675" s="1" t="str">
        <f t="shared" si="70"/>
        <v/>
      </c>
      <c r="B675" s="18"/>
      <c r="C675" s="19" t="str">
        <f>IF(B675="","",COUNTIF(INDEX($B:$B,5):B675,B675))</f>
        <v/>
      </c>
      <c r="D675" s="18"/>
      <c r="E675" s="20" t="str">
        <f t="shared" si="71"/>
        <v/>
      </c>
      <c r="F675" s="19" t="str">
        <f t="shared" si="72"/>
        <v/>
      </c>
      <c r="G675" s="6"/>
      <c r="H675" s="21" t="str">
        <f t="shared" si="73"/>
        <v/>
      </c>
      <c r="I675" s="22" t="str">
        <f t="shared" si="74"/>
        <v/>
      </c>
      <c r="J675" s="21" t="str">
        <f t="shared" si="75"/>
        <v/>
      </c>
      <c r="K675" s="21" t="str">
        <f t="shared" si="76"/>
        <v/>
      </c>
      <c r="L675" s="23" t="str">
        <f>IF(B675="","",TRIM(IF(COUNTIF('Registru avize'!$B$5:$B$304,B675)=0,"Aviz inexistent în registru. ","")&amp;IF(AND(D675&lt;&gt;"",ISNA(MATCH(D675,Coduri,0)),E675=""),"Cod necunoscut. ","")&amp;IF(N(G675)&lt;=0,"Lipsește cantitatea. ","")))</f>
        <v/>
      </c>
    </row>
    <row r="676" spans="1:12" x14ac:dyDescent="0.2">
      <c r="A676" s="1" t="str">
        <f t="shared" si="70"/>
        <v/>
      </c>
      <c r="B676" s="18"/>
      <c r="C676" s="19" t="str">
        <f>IF(B676="","",COUNTIF(INDEX($B:$B,5):B676,B676))</f>
        <v/>
      </c>
      <c r="D676" s="18"/>
      <c r="E676" s="20" t="str">
        <f t="shared" si="71"/>
        <v/>
      </c>
      <c r="F676" s="19" t="str">
        <f t="shared" si="72"/>
        <v/>
      </c>
      <c r="G676" s="6"/>
      <c r="H676" s="21" t="str">
        <f t="shared" si="73"/>
        <v/>
      </c>
      <c r="I676" s="22" t="str">
        <f t="shared" si="74"/>
        <v/>
      </c>
      <c r="J676" s="21" t="str">
        <f t="shared" si="75"/>
        <v/>
      </c>
      <c r="K676" s="21" t="str">
        <f t="shared" si="76"/>
        <v/>
      </c>
      <c r="L676" s="23" t="str">
        <f>IF(B676="","",TRIM(IF(COUNTIF('Registru avize'!$B$5:$B$304,B676)=0,"Aviz inexistent în registru. ","")&amp;IF(AND(D676&lt;&gt;"",ISNA(MATCH(D676,Coduri,0)),E676=""),"Cod necunoscut. ","")&amp;IF(N(G676)&lt;=0,"Lipsește cantitatea. ","")))</f>
        <v/>
      </c>
    </row>
    <row r="677" spans="1:12" x14ac:dyDescent="0.2">
      <c r="A677" s="1" t="str">
        <f t="shared" si="70"/>
        <v/>
      </c>
      <c r="B677" s="18"/>
      <c r="C677" s="19" t="str">
        <f>IF(B677="","",COUNTIF(INDEX($B:$B,5):B677,B677))</f>
        <v/>
      </c>
      <c r="D677" s="18"/>
      <c r="E677" s="20" t="str">
        <f t="shared" si="71"/>
        <v/>
      </c>
      <c r="F677" s="19" t="str">
        <f t="shared" si="72"/>
        <v/>
      </c>
      <c r="G677" s="6"/>
      <c r="H677" s="21" t="str">
        <f t="shared" si="73"/>
        <v/>
      </c>
      <c r="I677" s="22" t="str">
        <f t="shared" si="74"/>
        <v/>
      </c>
      <c r="J677" s="21" t="str">
        <f t="shared" si="75"/>
        <v/>
      </c>
      <c r="K677" s="21" t="str">
        <f t="shared" si="76"/>
        <v/>
      </c>
      <c r="L677" s="23" t="str">
        <f>IF(B677="","",TRIM(IF(COUNTIF('Registru avize'!$B$5:$B$304,B677)=0,"Aviz inexistent în registru. ","")&amp;IF(AND(D677&lt;&gt;"",ISNA(MATCH(D677,Coduri,0)),E677=""),"Cod necunoscut. ","")&amp;IF(N(G677)&lt;=0,"Lipsește cantitatea. ","")))</f>
        <v/>
      </c>
    </row>
    <row r="678" spans="1:12" x14ac:dyDescent="0.2">
      <c r="A678" s="1" t="str">
        <f t="shared" si="70"/>
        <v/>
      </c>
      <c r="B678" s="18"/>
      <c r="C678" s="19" t="str">
        <f>IF(B678="","",COUNTIF(INDEX($B:$B,5):B678,B678))</f>
        <v/>
      </c>
      <c r="D678" s="18"/>
      <c r="E678" s="20" t="str">
        <f t="shared" si="71"/>
        <v/>
      </c>
      <c r="F678" s="19" t="str">
        <f t="shared" si="72"/>
        <v/>
      </c>
      <c r="G678" s="6"/>
      <c r="H678" s="21" t="str">
        <f t="shared" si="73"/>
        <v/>
      </c>
      <c r="I678" s="22" t="str">
        <f t="shared" si="74"/>
        <v/>
      </c>
      <c r="J678" s="21" t="str">
        <f t="shared" si="75"/>
        <v/>
      </c>
      <c r="K678" s="21" t="str">
        <f t="shared" si="76"/>
        <v/>
      </c>
      <c r="L678" s="23" t="str">
        <f>IF(B678="","",TRIM(IF(COUNTIF('Registru avize'!$B$5:$B$304,B678)=0,"Aviz inexistent în registru. ","")&amp;IF(AND(D678&lt;&gt;"",ISNA(MATCH(D678,Coduri,0)),E678=""),"Cod necunoscut. ","")&amp;IF(N(G678)&lt;=0,"Lipsește cantitatea. ","")))</f>
        <v/>
      </c>
    </row>
    <row r="679" spans="1:12" x14ac:dyDescent="0.2">
      <c r="A679" s="1" t="str">
        <f t="shared" si="70"/>
        <v/>
      </c>
      <c r="B679" s="18"/>
      <c r="C679" s="19" t="str">
        <f>IF(B679="","",COUNTIF(INDEX($B:$B,5):B679,B679))</f>
        <v/>
      </c>
      <c r="D679" s="18"/>
      <c r="E679" s="20" t="str">
        <f t="shared" si="71"/>
        <v/>
      </c>
      <c r="F679" s="19" t="str">
        <f t="shared" si="72"/>
        <v/>
      </c>
      <c r="G679" s="6"/>
      <c r="H679" s="21" t="str">
        <f t="shared" si="73"/>
        <v/>
      </c>
      <c r="I679" s="22" t="str">
        <f t="shared" si="74"/>
        <v/>
      </c>
      <c r="J679" s="21" t="str">
        <f t="shared" si="75"/>
        <v/>
      </c>
      <c r="K679" s="21" t="str">
        <f t="shared" si="76"/>
        <v/>
      </c>
      <c r="L679" s="23" t="str">
        <f>IF(B679="","",TRIM(IF(COUNTIF('Registru avize'!$B$5:$B$304,B679)=0,"Aviz inexistent în registru. ","")&amp;IF(AND(D679&lt;&gt;"",ISNA(MATCH(D679,Coduri,0)),E679=""),"Cod necunoscut. ","")&amp;IF(N(G679)&lt;=0,"Lipsește cantitatea. ","")))</f>
        <v/>
      </c>
    </row>
    <row r="680" spans="1:12" x14ac:dyDescent="0.2">
      <c r="A680" s="1" t="str">
        <f t="shared" si="70"/>
        <v/>
      </c>
      <c r="B680" s="18"/>
      <c r="C680" s="19" t="str">
        <f>IF(B680="","",COUNTIF(INDEX($B:$B,5):B680,B680))</f>
        <v/>
      </c>
      <c r="D680" s="18"/>
      <c r="E680" s="20" t="str">
        <f t="shared" si="71"/>
        <v/>
      </c>
      <c r="F680" s="19" t="str">
        <f t="shared" si="72"/>
        <v/>
      </c>
      <c r="G680" s="6"/>
      <c r="H680" s="21" t="str">
        <f t="shared" si="73"/>
        <v/>
      </c>
      <c r="I680" s="22" t="str">
        <f t="shared" si="74"/>
        <v/>
      </c>
      <c r="J680" s="21" t="str">
        <f t="shared" si="75"/>
        <v/>
      </c>
      <c r="K680" s="21" t="str">
        <f t="shared" si="76"/>
        <v/>
      </c>
      <c r="L680" s="23" t="str">
        <f>IF(B680="","",TRIM(IF(COUNTIF('Registru avize'!$B$5:$B$304,B680)=0,"Aviz inexistent în registru. ","")&amp;IF(AND(D680&lt;&gt;"",ISNA(MATCH(D680,Coduri,0)),E680=""),"Cod necunoscut. ","")&amp;IF(N(G680)&lt;=0,"Lipsește cantitatea. ","")))</f>
        <v/>
      </c>
    </row>
    <row r="681" spans="1:12" x14ac:dyDescent="0.2">
      <c r="A681" s="1" t="str">
        <f t="shared" si="70"/>
        <v/>
      </c>
      <c r="B681" s="18"/>
      <c r="C681" s="19" t="str">
        <f>IF(B681="","",COUNTIF(INDEX($B:$B,5):B681,B681))</f>
        <v/>
      </c>
      <c r="D681" s="18"/>
      <c r="E681" s="20" t="str">
        <f t="shared" si="71"/>
        <v/>
      </c>
      <c r="F681" s="19" t="str">
        <f t="shared" si="72"/>
        <v/>
      </c>
      <c r="G681" s="6"/>
      <c r="H681" s="21" t="str">
        <f t="shared" si="73"/>
        <v/>
      </c>
      <c r="I681" s="22" t="str">
        <f t="shared" si="74"/>
        <v/>
      </c>
      <c r="J681" s="21" t="str">
        <f t="shared" si="75"/>
        <v/>
      </c>
      <c r="K681" s="21" t="str">
        <f t="shared" si="76"/>
        <v/>
      </c>
      <c r="L681" s="23" t="str">
        <f>IF(B681="","",TRIM(IF(COUNTIF('Registru avize'!$B$5:$B$304,B681)=0,"Aviz inexistent în registru. ","")&amp;IF(AND(D681&lt;&gt;"",ISNA(MATCH(D681,Coduri,0)),E681=""),"Cod necunoscut. ","")&amp;IF(N(G681)&lt;=0,"Lipsește cantitatea. ","")))</f>
        <v/>
      </c>
    </row>
    <row r="682" spans="1:12" x14ac:dyDescent="0.2">
      <c r="A682" s="1" t="str">
        <f t="shared" si="70"/>
        <v/>
      </c>
      <c r="B682" s="18"/>
      <c r="C682" s="19" t="str">
        <f>IF(B682="","",COUNTIF(INDEX($B:$B,5):B682,B682))</f>
        <v/>
      </c>
      <c r="D682" s="18"/>
      <c r="E682" s="20" t="str">
        <f t="shared" si="71"/>
        <v/>
      </c>
      <c r="F682" s="19" t="str">
        <f t="shared" si="72"/>
        <v/>
      </c>
      <c r="G682" s="6"/>
      <c r="H682" s="21" t="str">
        <f t="shared" si="73"/>
        <v/>
      </c>
      <c r="I682" s="22" t="str">
        <f t="shared" si="74"/>
        <v/>
      </c>
      <c r="J682" s="21" t="str">
        <f t="shared" si="75"/>
        <v/>
      </c>
      <c r="K682" s="21" t="str">
        <f t="shared" si="76"/>
        <v/>
      </c>
      <c r="L682" s="23" t="str">
        <f>IF(B682="","",TRIM(IF(COUNTIF('Registru avize'!$B$5:$B$304,B682)=0,"Aviz inexistent în registru. ","")&amp;IF(AND(D682&lt;&gt;"",ISNA(MATCH(D682,Coduri,0)),E682=""),"Cod necunoscut. ","")&amp;IF(N(G682)&lt;=0,"Lipsește cantitatea. ","")))</f>
        <v/>
      </c>
    </row>
    <row r="683" spans="1:12" x14ac:dyDescent="0.2">
      <c r="A683" s="1" t="str">
        <f t="shared" si="70"/>
        <v/>
      </c>
      <c r="B683" s="18"/>
      <c r="C683" s="19" t="str">
        <f>IF(B683="","",COUNTIF(INDEX($B:$B,5):B683,B683))</f>
        <v/>
      </c>
      <c r="D683" s="18"/>
      <c r="E683" s="20" t="str">
        <f t="shared" si="71"/>
        <v/>
      </c>
      <c r="F683" s="19" t="str">
        <f t="shared" si="72"/>
        <v/>
      </c>
      <c r="G683" s="6"/>
      <c r="H683" s="21" t="str">
        <f t="shared" si="73"/>
        <v/>
      </c>
      <c r="I683" s="22" t="str">
        <f t="shared" si="74"/>
        <v/>
      </c>
      <c r="J683" s="21" t="str">
        <f t="shared" si="75"/>
        <v/>
      </c>
      <c r="K683" s="21" t="str">
        <f t="shared" si="76"/>
        <v/>
      </c>
      <c r="L683" s="23" t="str">
        <f>IF(B683="","",TRIM(IF(COUNTIF('Registru avize'!$B$5:$B$304,B683)=0,"Aviz inexistent în registru. ","")&amp;IF(AND(D683&lt;&gt;"",ISNA(MATCH(D683,Coduri,0)),E683=""),"Cod necunoscut. ","")&amp;IF(N(G683)&lt;=0,"Lipsește cantitatea. ","")))</f>
        <v/>
      </c>
    </row>
    <row r="684" spans="1:12" x14ac:dyDescent="0.2">
      <c r="A684" s="1" t="str">
        <f t="shared" si="70"/>
        <v/>
      </c>
      <c r="B684" s="18"/>
      <c r="C684" s="19" t="str">
        <f>IF(B684="","",COUNTIF(INDEX($B:$B,5):B684,B684))</f>
        <v/>
      </c>
      <c r="D684" s="18"/>
      <c r="E684" s="20" t="str">
        <f t="shared" si="71"/>
        <v/>
      </c>
      <c r="F684" s="19" t="str">
        <f t="shared" si="72"/>
        <v/>
      </c>
      <c r="G684" s="6"/>
      <c r="H684" s="21" t="str">
        <f t="shared" si="73"/>
        <v/>
      </c>
      <c r="I684" s="22" t="str">
        <f t="shared" si="74"/>
        <v/>
      </c>
      <c r="J684" s="21" t="str">
        <f t="shared" si="75"/>
        <v/>
      </c>
      <c r="K684" s="21" t="str">
        <f t="shared" si="76"/>
        <v/>
      </c>
      <c r="L684" s="23" t="str">
        <f>IF(B684="","",TRIM(IF(COUNTIF('Registru avize'!$B$5:$B$304,B684)=0,"Aviz inexistent în registru. ","")&amp;IF(AND(D684&lt;&gt;"",ISNA(MATCH(D684,Coduri,0)),E684=""),"Cod necunoscut. ","")&amp;IF(N(G684)&lt;=0,"Lipsește cantitatea. ","")))</f>
        <v/>
      </c>
    </row>
    <row r="685" spans="1:12" x14ac:dyDescent="0.2">
      <c r="A685" s="1" t="str">
        <f t="shared" si="70"/>
        <v/>
      </c>
      <c r="B685" s="18"/>
      <c r="C685" s="19" t="str">
        <f>IF(B685="","",COUNTIF(INDEX($B:$B,5):B685,B685))</f>
        <v/>
      </c>
      <c r="D685" s="18"/>
      <c r="E685" s="20" t="str">
        <f t="shared" si="71"/>
        <v/>
      </c>
      <c r="F685" s="19" t="str">
        <f t="shared" si="72"/>
        <v/>
      </c>
      <c r="G685" s="6"/>
      <c r="H685" s="21" t="str">
        <f t="shared" si="73"/>
        <v/>
      </c>
      <c r="I685" s="22" t="str">
        <f t="shared" si="74"/>
        <v/>
      </c>
      <c r="J685" s="21" t="str">
        <f t="shared" si="75"/>
        <v/>
      </c>
      <c r="K685" s="21" t="str">
        <f t="shared" si="76"/>
        <v/>
      </c>
      <c r="L685" s="23" t="str">
        <f>IF(B685="","",TRIM(IF(COUNTIF('Registru avize'!$B$5:$B$304,B685)=0,"Aviz inexistent în registru. ","")&amp;IF(AND(D685&lt;&gt;"",ISNA(MATCH(D685,Coduri,0)),E685=""),"Cod necunoscut. ","")&amp;IF(N(G685)&lt;=0,"Lipsește cantitatea. ","")))</f>
        <v/>
      </c>
    </row>
    <row r="686" spans="1:12" x14ac:dyDescent="0.2">
      <c r="A686" s="1" t="str">
        <f t="shared" si="70"/>
        <v/>
      </c>
      <c r="B686" s="18"/>
      <c r="C686" s="19" t="str">
        <f>IF(B686="","",COUNTIF(INDEX($B:$B,5):B686,B686))</f>
        <v/>
      </c>
      <c r="D686" s="18"/>
      <c r="E686" s="20" t="str">
        <f t="shared" si="71"/>
        <v/>
      </c>
      <c r="F686" s="19" t="str">
        <f t="shared" si="72"/>
        <v/>
      </c>
      <c r="G686" s="6"/>
      <c r="H686" s="21" t="str">
        <f t="shared" si="73"/>
        <v/>
      </c>
      <c r="I686" s="22" t="str">
        <f t="shared" si="74"/>
        <v/>
      </c>
      <c r="J686" s="21" t="str">
        <f t="shared" si="75"/>
        <v/>
      </c>
      <c r="K686" s="21" t="str">
        <f t="shared" si="76"/>
        <v/>
      </c>
      <c r="L686" s="23" t="str">
        <f>IF(B686="","",TRIM(IF(COUNTIF('Registru avize'!$B$5:$B$304,B686)=0,"Aviz inexistent în registru. ","")&amp;IF(AND(D686&lt;&gt;"",ISNA(MATCH(D686,Coduri,0)),E686=""),"Cod necunoscut. ","")&amp;IF(N(G686)&lt;=0,"Lipsește cantitatea. ","")))</f>
        <v/>
      </c>
    </row>
    <row r="687" spans="1:12" x14ac:dyDescent="0.2">
      <c r="A687" s="1" t="str">
        <f t="shared" si="70"/>
        <v/>
      </c>
      <c r="B687" s="18"/>
      <c r="C687" s="19" t="str">
        <f>IF(B687="","",COUNTIF(INDEX($B:$B,5):B687,B687))</f>
        <v/>
      </c>
      <c r="D687" s="18"/>
      <c r="E687" s="20" t="str">
        <f t="shared" si="71"/>
        <v/>
      </c>
      <c r="F687" s="19" t="str">
        <f t="shared" si="72"/>
        <v/>
      </c>
      <c r="G687" s="6"/>
      <c r="H687" s="21" t="str">
        <f t="shared" si="73"/>
        <v/>
      </c>
      <c r="I687" s="22" t="str">
        <f t="shared" si="74"/>
        <v/>
      </c>
      <c r="J687" s="21" t="str">
        <f t="shared" si="75"/>
        <v/>
      </c>
      <c r="K687" s="21" t="str">
        <f t="shared" si="76"/>
        <v/>
      </c>
      <c r="L687" s="23" t="str">
        <f>IF(B687="","",TRIM(IF(COUNTIF('Registru avize'!$B$5:$B$304,B687)=0,"Aviz inexistent în registru. ","")&amp;IF(AND(D687&lt;&gt;"",ISNA(MATCH(D687,Coduri,0)),E687=""),"Cod necunoscut. ","")&amp;IF(N(G687)&lt;=0,"Lipsește cantitatea. ","")))</f>
        <v/>
      </c>
    </row>
    <row r="688" spans="1:12" x14ac:dyDescent="0.2">
      <c r="A688" s="1" t="str">
        <f t="shared" si="70"/>
        <v/>
      </c>
      <c r="B688" s="18"/>
      <c r="C688" s="19" t="str">
        <f>IF(B688="","",COUNTIF(INDEX($B:$B,5):B688,B688))</f>
        <v/>
      </c>
      <c r="D688" s="18"/>
      <c r="E688" s="20" t="str">
        <f t="shared" si="71"/>
        <v/>
      </c>
      <c r="F688" s="19" t="str">
        <f t="shared" si="72"/>
        <v/>
      </c>
      <c r="G688" s="6"/>
      <c r="H688" s="21" t="str">
        <f t="shared" si="73"/>
        <v/>
      </c>
      <c r="I688" s="22" t="str">
        <f t="shared" si="74"/>
        <v/>
      </c>
      <c r="J688" s="21" t="str">
        <f t="shared" si="75"/>
        <v/>
      </c>
      <c r="K688" s="21" t="str">
        <f t="shared" si="76"/>
        <v/>
      </c>
      <c r="L688" s="23" t="str">
        <f>IF(B688="","",TRIM(IF(COUNTIF('Registru avize'!$B$5:$B$304,B688)=0,"Aviz inexistent în registru. ","")&amp;IF(AND(D688&lt;&gt;"",ISNA(MATCH(D688,Coduri,0)),E688=""),"Cod necunoscut. ","")&amp;IF(N(G688)&lt;=0,"Lipsește cantitatea. ","")))</f>
        <v/>
      </c>
    </row>
    <row r="689" spans="1:12" x14ac:dyDescent="0.2">
      <c r="A689" s="1" t="str">
        <f t="shared" si="70"/>
        <v/>
      </c>
      <c r="B689" s="18"/>
      <c r="C689" s="19" t="str">
        <f>IF(B689="","",COUNTIF(INDEX($B:$B,5):B689,B689))</f>
        <v/>
      </c>
      <c r="D689" s="18"/>
      <c r="E689" s="20" t="str">
        <f t="shared" si="71"/>
        <v/>
      </c>
      <c r="F689" s="19" t="str">
        <f t="shared" si="72"/>
        <v/>
      </c>
      <c r="G689" s="6"/>
      <c r="H689" s="21" t="str">
        <f t="shared" si="73"/>
        <v/>
      </c>
      <c r="I689" s="22" t="str">
        <f t="shared" si="74"/>
        <v/>
      </c>
      <c r="J689" s="21" t="str">
        <f t="shared" si="75"/>
        <v/>
      </c>
      <c r="K689" s="21" t="str">
        <f t="shared" si="76"/>
        <v/>
      </c>
      <c r="L689" s="23" t="str">
        <f>IF(B689="","",TRIM(IF(COUNTIF('Registru avize'!$B$5:$B$304,B689)=0,"Aviz inexistent în registru. ","")&amp;IF(AND(D689&lt;&gt;"",ISNA(MATCH(D689,Coduri,0)),E689=""),"Cod necunoscut. ","")&amp;IF(N(G689)&lt;=0,"Lipsește cantitatea. ","")))</f>
        <v/>
      </c>
    </row>
    <row r="690" spans="1:12" x14ac:dyDescent="0.2">
      <c r="A690" s="1" t="str">
        <f t="shared" si="70"/>
        <v/>
      </c>
      <c r="B690" s="18"/>
      <c r="C690" s="19" t="str">
        <f>IF(B690="","",COUNTIF(INDEX($B:$B,5):B690,B690))</f>
        <v/>
      </c>
      <c r="D690" s="18"/>
      <c r="E690" s="20" t="str">
        <f t="shared" si="71"/>
        <v/>
      </c>
      <c r="F690" s="19" t="str">
        <f t="shared" si="72"/>
        <v/>
      </c>
      <c r="G690" s="6"/>
      <c r="H690" s="21" t="str">
        <f t="shared" si="73"/>
        <v/>
      </c>
      <c r="I690" s="22" t="str">
        <f t="shared" si="74"/>
        <v/>
      </c>
      <c r="J690" s="21" t="str">
        <f t="shared" si="75"/>
        <v/>
      </c>
      <c r="K690" s="21" t="str">
        <f t="shared" si="76"/>
        <v/>
      </c>
      <c r="L690" s="23" t="str">
        <f>IF(B690="","",TRIM(IF(COUNTIF('Registru avize'!$B$5:$B$304,B690)=0,"Aviz inexistent în registru. ","")&amp;IF(AND(D690&lt;&gt;"",ISNA(MATCH(D690,Coduri,0)),E690=""),"Cod necunoscut. ","")&amp;IF(N(G690)&lt;=0,"Lipsește cantitatea. ","")))</f>
        <v/>
      </c>
    </row>
    <row r="691" spans="1:12" x14ac:dyDescent="0.2">
      <c r="A691" s="1" t="str">
        <f t="shared" si="70"/>
        <v/>
      </c>
      <c r="B691" s="18"/>
      <c r="C691" s="19" t="str">
        <f>IF(B691="","",COUNTIF(INDEX($B:$B,5):B691,B691))</f>
        <v/>
      </c>
      <c r="D691" s="18"/>
      <c r="E691" s="20" t="str">
        <f t="shared" si="71"/>
        <v/>
      </c>
      <c r="F691" s="19" t="str">
        <f t="shared" si="72"/>
        <v/>
      </c>
      <c r="G691" s="6"/>
      <c r="H691" s="21" t="str">
        <f t="shared" si="73"/>
        <v/>
      </c>
      <c r="I691" s="22" t="str">
        <f t="shared" si="74"/>
        <v/>
      </c>
      <c r="J691" s="21" t="str">
        <f t="shared" si="75"/>
        <v/>
      </c>
      <c r="K691" s="21" t="str">
        <f t="shared" si="76"/>
        <v/>
      </c>
      <c r="L691" s="23" t="str">
        <f>IF(B691="","",TRIM(IF(COUNTIF('Registru avize'!$B$5:$B$304,B691)=0,"Aviz inexistent în registru. ","")&amp;IF(AND(D691&lt;&gt;"",ISNA(MATCH(D691,Coduri,0)),E691=""),"Cod necunoscut. ","")&amp;IF(N(G691)&lt;=0,"Lipsește cantitatea. ","")))</f>
        <v/>
      </c>
    </row>
    <row r="692" spans="1:12" x14ac:dyDescent="0.2">
      <c r="A692" s="1" t="str">
        <f t="shared" si="70"/>
        <v/>
      </c>
      <c r="B692" s="18"/>
      <c r="C692" s="19" t="str">
        <f>IF(B692="","",COUNTIF(INDEX($B:$B,5):B692,B692))</f>
        <v/>
      </c>
      <c r="D692" s="18"/>
      <c r="E692" s="20" t="str">
        <f t="shared" si="71"/>
        <v/>
      </c>
      <c r="F692" s="19" t="str">
        <f t="shared" si="72"/>
        <v/>
      </c>
      <c r="G692" s="6"/>
      <c r="H692" s="21" t="str">
        <f t="shared" si="73"/>
        <v/>
      </c>
      <c r="I692" s="22" t="str">
        <f t="shared" si="74"/>
        <v/>
      </c>
      <c r="J692" s="21" t="str">
        <f t="shared" si="75"/>
        <v/>
      </c>
      <c r="K692" s="21" t="str">
        <f t="shared" si="76"/>
        <v/>
      </c>
      <c r="L692" s="23" t="str">
        <f>IF(B692="","",TRIM(IF(COUNTIF('Registru avize'!$B$5:$B$304,B692)=0,"Aviz inexistent în registru. ","")&amp;IF(AND(D692&lt;&gt;"",ISNA(MATCH(D692,Coduri,0)),E692=""),"Cod necunoscut. ","")&amp;IF(N(G692)&lt;=0,"Lipsește cantitatea. ","")))</f>
        <v/>
      </c>
    </row>
    <row r="693" spans="1:12" x14ac:dyDescent="0.2">
      <c r="A693" s="1" t="str">
        <f t="shared" si="70"/>
        <v/>
      </c>
      <c r="B693" s="18"/>
      <c r="C693" s="19" t="str">
        <f>IF(B693="","",COUNTIF(INDEX($B:$B,5):B693,B693))</f>
        <v/>
      </c>
      <c r="D693" s="18"/>
      <c r="E693" s="20" t="str">
        <f t="shared" si="71"/>
        <v/>
      </c>
      <c r="F693" s="19" t="str">
        <f t="shared" si="72"/>
        <v/>
      </c>
      <c r="G693" s="6"/>
      <c r="H693" s="21" t="str">
        <f t="shared" si="73"/>
        <v/>
      </c>
      <c r="I693" s="22" t="str">
        <f t="shared" si="74"/>
        <v/>
      </c>
      <c r="J693" s="21" t="str">
        <f t="shared" si="75"/>
        <v/>
      </c>
      <c r="K693" s="21" t="str">
        <f t="shared" si="76"/>
        <v/>
      </c>
      <c r="L693" s="23" t="str">
        <f>IF(B693="","",TRIM(IF(COUNTIF('Registru avize'!$B$5:$B$304,B693)=0,"Aviz inexistent în registru. ","")&amp;IF(AND(D693&lt;&gt;"",ISNA(MATCH(D693,Coduri,0)),E693=""),"Cod necunoscut. ","")&amp;IF(N(G693)&lt;=0,"Lipsește cantitatea. ","")))</f>
        <v/>
      </c>
    </row>
    <row r="694" spans="1:12" x14ac:dyDescent="0.2">
      <c r="A694" s="1" t="str">
        <f t="shared" si="70"/>
        <v/>
      </c>
      <c r="B694" s="18"/>
      <c r="C694" s="19" t="str">
        <f>IF(B694="","",COUNTIF(INDEX($B:$B,5):B694,B694))</f>
        <v/>
      </c>
      <c r="D694" s="18"/>
      <c r="E694" s="20" t="str">
        <f t="shared" si="71"/>
        <v/>
      </c>
      <c r="F694" s="19" t="str">
        <f t="shared" si="72"/>
        <v/>
      </c>
      <c r="G694" s="6"/>
      <c r="H694" s="21" t="str">
        <f t="shared" si="73"/>
        <v/>
      </c>
      <c r="I694" s="22" t="str">
        <f t="shared" si="74"/>
        <v/>
      </c>
      <c r="J694" s="21" t="str">
        <f t="shared" si="75"/>
        <v/>
      </c>
      <c r="K694" s="21" t="str">
        <f t="shared" si="76"/>
        <v/>
      </c>
      <c r="L694" s="23" t="str">
        <f>IF(B694="","",TRIM(IF(COUNTIF('Registru avize'!$B$5:$B$304,B694)=0,"Aviz inexistent în registru. ","")&amp;IF(AND(D694&lt;&gt;"",ISNA(MATCH(D694,Coduri,0)),E694=""),"Cod necunoscut. ","")&amp;IF(N(G694)&lt;=0,"Lipsește cantitatea. ","")))</f>
        <v/>
      </c>
    </row>
    <row r="695" spans="1:12" x14ac:dyDescent="0.2">
      <c r="A695" s="1" t="str">
        <f t="shared" si="70"/>
        <v/>
      </c>
      <c r="B695" s="18"/>
      <c r="C695" s="19" t="str">
        <f>IF(B695="","",COUNTIF(INDEX($B:$B,5):B695,B695))</f>
        <v/>
      </c>
      <c r="D695" s="18"/>
      <c r="E695" s="20" t="str">
        <f t="shared" si="71"/>
        <v/>
      </c>
      <c r="F695" s="19" t="str">
        <f t="shared" si="72"/>
        <v/>
      </c>
      <c r="G695" s="6"/>
      <c r="H695" s="21" t="str">
        <f t="shared" si="73"/>
        <v/>
      </c>
      <c r="I695" s="22" t="str">
        <f t="shared" si="74"/>
        <v/>
      </c>
      <c r="J695" s="21" t="str">
        <f t="shared" si="75"/>
        <v/>
      </c>
      <c r="K695" s="21" t="str">
        <f t="shared" si="76"/>
        <v/>
      </c>
      <c r="L695" s="23" t="str">
        <f>IF(B695="","",TRIM(IF(COUNTIF('Registru avize'!$B$5:$B$304,B695)=0,"Aviz inexistent în registru. ","")&amp;IF(AND(D695&lt;&gt;"",ISNA(MATCH(D695,Coduri,0)),E695=""),"Cod necunoscut. ","")&amp;IF(N(G695)&lt;=0,"Lipsește cantitatea. ","")))</f>
        <v/>
      </c>
    </row>
    <row r="696" spans="1:12" x14ac:dyDescent="0.2">
      <c r="A696" s="1" t="str">
        <f t="shared" si="70"/>
        <v/>
      </c>
      <c r="B696" s="18"/>
      <c r="C696" s="19" t="str">
        <f>IF(B696="","",COUNTIF(INDEX($B:$B,5):B696,B696))</f>
        <v/>
      </c>
      <c r="D696" s="18"/>
      <c r="E696" s="20" t="str">
        <f t="shared" si="71"/>
        <v/>
      </c>
      <c r="F696" s="19" t="str">
        <f t="shared" si="72"/>
        <v/>
      </c>
      <c r="G696" s="6"/>
      <c r="H696" s="21" t="str">
        <f t="shared" si="73"/>
        <v/>
      </c>
      <c r="I696" s="22" t="str">
        <f t="shared" si="74"/>
        <v/>
      </c>
      <c r="J696" s="21" t="str">
        <f t="shared" si="75"/>
        <v/>
      </c>
      <c r="K696" s="21" t="str">
        <f t="shared" si="76"/>
        <v/>
      </c>
      <c r="L696" s="23" t="str">
        <f>IF(B696="","",TRIM(IF(COUNTIF('Registru avize'!$B$5:$B$304,B696)=0,"Aviz inexistent în registru. ","")&amp;IF(AND(D696&lt;&gt;"",ISNA(MATCH(D696,Coduri,0)),E696=""),"Cod necunoscut. ","")&amp;IF(N(G696)&lt;=0,"Lipsește cantitatea. ","")))</f>
        <v/>
      </c>
    </row>
    <row r="697" spans="1:12" x14ac:dyDescent="0.2">
      <c r="A697" s="1" t="str">
        <f t="shared" si="70"/>
        <v/>
      </c>
      <c r="B697" s="18"/>
      <c r="C697" s="19" t="str">
        <f>IF(B697="","",COUNTIF(INDEX($B:$B,5):B697,B697))</f>
        <v/>
      </c>
      <c r="D697" s="18"/>
      <c r="E697" s="20" t="str">
        <f t="shared" si="71"/>
        <v/>
      </c>
      <c r="F697" s="19" t="str">
        <f t="shared" si="72"/>
        <v/>
      </c>
      <c r="G697" s="6"/>
      <c r="H697" s="21" t="str">
        <f t="shared" si="73"/>
        <v/>
      </c>
      <c r="I697" s="22" t="str">
        <f t="shared" si="74"/>
        <v/>
      </c>
      <c r="J697" s="21" t="str">
        <f t="shared" si="75"/>
        <v/>
      </c>
      <c r="K697" s="21" t="str">
        <f t="shared" si="76"/>
        <v/>
      </c>
      <c r="L697" s="23" t="str">
        <f>IF(B697="","",TRIM(IF(COUNTIF('Registru avize'!$B$5:$B$304,B697)=0,"Aviz inexistent în registru. ","")&amp;IF(AND(D697&lt;&gt;"",ISNA(MATCH(D697,Coduri,0)),E697=""),"Cod necunoscut. ","")&amp;IF(N(G697)&lt;=0,"Lipsește cantitatea. ","")))</f>
        <v/>
      </c>
    </row>
    <row r="698" spans="1:12" x14ac:dyDescent="0.2">
      <c r="A698" s="1" t="str">
        <f t="shared" si="70"/>
        <v/>
      </c>
      <c r="B698" s="18"/>
      <c r="C698" s="19" t="str">
        <f>IF(B698="","",COUNTIF(INDEX($B:$B,5):B698,B698))</f>
        <v/>
      </c>
      <c r="D698" s="18"/>
      <c r="E698" s="20" t="str">
        <f t="shared" si="71"/>
        <v/>
      </c>
      <c r="F698" s="19" t="str">
        <f t="shared" si="72"/>
        <v/>
      </c>
      <c r="G698" s="6"/>
      <c r="H698" s="21" t="str">
        <f t="shared" si="73"/>
        <v/>
      </c>
      <c r="I698" s="22" t="str">
        <f t="shared" si="74"/>
        <v/>
      </c>
      <c r="J698" s="21" t="str">
        <f t="shared" si="75"/>
        <v/>
      </c>
      <c r="K698" s="21" t="str">
        <f t="shared" si="76"/>
        <v/>
      </c>
      <c r="L698" s="23" t="str">
        <f>IF(B698="","",TRIM(IF(COUNTIF('Registru avize'!$B$5:$B$304,B698)=0,"Aviz inexistent în registru. ","")&amp;IF(AND(D698&lt;&gt;"",ISNA(MATCH(D698,Coduri,0)),E698=""),"Cod necunoscut. ","")&amp;IF(N(G698)&lt;=0,"Lipsește cantitatea. ","")))</f>
        <v/>
      </c>
    </row>
    <row r="699" spans="1:12" x14ac:dyDescent="0.2">
      <c r="A699" s="1" t="str">
        <f t="shared" si="70"/>
        <v/>
      </c>
      <c r="B699" s="18"/>
      <c r="C699" s="19" t="str">
        <f>IF(B699="","",COUNTIF(INDEX($B:$B,5):B699,B699))</f>
        <v/>
      </c>
      <c r="D699" s="18"/>
      <c r="E699" s="20" t="str">
        <f t="shared" si="71"/>
        <v/>
      </c>
      <c r="F699" s="19" t="str">
        <f t="shared" si="72"/>
        <v/>
      </c>
      <c r="G699" s="6"/>
      <c r="H699" s="21" t="str">
        <f t="shared" si="73"/>
        <v/>
      </c>
      <c r="I699" s="22" t="str">
        <f t="shared" si="74"/>
        <v/>
      </c>
      <c r="J699" s="21" t="str">
        <f t="shared" si="75"/>
        <v/>
      </c>
      <c r="K699" s="21" t="str">
        <f t="shared" si="76"/>
        <v/>
      </c>
      <c r="L699" s="23" t="str">
        <f>IF(B699="","",TRIM(IF(COUNTIF('Registru avize'!$B$5:$B$304,B699)=0,"Aviz inexistent în registru. ","")&amp;IF(AND(D699&lt;&gt;"",ISNA(MATCH(D699,Coduri,0)),E699=""),"Cod necunoscut. ","")&amp;IF(N(G699)&lt;=0,"Lipsește cantitatea. ","")))</f>
        <v/>
      </c>
    </row>
    <row r="700" spans="1:12" x14ac:dyDescent="0.2">
      <c r="A700" s="1" t="str">
        <f t="shared" si="70"/>
        <v/>
      </c>
      <c r="B700" s="18"/>
      <c r="C700" s="19" t="str">
        <f>IF(B700="","",COUNTIF(INDEX($B:$B,5):B700,B700))</f>
        <v/>
      </c>
      <c r="D700" s="18"/>
      <c r="E700" s="20" t="str">
        <f t="shared" si="71"/>
        <v/>
      </c>
      <c r="F700" s="19" t="str">
        <f t="shared" si="72"/>
        <v/>
      </c>
      <c r="G700" s="6"/>
      <c r="H700" s="21" t="str">
        <f t="shared" si="73"/>
        <v/>
      </c>
      <c r="I700" s="22" t="str">
        <f t="shared" si="74"/>
        <v/>
      </c>
      <c r="J700" s="21" t="str">
        <f t="shared" si="75"/>
        <v/>
      </c>
      <c r="K700" s="21" t="str">
        <f t="shared" si="76"/>
        <v/>
      </c>
      <c r="L700" s="23" t="str">
        <f>IF(B700="","",TRIM(IF(COUNTIF('Registru avize'!$B$5:$B$304,B700)=0,"Aviz inexistent în registru. ","")&amp;IF(AND(D700&lt;&gt;"",ISNA(MATCH(D700,Coduri,0)),E700=""),"Cod necunoscut. ","")&amp;IF(N(G700)&lt;=0,"Lipsește cantitatea. ","")))</f>
        <v/>
      </c>
    </row>
    <row r="701" spans="1:12" x14ac:dyDescent="0.2">
      <c r="A701" s="1" t="str">
        <f t="shared" si="70"/>
        <v/>
      </c>
      <c r="B701" s="18"/>
      <c r="C701" s="19" t="str">
        <f>IF(B701="","",COUNTIF(INDEX($B:$B,5):B701,B701))</f>
        <v/>
      </c>
      <c r="D701" s="18"/>
      <c r="E701" s="20" t="str">
        <f t="shared" si="71"/>
        <v/>
      </c>
      <c r="F701" s="19" t="str">
        <f t="shared" si="72"/>
        <v/>
      </c>
      <c r="G701" s="6"/>
      <c r="H701" s="21" t="str">
        <f t="shared" si="73"/>
        <v/>
      </c>
      <c r="I701" s="22" t="str">
        <f t="shared" si="74"/>
        <v/>
      </c>
      <c r="J701" s="21" t="str">
        <f t="shared" si="75"/>
        <v/>
      </c>
      <c r="K701" s="21" t="str">
        <f t="shared" si="76"/>
        <v/>
      </c>
      <c r="L701" s="23" t="str">
        <f>IF(B701="","",TRIM(IF(COUNTIF('Registru avize'!$B$5:$B$304,B701)=0,"Aviz inexistent în registru. ","")&amp;IF(AND(D701&lt;&gt;"",ISNA(MATCH(D701,Coduri,0)),E701=""),"Cod necunoscut. ","")&amp;IF(N(G701)&lt;=0,"Lipsește cantitatea. ","")))</f>
        <v/>
      </c>
    </row>
    <row r="702" spans="1:12" x14ac:dyDescent="0.2">
      <c r="A702" s="1" t="str">
        <f t="shared" si="70"/>
        <v/>
      </c>
      <c r="B702" s="18"/>
      <c r="C702" s="19" t="str">
        <f>IF(B702="","",COUNTIF(INDEX($B:$B,5):B702,B702))</f>
        <v/>
      </c>
      <c r="D702" s="18"/>
      <c r="E702" s="20" t="str">
        <f t="shared" si="71"/>
        <v/>
      </c>
      <c r="F702" s="19" t="str">
        <f t="shared" si="72"/>
        <v/>
      </c>
      <c r="G702" s="6"/>
      <c r="H702" s="21" t="str">
        <f t="shared" si="73"/>
        <v/>
      </c>
      <c r="I702" s="22" t="str">
        <f t="shared" si="74"/>
        <v/>
      </c>
      <c r="J702" s="21" t="str">
        <f t="shared" si="75"/>
        <v/>
      </c>
      <c r="K702" s="21" t="str">
        <f t="shared" si="76"/>
        <v/>
      </c>
      <c r="L702" s="23" t="str">
        <f>IF(B702="","",TRIM(IF(COUNTIF('Registru avize'!$B$5:$B$304,B702)=0,"Aviz inexistent în registru. ","")&amp;IF(AND(D702&lt;&gt;"",ISNA(MATCH(D702,Coduri,0)),E702=""),"Cod necunoscut. ","")&amp;IF(N(G702)&lt;=0,"Lipsește cantitatea. ","")))</f>
        <v/>
      </c>
    </row>
    <row r="703" spans="1:12" x14ac:dyDescent="0.2">
      <c r="A703" s="1" t="str">
        <f t="shared" si="70"/>
        <v/>
      </c>
      <c r="B703" s="18"/>
      <c r="C703" s="19" t="str">
        <f>IF(B703="","",COUNTIF(INDEX($B:$B,5):B703,B703))</f>
        <v/>
      </c>
      <c r="D703" s="18"/>
      <c r="E703" s="20" t="str">
        <f t="shared" si="71"/>
        <v/>
      </c>
      <c r="F703" s="19" t="str">
        <f t="shared" si="72"/>
        <v/>
      </c>
      <c r="G703" s="6"/>
      <c r="H703" s="21" t="str">
        <f t="shared" si="73"/>
        <v/>
      </c>
      <c r="I703" s="22" t="str">
        <f t="shared" si="74"/>
        <v/>
      </c>
      <c r="J703" s="21" t="str">
        <f t="shared" si="75"/>
        <v/>
      </c>
      <c r="K703" s="21" t="str">
        <f t="shared" si="76"/>
        <v/>
      </c>
      <c r="L703" s="23" t="str">
        <f>IF(B703="","",TRIM(IF(COUNTIF('Registru avize'!$B$5:$B$304,B703)=0,"Aviz inexistent în registru. ","")&amp;IF(AND(D703&lt;&gt;"",ISNA(MATCH(D703,Coduri,0)),E703=""),"Cod necunoscut. ","")&amp;IF(N(G703)&lt;=0,"Lipsește cantitatea. ","")))</f>
        <v/>
      </c>
    </row>
    <row r="704" spans="1:12" x14ac:dyDescent="0.2">
      <c r="A704" s="1" t="str">
        <f t="shared" si="70"/>
        <v/>
      </c>
      <c r="B704" s="18"/>
      <c r="C704" s="19" t="str">
        <f>IF(B704="","",COUNTIF(INDEX($B:$B,5):B704,B704))</f>
        <v/>
      </c>
      <c r="D704" s="18"/>
      <c r="E704" s="20" t="str">
        <f t="shared" si="71"/>
        <v/>
      </c>
      <c r="F704" s="19" t="str">
        <f t="shared" si="72"/>
        <v/>
      </c>
      <c r="G704" s="6"/>
      <c r="H704" s="21" t="str">
        <f t="shared" si="73"/>
        <v/>
      </c>
      <c r="I704" s="22" t="str">
        <f t="shared" si="74"/>
        <v/>
      </c>
      <c r="J704" s="21" t="str">
        <f t="shared" si="75"/>
        <v/>
      </c>
      <c r="K704" s="21" t="str">
        <f t="shared" si="76"/>
        <v/>
      </c>
      <c r="L704" s="23" t="str">
        <f>IF(B704="","",TRIM(IF(COUNTIF('Registru avize'!$B$5:$B$304,B704)=0,"Aviz inexistent în registru. ","")&amp;IF(AND(D704&lt;&gt;"",ISNA(MATCH(D704,Coduri,0)),E704=""),"Cod necunoscut. ","")&amp;IF(N(G704)&lt;=0,"Lipsește cantitatea. ","")))</f>
        <v/>
      </c>
    </row>
    <row r="705" spans="1:12" x14ac:dyDescent="0.2">
      <c r="A705" s="1" t="str">
        <f t="shared" si="70"/>
        <v/>
      </c>
      <c r="B705" s="18"/>
      <c r="C705" s="19" t="str">
        <f>IF(B705="","",COUNTIF(INDEX($B:$B,5):B705,B705))</f>
        <v/>
      </c>
      <c r="D705" s="18"/>
      <c r="E705" s="20" t="str">
        <f t="shared" si="71"/>
        <v/>
      </c>
      <c r="F705" s="19" t="str">
        <f t="shared" si="72"/>
        <v/>
      </c>
      <c r="G705" s="6"/>
      <c r="H705" s="21" t="str">
        <f t="shared" si="73"/>
        <v/>
      </c>
      <c r="I705" s="22" t="str">
        <f t="shared" si="74"/>
        <v/>
      </c>
      <c r="J705" s="21" t="str">
        <f t="shared" si="75"/>
        <v/>
      </c>
      <c r="K705" s="21" t="str">
        <f t="shared" si="76"/>
        <v/>
      </c>
      <c r="L705" s="23" t="str">
        <f>IF(B705="","",TRIM(IF(COUNTIF('Registru avize'!$B$5:$B$304,B705)=0,"Aviz inexistent în registru. ","")&amp;IF(AND(D705&lt;&gt;"",ISNA(MATCH(D705,Coduri,0)),E705=""),"Cod necunoscut. ","")&amp;IF(N(G705)&lt;=0,"Lipsește cantitatea. ","")))</f>
        <v/>
      </c>
    </row>
    <row r="706" spans="1:12" x14ac:dyDescent="0.2">
      <c r="A706" s="1" t="str">
        <f t="shared" si="70"/>
        <v/>
      </c>
      <c r="B706" s="18"/>
      <c r="C706" s="19" t="str">
        <f>IF(B706="","",COUNTIF(INDEX($B:$B,5):B706,B706))</f>
        <v/>
      </c>
      <c r="D706" s="18"/>
      <c r="E706" s="20" t="str">
        <f t="shared" si="71"/>
        <v/>
      </c>
      <c r="F706" s="19" t="str">
        <f t="shared" si="72"/>
        <v/>
      </c>
      <c r="G706" s="6"/>
      <c r="H706" s="21" t="str">
        <f t="shared" si="73"/>
        <v/>
      </c>
      <c r="I706" s="22" t="str">
        <f t="shared" si="74"/>
        <v/>
      </c>
      <c r="J706" s="21" t="str">
        <f t="shared" si="75"/>
        <v/>
      </c>
      <c r="K706" s="21" t="str">
        <f t="shared" si="76"/>
        <v/>
      </c>
      <c r="L706" s="23" t="str">
        <f>IF(B706="","",TRIM(IF(COUNTIF('Registru avize'!$B$5:$B$304,B706)=0,"Aviz inexistent în registru. ","")&amp;IF(AND(D706&lt;&gt;"",ISNA(MATCH(D706,Coduri,0)),E706=""),"Cod necunoscut. ","")&amp;IF(N(G706)&lt;=0,"Lipsește cantitatea. ","")))</f>
        <v/>
      </c>
    </row>
    <row r="707" spans="1:12" x14ac:dyDescent="0.2">
      <c r="A707" s="1" t="str">
        <f t="shared" si="70"/>
        <v/>
      </c>
      <c r="B707" s="18"/>
      <c r="C707" s="19" t="str">
        <f>IF(B707="","",COUNTIF(INDEX($B:$B,5):B707,B707))</f>
        <v/>
      </c>
      <c r="D707" s="18"/>
      <c r="E707" s="20" t="str">
        <f t="shared" si="71"/>
        <v/>
      </c>
      <c r="F707" s="19" t="str">
        <f t="shared" si="72"/>
        <v/>
      </c>
      <c r="G707" s="6"/>
      <c r="H707" s="21" t="str">
        <f t="shared" si="73"/>
        <v/>
      </c>
      <c r="I707" s="22" t="str">
        <f t="shared" si="74"/>
        <v/>
      </c>
      <c r="J707" s="21" t="str">
        <f t="shared" si="75"/>
        <v/>
      </c>
      <c r="K707" s="21" t="str">
        <f t="shared" si="76"/>
        <v/>
      </c>
      <c r="L707" s="23" t="str">
        <f>IF(B707="","",TRIM(IF(COUNTIF('Registru avize'!$B$5:$B$304,B707)=0,"Aviz inexistent în registru. ","")&amp;IF(AND(D707&lt;&gt;"",ISNA(MATCH(D707,Coduri,0)),E707=""),"Cod necunoscut. ","")&amp;IF(N(G707)&lt;=0,"Lipsește cantitatea. ","")))</f>
        <v/>
      </c>
    </row>
    <row r="708" spans="1:12" x14ac:dyDescent="0.2">
      <c r="A708" s="1" t="str">
        <f t="shared" si="70"/>
        <v/>
      </c>
      <c r="B708" s="18"/>
      <c r="C708" s="19" t="str">
        <f>IF(B708="","",COUNTIF(INDEX($B:$B,5):B708,B708))</f>
        <v/>
      </c>
      <c r="D708" s="18"/>
      <c r="E708" s="20" t="str">
        <f t="shared" si="71"/>
        <v/>
      </c>
      <c r="F708" s="19" t="str">
        <f t="shared" si="72"/>
        <v/>
      </c>
      <c r="G708" s="6"/>
      <c r="H708" s="21" t="str">
        <f t="shared" si="73"/>
        <v/>
      </c>
      <c r="I708" s="22" t="str">
        <f t="shared" si="74"/>
        <v/>
      </c>
      <c r="J708" s="21" t="str">
        <f t="shared" si="75"/>
        <v/>
      </c>
      <c r="K708" s="21" t="str">
        <f t="shared" si="76"/>
        <v/>
      </c>
      <c r="L708" s="23" t="str">
        <f>IF(B708="","",TRIM(IF(COUNTIF('Registru avize'!$B$5:$B$304,B708)=0,"Aviz inexistent în registru. ","")&amp;IF(AND(D708&lt;&gt;"",ISNA(MATCH(D708,Coduri,0)),E708=""),"Cod necunoscut. ","")&amp;IF(N(G708)&lt;=0,"Lipsește cantitatea. ","")))</f>
        <v/>
      </c>
    </row>
    <row r="709" spans="1:12" x14ac:dyDescent="0.2">
      <c r="A709" s="1" t="str">
        <f t="shared" ref="A709:A772" si="77">IF(B709="","",B709&amp;"|"&amp;C709)</f>
        <v/>
      </c>
      <c r="B709" s="18"/>
      <c r="C709" s="19" t="str">
        <f>IF(B709="","",COUNTIF(INDEX($B:$B,5):B709,B709))</f>
        <v/>
      </c>
      <c r="D709" s="18"/>
      <c r="E709" s="20" t="str">
        <f t="shared" ref="E709:E772" si="78">IF(D709="","",IFERROR(VLOOKUP(D709,Catalog,2,FALSE),""))</f>
        <v/>
      </c>
      <c r="F709" s="19" t="str">
        <f t="shared" ref="F709:F772" si="79">IF(D709="","",IFERROR(VLOOKUP(D709,Catalog,3,FALSE),""))</f>
        <v/>
      </c>
      <c r="G709" s="6"/>
      <c r="H709" s="21" t="str">
        <f t="shared" ref="H709:H772" si="80">IF(D709="","",IFERROR(VLOOKUP(D709,Catalog,4,FALSE),""))</f>
        <v/>
      </c>
      <c r="I709" s="22" t="str">
        <f t="shared" ref="I709:I772" si="81">IF(D709="","",IFERROR(VLOOKUP(D709,Catalog,5,FALSE),""))</f>
        <v/>
      </c>
      <c r="J709" s="21" t="str">
        <f t="shared" ref="J709:J772" si="82">IF(OR(G709="",H709=""),"",ROUND(G709*H709,2))</f>
        <v/>
      </c>
      <c r="K709" s="21" t="str">
        <f t="shared" ref="K709:K772" si="83">IF(OR(J709="",I709=""),"",ROUND(J709*I709,2))</f>
        <v/>
      </c>
      <c r="L709" s="23" t="str">
        <f>IF(B709="","",TRIM(IF(COUNTIF('Registru avize'!$B$5:$B$304,B709)=0,"Aviz inexistent în registru. ","")&amp;IF(AND(D709&lt;&gt;"",ISNA(MATCH(D709,Coduri,0)),E709=""),"Cod necunoscut. ","")&amp;IF(N(G709)&lt;=0,"Lipsește cantitatea. ","")))</f>
        <v/>
      </c>
    </row>
    <row r="710" spans="1:12" x14ac:dyDescent="0.2">
      <c r="A710" s="1" t="str">
        <f t="shared" si="77"/>
        <v/>
      </c>
      <c r="B710" s="18"/>
      <c r="C710" s="19" t="str">
        <f>IF(B710="","",COUNTIF(INDEX($B:$B,5):B710,B710))</f>
        <v/>
      </c>
      <c r="D710" s="18"/>
      <c r="E710" s="20" t="str">
        <f t="shared" si="78"/>
        <v/>
      </c>
      <c r="F710" s="19" t="str">
        <f t="shared" si="79"/>
        <v/>
      </c>
      <c r="G710" s="6"/>
      <c r="H710" s="21" t="str">
        <f t="shared" si="80"/>
        <v/>
      </c>
      <c r="I710" s="22" t="str">
        <f t="shared" si="81"/>
        <v/>
      </c>
      <c r="J710" s="21" t="str">
        <f t="shared" si="82"/>
        <v/>
      </c>
      <c r="K710" s="21" t="str">
        <f t="shared" si="83"/>
        <v/>
      </c>
      <c r="L710" s="23" t="str">
        <f>IF(B710="","",TRIM(IF(COUNTIF('Registru avize'!$B$5:$B$304,B710)=0,"Aviz inexistent în registru. ","")&amp;IF(AND(D710&lt;&gt;"",ISNA(MATCH(D710,Coduri,0)),E710=""),"Cod necunoscut. ","")&amp;IF(N(G710)&lt;=0,"Lipsește cantitatea. ","")))</f>
        <v/>
      </c>
    </row>
    <row r="711" spans="1:12" x14ac:dyDescent="0.2">
      <c r="A711" s="1" t="str">
        <f t="shared" si="77"/>
        <v/>
      </c>
      <c r="B711" s="18"/>
      <c r="C711" s="19" t="str">
        <f>IF(B711="","",COUNTIF(INDEX($B:$B,5):B711,B711))</f>
        <v/>
      </c>
      <c r="D711" s="18"/>
      <c r="E711" s="20" t="str">
        <f t="shared" si="78"/>
        <v/>
      </c>
      <c r="F711" s="19" t="str">
        <f t="shared" si="79"/>
        <v/>
      </c>
      <c r="G711" s="6"/>
      <c r="H711" s="21" t="str">
        <f t="shared" si="80"/>
        <v/>
      </c>
      <c r="I711" s="22" t="str">
        <f t="shared" si="81"/>
        <v/>
      </c>
      <c r="J711" s="21" t="str">
        <f t="shared" si="82"/>
        <v/>
      </c>
      <c r="K711" s="21" t="str">
        <f t="shared" si="83"/>
        <v/>
      </c>
      <c r="L711" s="23" t="str">
        <f>IF(B711="","",TRIM(IF(COUNTIF('Registru avize'!$B$5:$B$304,B711)=0,"Aviz inexistent în registru. ","")&amp;IF(AND(D711&lt;&gt;"",ISNA(MATCH(D711,Coduri,0)),E711=""),"Cod necunoscut. ","")&amp;IF(N(G711)&lt;=0,"Lipsește cantitatea. ","")))</f>
        <v/>
      </c>
    </row>
    <row r="712" spans="1:12" x14ac:dyDescent="0.2">
      <c r="A712" s="1" t="str">
        <f t="shared" si="77"/>
        <v/>
      </c>
      <c r="B712" s="18"/>
      <c r="C712" s="19" t="str">
        <f>IF(B712="","",COUNTIF(INDEX($B:$B,5):B712,B712))</f>
        <v/>
      </c>
      <c r="D712" s="18"/>
      <c r="E712" s="20" t="str">
        <f t="shared" si="78"/>
        <v/>
      </c>
      <c r="F712" s="19" t="str">
        <f t="shared" si="79"/>
        <v/>
      </c>
      <c r="G712" s="6"/>
      <c r="H712" s="21" t="str">
        <f t="shared" si="80"/>
        <v/>
      </c>
      <c r="I712" s="22" t="str">
        <f t="shared" si="81"/>
        <v/>
      </c>
      <c r="J712" s="21" t="str">
        <f t="shared" si="82"/>
        <v/>
      </c>
      <c r="K712" s="21" t="str">
        <f t="shared" si="83"/>
        <v/>
      </c>
      <c r="L712" s="23" t="str">
        <f>IF(B712="","",TRIM(IF(COUNTIF('Registru avize'!$B$5:$B$304,B712)=0,"Aviz inexistent în registru. ","")&amp;IF(AND(D712&lt;&gt;"",ISNA(MATCH(D712,Coduri,0)),E712=""),"Cod necunoscut. ","")&amp;IF(N(G712)&lt;=0,"Lipsește cantitatea. ","")))</f>
        <v/>
      </c>
    </row>
    <row r="713" spans="1:12" x14ac:dyDescent="0.2">
      <c r="A713" s="1" t="str">
        <f t="shared" si="77"/>
        <v/>
      </c>
      <c r="B713" s="18"/>
      <c r="C713" s="19" t="str">
        <f>IF(B713="","",COUNTIF(INDEX($B:$B,5):B713,B713))</f>
        <v/>
      </c>
      <c r="D713" s="18"/>
      <c r="E713" s="20" t="str">
        <f t="shared" si="78"/>
        <v/>
      </c>
      <c r="F713" s="19" t="str">
        <f t="shared" si="79"/>
        <v/>
      </c>
      <c r="G713" s="6"/>
      <c r="H713" s="21" t="str">
        <f t="shared" si="80"/>
        <v/>
      </c>
      <c r="I713" s="22" t="str">
        <f t="shared" si="81"/>
        <v/>
      </c>
      <c r="J713" s="21" t="str">
        <f t="shared" si="82"/>
        <v/>
      </c>
      <c r="K713" s="21" t="str">
        <f t="shared" si="83"/>
        <v/>
      </c>
      <c r="L713" s="23" t="str">
        <f>IF(B713="","",TRIM(IF(COUNTIF('Registru avize'!$B$5:$B$304,B713)=0,"Aviz inexistent în registru. ","")&amp;IF(AND(D713&lt;&gt;"",ISNA(MATCH(D713,Coduri,0)),E713=""),"Cod necunoscut. ","")&amp;IF(N(G713)&lt;=0,"Lipsește cantitatea. ","")))</f>
        <v/>
      </c>
    </row>
    <row r="714" spans="1:12" x14ac:dyDescent="0.2">
      <c r="A714" s="1" t="str">
        <f t="shared" si="77"/>
        <v/>
      </c>
      <c r="B714" s="18"/>
      <c r="C714" s="19" t="str">
        <f>IF(B714="","",COUNTIF(INDEX($B:$B,5):B714,B714))</f>
        <v/>
      </c>
      <c r="D714" s="18"/>
      <c r="E714" s="20" t="str">
        <f t="shared" si="78"/>
        <v/>
      </c>
      <c r="F714" s="19" t="str">
        <f t="shared" si="79"/>
        <v/>
      </c>
      <c r="G714" s="6"/>
      <c r="H714" s="21" t="str">
        <f t="shared" si="80"/>
        <v/>
      </c>
      <c r="I714" s="22" t="str">
        <f t="shared" si="81"/>
        <v/>
      </c>
      <c r="J714" s="21" t="str">
        <f t="shared" si="82"/>
        <v/>
      </c>
      <c r="K714" s="21" t="str">
        <f t="shared" si="83"/>
        <v/>
      </c>
      <c r="L714" s="23" t="str">
        <f>IF(B714="","",TRIM(IF(COUNTIF('Registru avize'!$B$5:$B$304,B714)=0,"Aviz inexistent în registru. ","")&amp;IF(AND(D714&lt;&gt;"",ISNA(MATCH(D714,Coduri,0)),E714=""),"Cod necunoscut. ","")&amp;IF(N(G714)&lt;=0,"Lipsește cantitatea. ","")))</f>
        <v/>
      </c>
    </row>
    <row r="715" spans="1:12" x14ac:dyDescent="0.2">
      <c r="A715" s="1" t="str">
        <f t="shared" si="77"/>
        <v/>
      </c>
      <c r="B715" s="18"/>
      <c r="C715" s="19" t="str">
        <f>IF(B715="","",COUNTIF(INDEX($B:$B,5):B715,B715))</f>
        <v/>
      </c>
      <c r="D715" s="18"/>
      <c r="E715" s="20" t="str">
        <f t="shared" si="78"/>
        <v/>
      </c>
      <c r="F715" s="19" t="str">
        <f t="shared" si="79"/>
        <v/>
      </c>
      <c r="G715" s="6"/>
      <c r="H715" s="21" t="str">
        <f t="shared" si="80"/>
        <v/>
      </c>
      <c r="I715" s="22" t="str">
        <f t="shared" si="81"/>
        <v/>
      </c>
      <c r="J715" s="21" t="str">
        <f t="shared" si="82"/>
        <v/>
      </c>
      <c r="K715" s="21" t="str">
        <f t="shared" si="83"/>
        <v/>
      </c>
      <c r="L715" s="23" t="str">
        <f>IF(B715="","",TRIM(IF(COUNTIF('Registru avize'!$B$5:$B$304,B715)=0,"Aviz inexistent în registru. ","")&amp;IF(AND(D715&lt;&gt;"",ISNA(MATCH(D715,Coduri,0)),E715=""),"Cod necunoscut. ","")&amp;IF(N(G715)&lt;=0,"Lipsește cantitatea. ","")))</f>
        <v/>
      </c>
    </row>
    <row r="716" spans="1:12" x14ac:dyDescent="0.2">
      <c r="A716" s="1" t="str">
        <f t="shared" si="77"/>
        <v/>
      </c>
      <c r="B716" s="18"/>
      <c r="C716" s="19" t="str">
        <f>IF(B716="","",COUNTIF(INDEX($B:$B,5):B716,B716))</f>
        <v/>
      </c>
      <c r="D716" s="18"/>
      <c r="E716" s="20" t="str">
        <f t="shared" si="78"/>
        <v/>
      </c>
      <c r="F716" s="19" t="str">
        <f t="shared" si="79"/>
        <v/>
      </c>
      <c r="G716" s="6"/>
      <c r="H716" s="21" t="str">
        <f t="shared" si="80"/>
        <v/>
      </c>
      <c r="I716" s="22" t="str">
        <f t="shared" si="81"/>
        <v/>
      </c>
      <c r="J716" s="21" t="str">
        <f t="shared" si="82"/>
        <v/>
      </c>
      <c r="K716" s="21" t="str">
        <f t="shared" si="83"/>
        <v/>
      </c>
      <c r="L716" s="23" t="str">
        <f>IF(B716="","",TRIM(IF(COUNTIF('Registru avize'!$B$5:$B$304,B716)=0,"Aviz inexistent în registru. ","")&amp;IF(AND(D716&lt;&gt;"",ISNA(MATCH(D716,Coduri,0)),E716=""),"Cod necunoscut. ","")&amp;IF(N(G716)&lt;=0,"Lipsește cantitatea. ","")))</f>
        <v/>
      </c>
    </row>
    <row r="717" spans="1:12" x14ac:dyDescent="0.2">
      <c r="A717" s="1" t="str">
        <f t="shared" si="77"/>
        <v/>
      </c>
      <c r="B717" s="18"/>
      <c r="C717" s="19" t="str">
        <f>IF(B717="","",COUNTIF(INDEX($B:$B,5):B717,B717))</f>
        <v/>
      </c>
      <c r="D717" s="18"/>
      <c r="E717" s="20" t="str">
        <f t="shared" si="78"/>
        <v/>
      </c>
      <c r="F717" s="19" t="str">
        <f t="shared" si="79"/>
        <v/>
      </c>
      <c r="G717" s="6"/>
      <c r="H717" s="21" t="str">
        <f t="shared" si="80"/>
        <v/>
      </c>
      <c r="I717" s="22" t="str">
        <f t="shared" si="81"/>
        <v/>
      </c>
      <c r="J717" s="21" t="str">
        <f t="shared" si="82"/>
        <v/>
      </c>
      <c r="K717" s="21" t="str">
        <f t="shared" si="83"/>
        <v/>
      </c>
      <c r="L717" s="23" t="str">
        <f>IF(B717="","",TRIM(IF(COUNTIF('Registru avize'!$B$5:$B$304,B717)=0,"Aviz inexistent în registru. ","")&amp;IF(AND(D717&lt;&gt;"",ISNA(MATCH(D717,Coduri,0)),E717=""),"Cod necunoscut. ","")&amp;IF(N(G717)&lt;=0,"Lipsește cantitatea. ","")))</f>
        <v/>
      </c>
    </row>
    <row r="718" spans="1:12" x14ac:dyDescent="0.2">
      <c r="A718" s="1" t="str">
        <f t="shared" si="77"/>
        <v/>
      </c>
      <c r="B718" s="18"/>
      <c r="C718" s="19" t="str">
        <f>IF(B718="","",COUNTIF(INDEX($B:$B,5):B718,B718))</f>
        <v/>
      </c>
      <c r="D718" s="18"/>
      <c r="E718" s="20" t="str">
        <f t="shared" si="78"/>
        <v/>
      </c>
      <c r="F718" s="19" t="str">
        <f t="shared" si="79"/>
        <v/>
      </c>
      <c r="G718" s="6"/>
      <c r="H718" s="21" t="str">
        <f t="shared" si="80"/>
        <v/>
      </c>
      <c r="I718" s="22" t="str">
        <f t="shared" si="81"/>
        <v/>
      </c>
      <c r="J718" s="21" t="str">
        <f t="shared" si="82"/>
        <v/>
      </c>
      <c r="K718" s="21" t="str">
        <f t="shared" si="83"/>
        <v/>
      </c>
      <c r="L718" s="23" t="str">
        <f>IF(B718="","",TRIM(IF(COUNTIF('Registru avize'!$B$5:$B$304,B718)=0,"Aviz inexistent în registru. ","")&amp;IF(AND(D718&lt;&gt;"",ISNA(MATCH(D718,Coduri,0)),E718=""),"Cod necunoscut. ","")&amp;IF(N(G718)&lt;=0,"Lipsește cantitatea. ","")))</f>
        <v/>
      </c>
    </row>
    <row r="719" spans="1:12" x14ac:dyDescent="0.2">
      <c r="A719" s="1" t="str">
        <f t="shared" si="77"/>
        <v/>
      </c>
      <c r="B719" s="18"/>
      <c r="C719" s="19" t="str">
        <f>IF(B719="","",COUNTIF(INDEX($B:$B,5):B719,B719))</f>
        <v/>
      </c>
      <c r="D719" s="18"/>
      <c r="E719" s="20" t="str">
        <f t="shared" si="78"/>
        <v/>
      </c>
      <c r="F719" s="19" t="str">
        <f t="shared" si="79"/>
        <v/>
      </c>
      <c r="G719" s="6"/>
      <c r="H719" s="21" t="str">
        <f t="shared" si="80"/>
        <v/>
      </c>
      <c r="I719" s="22" t="str">
        <f t="shared" si="81"/>
        <v/>
      </c>
      <c r="J719" s="21" t="str">
        <f t="shared" si="82"/>
        <v/>
      </c>
      <c r="K719" s="21" t="str">
        <f t="shared" si="83"/>
        <v/>
      </c>
      <c r="L719" s="23" t="str">
        <f>IF(B719="","",TRIM(IF(COUNTIF('Registru avize'!$B$5:$B$304,B719)=0,"Aviz inexistent în registru. ","")&amp;IF(AND(D719&lt;&gt;"",ISNA(MATCH(D719,Coduri,0)),E719=""),"Cod necunoscut. ","")&amp;IF(N(G719)&lt;=0,"Lipsește cantitatea. ","")))</f>
        <v/>
      </c>
    </row>
    <row r="720" spans="1:12" x14ac:dyDescent="0.2">
      <c r="A720" s="1" t="str">
        <f t="shared" si="77"/>
        <v/>
      </c>
      <c r="B720" s="18"/>
      <c r="C720" s="19" t="str">
        <f>IF(B720="","",COUNTIF(INDEX($B:$B,5):B720,B720))</f>
        <v/>
      </c>
      <c r="D720" s="18"/>
      <c r="E720" s="20" t="str">
        <f t="shared" si="78"/>
        <v/>
      </c>
      <c r="F720" s="19" t="str">
        <f t="shared" si="79"/>
        <v/>
      </c>
      <c r="G720" s="6"/>
      <c r="H720" s="21" t="str">
        <f t="shared" si="80"/>
        <v/>
      </c>
      <c r="I720" s="22" t="str">
        <f t="shared" si="81"/>
        <v/>
      </c>
      <c r="J720" s="21" t="str">
        <f t="shared" si="82"/>
        <v/>
      </c>
      <c r="K720" s="21" t="str">
        <f t="shared" si="83"/>
        <v/>
      </c>
      <c r="L720" s="23" t="str">
        <f>IF(B720="","",TRIM(IF(COUNTIF('Registru avize'!$B$5:$B$304,B720)=0,"Aviz inexistent în registru. ","")&amp;IF(AND(D720&lt;&gt;"",ISNA(MATCH(D720,Coduri,0)),E720=""),"Cod necunoscut. ","")&amp;IF(N(G720)&lt;=0,"Lipsește cantitatea. ","")))</f>
        <v/>
      </c>
    </row>
    <row r="721" spans="1:12" x14ac:dyDescent="0.2">
      <c r="A721" s="1" t="str">
        <f t="shared" si="77"/>
        <v/>
      </c>
      <c r="B721" s="18"/>
      <c r="C721" s="19" t="str">
        <f>IF(B721="","",COUNTIF(INDEX($B:$B,5):B721,B721))</f>
        <v/>
      </c>
      <c r="D721" s="18"/>
      <c r="E721" s="20" t="str">
        <f t="shared" si="78"/>
        <v/>
      </c>
      <c r="F721" s="19" t="str">
        <f t="shared" si="79"/>
        <v/>
      </c>
      <c r="G721" s="6"/>
      <c r="H721" s="21" t="str">
        <f t="shared" si="80"/>
        <v/>
      </c>
      <c r="I721" s="22" t="str">
        <f t="shared" si="81"/>
        <v/>
      </c>
      <c r="J721" s="21" t="str">
        <f t="shared" si="82"/>
        <v/>
      </c>
      <c r="K721" s="21" t="str">
        <f t="shared" si="83"/>
        <v/>
      </c>
      <c r="L721" s="23" t="str">
        <f>IF(B721="","",TRIM(IF(COUNTIF('Registru avize'!$B$5:$B$304,B721)=0,"Aviz inexistent în registru. ","")&amp;IF(AND(D721&lt;&gt;"",ISNA(MATCH(D721,Coduri,0)),E721=""),"Cod necunoscut. ","")&amp;IF(N(G721)&lt;=0,"Lipsește cantitatea. ","")))</f>
        <v/>
      </c>
    </row>
    <row r="722" spans="1:12" x14ac:dyDescent="0.2">
      <c r="A722" s="1" t="str">
        <f t="shared" si="77"/>
        <v/>
      </c>
      <c r="B722" s="18"/>
      <c r="C722" s="19" t="str">
        <f>IF(B722="","",COUNTIF(INDEX($B:$B,5):B722,B722))</f>
        <v/>
      </c>
      <c r="D722" s="18"/>
      <c r="E722" s="20" t="str">
        <f t="shared" si="78"/>
        <v/>
      </c>
      <c r="F722" s="19" t="str">
        <f t="shared" si="79"/>
        <v/>
      </c>
      <c r="G722" s="6"/>
      <c r="H722" s="21" t="str">
        <f t="shared" si="80"/>
        <v/>
      </c>
      <c r="I722" s="22" t="str">
        <f t="shared" si="81"/>
        <v/>
      </c>
      <c r="J722" s="21" t="str">
        <f t="shared" si="82"/>
        <v/>
      </c>
      <c r="K722" s="21" t="str">
        <f t="shared" si="83"/>
        <v/>
      </c>
      <c r="L722" s="23" t="str">
        <f>IF(B722="","",TRIM(IF(COUNTIF('Registru avize'!$B$5:$B$304,B722)=0,"Aviz inexistent în registru. ","")&amp;IF(AND(D722&lt;&gt;"",ISNA(MATCH(D722,Coduri,0)),E722=""),"Cod necunoscut. ","")&amp;IF(N(G722)&lt;=0,"Lipsește cantitatea. ","")))</f>
        <v/>
      </c>
    </row>
    <row r="723" spans="1:12" x14ac:dyDescent="0.2">
      <c r="A723" s="1" t="str">
        <f t="shared" si="77"/>
        <v/>
      </c>
      <c r="B723" s="18"/>
      <c r="C723" s="19" t="str">
        <f>IF(B723="","",COUNTIF(INDEX($B:$B,5):B723,B723))</f>
        <v/>
      </c>
      <c r="D723" s="18"/>
      <c r="E723" s="20" t="str">
        <f t="shared" si="78"/>
        <v/>
      </c>
      <c r="F723" s="19" t="str">
        <f t="shared" si="79"/>
        <v/>
      </c>
      <c r="G723" s="6"/>
      <c r="H723" s="21" t="str">
        <f t="shared" si="80"/>
        <v/>
      </c>
      <c r="I723" s="22" t="str">
        <f t="shared" si="81"/>
        <v/>
      </c>
      <c r="J723" s="21" t="str">
        <f t="shared" si="82"/>
        <v/>
      </c>
      <c r="K723" s="21" t="str">
        <f t="shared" si="83"/>
        <v/>
      </c>
      <c r="L723" s="23" t="str">
        <f>IF(B723="","",TRIM(IF(COUNTIF('Registru avize'!$B$5:$B$304,B723)=0,"Aviz inexistent în registru. ","")&amp;IF(AND(D723&lt;&gt;"",ISNA(MATCH(D723,Coduri,0)),E723=""),"Cod necunoscut. ","")&amp;IF(N(G723)&lt;=0,"Lipsește cantitatea. ","")))</f>
        <v/>
      </c>
    </row>
    <row r="724" spans="1:12" x14ac:dyDescent="0.2">
      <c r="A724" s="1" t="str">
        <f t="shared" si="77"/>
        <v/>
      </c>
      <c r="B724" s="18"/>
      <c r="C724" s="19" t="str">
        <f>IF(B724="","",COUNTIF(INDEX($B:$B,5):B724,B724))</f>
        <v/>
      </c>
      <c r="D724" s="18"/>
      <c r="E724" s="20" t="str">
        <f t="shared" si="78"/>
        <v/>
      </c>
      <c r="F724" s="19" t="str">
        <f t="shared" si="79"/>
        <v/>
      </c>
      <c r="G724" s="6"/>
      <c r="H724" s="21" t="str">
        <f t="shared" si="80"/>
        <v/>
      </c>
      <c r="I724" s="22" t="str">
        <f t="shared" si="81"/>
        <v/>
      </c>
      <c r="J724" s="21" t="str">
        <f t="shared" si="82"/>
        <v/>
      </c>
      <c r="K724" s="21" t="str">
        <f t="shared" si="83"/>
        <v/>
      </c>
      <c r="L724" s="23" t="str">
        <f>IF(B724="","",TRIM(IF(COUNTIF('Registru avize'!$B$5:$B$304,B724)=0,"Aviz inexistent în registru. ","")&amp;IF(AND(D724&lt;&gt;"",ISNA(MATCH(D724,Coduri,0)),E724=""),"Cod necunoscut. ","")&amp;IF(N(G724)&lt;=0,"Lipsește cantitatea. ","")))</f>
        <v/>
      </c>
    </row>
    <row r="725" spans="1:12" x14ac:dyDescent="0.2">
      <c r="A725" s="1" t="str">
        <f t="shared" si="77"/>
        <v/>
      </c>
      <c r="B725" s="18"/>
      <c r="C725" s="19" t="str">
        <f>IF(B725="","",COUNTIF(INDEX($B:$B,5):B725,B725))</f>
        <v/>
      </c>
      <c r="D725" s="18"/>
      <c r="E725" s="20" t="str">
        <f t="shared" si="78"/>
        <v/>
      </c>
      <c r="F725" s="19" t="str">
        <f t="shared" si="79"/>
        <v/>
      </c>
      <c r="G725" s="6"/>
      <c r="H725" s="21" t="str">
        <f t="shared" si="80"/>
        <v/>
      </c>
      <c r="I725" s="22" t="str">
        <f t="shared" si="81"/>
        <v/>
      </c>
      <c r="J725" s="21" t="str">
        <f t="shared" si="82"/>
        <v/>
      </c>
      <c r="K725" s="21" t="str">
        <f t="shared" si="83"/>
        <v/>
      </c>
      <c r="L725" s="23" t="str">
        <f>IF(B725="","",TRIM(IF(COUNTIF('Registru avize'!$B$5:$B$304,B725)=0,"Aviz inexistent în registru. ","")&amp;IF(AND(D725&lt;&gt;"",ISNA(MATCH(D725,Coduri,0)),E725=""),"Cod necunoscut. ","")&amp;IF(N(G725)&lt;=0,"Lipsește cantitatea. ","")))</f>
        <v/>
      </c>
    </row>
    <row r="726" spans="1:12" x14ac:dyDescent="0.2">
      <c r="A726" s="1" t="str">
        <f t="shared" si="77"/>
        <v/>
      </c>
      <c r="B726" s="18"/>
      <c r="C726" s="19" t="str">
        <f>IF(B726="","",COUNTIF(INDEX($B:$B,5):B726,B726))</f>
        <v/>
      </c>
      <c r="D726" s="18"/>
      <c r="E726" s="20" t="str">
        <f t="shared" si="78"/>
        <v/>
      </c>
      <c r="F726" s="19" t="str">
        <f t="shared" si="79"/>
        <v/>
      </c>
      <c r="G726" s="6"/>
      <c r="H726" s="21" t="str">
        <f t="shared" si="80"/>
        <v/>
      </c>
      <c r="I726" s="22" t="str">
        <f t="shared" si="81"/>
        <v/>
      </c>
      <c r="J726" s="21" t="str">
        <f t="shared" si="82"/>
        <v/>
      </c>
      <c r="K726" s="21" t="str">
        <f t="shared" si="83"/>
        <v/>
      </c>
      <c r="L726" s="23" t="str">
        <f>IF(B726="","",TRIM(IF(COUNTIF('Registru avize'!$B$5:$B$304,B726)=0,"Aviz inexistent în registru. ","")&amp;IF(AND(D726&lt;&gt;"",ISNA(MATCH(D726,Coduri,0)),E726=""),"Cod necunoscut. ","")&amp;IF(N(G726)&lt;=0,"Lipsește cantitatea. ","")))</f>
        <v/>
      </c>
    </row>
    <row r="727" spans="1:12" x14ac:dyDescent="0.2">
      <c r="A727" s="1" t="str">
        <f t="shared" si="77"/>
        <v/>
      </c>
      <c r="B727" s="18"/>
      <c r="C727" s="19" t="str">
        <f>IF(B727="","",COUNTIF(INDEX($B:$B,5):B727,B727))</f>
        <v/>
      </c>
      <c r="D727" s="18"/>
      <c r="E727" s="20" t="str">
        <f t="shared" si="78"/>
        <v/>
      </c>
      <c r="F727" s="19" t="str">
        <f t="shared" si="79"/>
        <v/>
      </c>
      <c r="G727" s="6"/>
      <c r="H727" s="21" t="str">
        <f t="shared" si="80"/>
        <v/>
      </c>
      <c r="I727" s="22" t="str">
        <f t="shared" si="81"/>
        <v/>
      </c>
      <c r="J727" s="21" t="str">
        <f t="shared" si="82"/>
        <v/>
      </c>
      <c r="K727" s="21" t="str">
        <f t="shared" si="83"/>
        <v/>
      </c>
      <c r="L727" s="23" t="str">
        <f>IF(B727="","",TRIM(IF(COUNTIF('Registru avize'!$B$5:$B$304,B727)=0,"Aviz inexistent în registru. ","")&amp;IF(AND(D727&lt;&gt;"",ISNA(MATCH(D727,Coduri,0)),E727=""),"Cod necunoscut. ","")&amp;IF(N(G727)&lt;=0,"Lipsește cantitatea. ","")))</f>
        <v/>
      </c>
    </row>
    <row r="728" spans="1:12" x14ac:dyDescent="0.2">
      <c r="A728" s="1" t="str">
        <f t="shared" si="77"/>
        <v/>
      </c>
      <c r="B728" s="18"/>
      <c r="C728" s="19" t="str">
        <f>IF(B728="","",COUNTIF(INDEX($B:$B,5):B728,B728))</f>
        <v/>
      </c>
      <c r="D728" s="18"/>
      <c r="E728" s="20" t="str">
        <f t="shared" si="78"/>
        <v/>
      </c>
      <c r="F728" s="19" t="str">
        <f t="shared" si="79"/>
        <v/>
      </c>
      <c r="G728" s="6"/>
      <c r="H728" s="21" t="str">
        <f t="shared" si="80"/>
        <v/>
      </c>
      <c r="I728" s="22" t="str">
        <f t="shared" si="81"/>
        <v/>
      </c>
      <c r="J728" s="21" t="str">
        <f t="shared" si="82"/>
        <v/>
      </c>
      <c r="K728" s="21" t="str">
        <f t="shared" si="83"/>
        <v/>
      </c>
      <c r="L728" s="23" t="str">
        <f>IF(B728="","",TRIM(IF(COUNTIF('Registru avize'!$B$5:$B$304,B728)=0,"Aviz inexistent în registru. ","")&amp;IF(AND(D728&lt;&gt;"",ISNA(MATCH(D728,Coduri,0)),E728=""),"Cod necunoscut. ","")&amp;IF(N(G728)&lt;=0,"Lipsește cantitatea. ","")))</f>
        <v/>
      </c>
    </row>
    <row r="729" spans="1:12" x14ac:dyDescent="0.2">
      <c r="A729" s="1" t="str">
        <f t="shared" si="77"/>
        <v/>
      </c>
      <c r="B729" s="18"/>
      <c r="C729" s="19" t="str">
        <f>IF(B729="","",COUNTIF(INDEX($B:$B,5):B729,B729))</f>
        <v/>
      </c>
      <c r="D729" s="18"/>
      <c r="E729" s="20" t="str">
        <f t="shared" si="78"/>
        <v/>
      </c>
      <c r="F729" s="19" t="str">
        <f t="shared" si="79"/>
        <v/>
      </c>
      <c r="G729" s="6"/>
      <c r="H729" s="21" t="str">
        <f t="shared" si="80"/>
        <v/>
      </c>
      <c r="I729" s="22" t="str">
        <f t="shared" si="81"/>
        <v/>
      </c>
      <c r="J729" s="21" t="str">
        <f t="shared" si="82"/>
        <v/>
      </c>
      <c r="K729" s="21" t="str">
        <f t="shared" si="83"/>
        <v/>
      </c>
      <c r="L729" s="23" t="str">
        <f>IF(B729="","",TRIM(IF(COUNTIF('Registru avize'!$B$5:$B$304,B729)=0,"Aviz inexistent în registru. ","")&amp;IF(AND(D729&lt;&gt;"",ISNA(MATCH(D729,Coduri,0)),E729=""),"Cod necunoscut. ","")&amp;IF(N(G729)&lt;=0,"Lipsește cantitatea. ","")))</f>
        <v/>
      </c>
    </row>
    <row r="730" spans="1:12" x14ac:dyDescent="0.2">
      <c r="A730" s="1" t="str">
        <f t="shared" si="77"/>
        <v/>
      </c>
      <c r="B730" s="18"/>
      <c r="C730" s="19" t="str">
        <f>IF(B730="","",COUNTIF(INDEX($B:$B,5):B730,B730))</f>
        <v/>
      </c>
      <c r="D730" s="18"/>
      <c r="E730" s="20" t="str">
        <f t="shared" si="78"/>
        <v/>
      </c>
      <c r="F730" s="19" t="str">
        <f t="shared" si="79"/>
        <v/>
      </c>
      <c r="G730" s="6"/>
      <c r="H730" s="21" t="str">
        <f t="shared" si="80"/>
        <v/>
      </c>
      <c r="I730" s="22" t="str">
        <f t="shared" si="81"/>
        <v/>
      </c>
      <c r="J730" s="21" t="str">
        <f t="shared" si="82"/>
        <v/>
      </c>
      <c r="K730" s="21" t="str">
        <f t="shared" si="83"/>
        <v/>
      </c>
      <c r="L730" s="23" t="str">
        <f>IF(B730="","",TRIM(IF(COUNTIF('Registru avize'!$B$5:$B$304,B730)=0,"Aviz inexistent în registru. ","")&amp;IF(AND(D730&lt;&gt;"",ISNA(MATCH(D730,Coduri,0)),E730=""),"Cod necunoscut. ","")&amp;IF(N(G730)&lt;=0,"Lipsește cantitatea. ","")))</f>
        <v/>
      </c>
    </row>
    <row r="731" spans="1:12" x14ac:dyDescent="0.2">
      <c r="A731" s="1" t="str">
        <f t="shared" si="77"/>
        <v/>
      </c>
      <c r="B731" s="18"/>
      <c r="C731" s="19" t="str">
        <f>IF(B731="","",COUNTIF(INDEX($B:$B,5):B731,B731))</f>
        <v/>
      </c>
      <c r="D731" s="18"/>
      <c r="E731" s="20" t="str">
        <f t="shared" si="78"/>
        <v/>
      </c>
      <c r="F731" s="19" t="str">
        <f t="shared" si="79"/>
        <v/>
      </c>
      <c r="G731" s="6"/>
      <c r="H731" s="21" t="str">
        <f t="shared" si="80"/>
        <v/>
      </c>
      <c r="I731" s="22" t="str">
        <f t="shared" si="81"/>
        <v/>
      </c>
      <c r="J731" s="21" t="str">
        <f t="shared" si="82"/>
        <v/>
      </c>
      <c r="K731" s="21" t="str">
        <f t="shared" si="83"/>
        <v/>
      </c>
      <c r="L731" s="23" t="str">
        <f>IF(B731="","",TRIM(IF(COUNTIF('Registru avize'!$B$5:$B$304,B731)=0,"Aviz inexistent în registru. ","")&amp;IF(AND(D731&lt;&gt;"",ISNA(MATCH(D731,Coduri,0)),E731=""),"Cod necunoscut. ","")&amp;IF(N(G731)&lt;=0,"Lipsește cantitatea. ","")))</f>
        <v/>
      </c>
    </row>
    <row r="732" spans="1:12" x14ac:dyDescent="0.2">
      <c r="A732" s="1" t="str">
        <f t="shared" si="77"/>
        <v/>
      </c>
      <c r="B732" s="18"/>
      <c r="C732" s="19" t="str">
        <f>IF(B732="","",COUNTIF(INDEX($B:$B,5):B732,B732))</f>
        <v/>
      </c>
      <c r="D732" s="18"/>
      <c r="E732" s="20" t="str">
        <f t="shared" si="78"/>
        <v/>
      </c>
      <c r="F732" s="19" t="str">
        <f t="shared" si="79"/>
        <v/>
      </c>
      <c r="G732" s="6"/>
      <c r="H732" s="21" t="str">
        <f t="shared" si="80"/>
        <v/>
      </c>
      <c r="I732" s="22" t="str">
        <f t="shared" si="81"/>
        <v/>
      </c>
      <c r="J732" s="21" t="str">
        <f t="shared" si="82"/>
        <v/>
      </c>
      <c r="K732" s="21" t="str">
        <f t="shared" si="83"/>
        <v/>
      </c>
      <c r="L732" s="23" t="str">
        <f>IF(B732="","",TRIM(IF(COUNTIF('Registru avize'!$B$5:$B$304,B732)=0,"Aviz inexistent în registru. ","")&amp;IF(AND(D732&lt;&gt;"",ISNA(MATCH(D732,Coduri,0)),E732=""),"Cod necunoscut. ","")&amp;IF(N(G732)&lt;=0,"Lipsește cantitatea. ","")))</f>
        <v/>
      </c>
    </row>
    <row r="733" spans="1:12" x14ac:dyDescent="0.2">
      <c r="A733" s="1" t="str">
        <f t="shared" si="77"/>
        <v/>
      </c>
      <c r="B733" s="18"/>
      <c r="C733" s="19" t="str">
        <f>IF(B733="","",COUNTIF(INDEX($B:$B,5):B733,B733))</f>
        <v/>
      </c>
      <c r="D733" s="18"/>
      <c r="E733" s="20" t="str">
        <f t="shared" si="78"/>
        <v/>
      </c>
      <c r="F733" s="19" t="str">
        <f t="shared" si="79"/>
        <v/>
      </c>
      <c r="G733" s="6"/>
      <c r="H733" s="21" t="str">
        <f t="shared" si="80"/>
        <v/>
      </c>
      <c r="I733" s="22" t="str">
        <f t="shared" si="81"/>
        <v/>
      </c>
      <c r="J733" s="21" t="str">
        <f t="shared" si="82"/>
        <v/>
      </c>
      <c r="K733" s="21" t="str">
        <f t="shared" si="83"/>
        <v/>
      </c>
      <c r="L733" s="23" t="str">
        <f>IF(B733="","",TRIM(IF(COUNTIF('Registru avize'!$B$5:$B$304,B733)=0,"Aviz inexistent în registru. ","")&amp;IF(AND(D733&lt;&gt;"",ISNA(MATCH(D733,Coduri,0)),E733=""),"Cod necunoscut. ","")&amp;IF(N(G733)&lt;=0,"Lipsește cantitatea. ","")))</f>
        <v/>
      </c>
    </row>
    <row r="734" spans="1:12" x14ac:dyDescent="0.2">
      <c r="A734" s="1" t="str">
        <f t="shared" si="77"/>
        <v/>
      </c>
      <c r="B734" s="18"/>
      <c r="C734" s="19" t="str">
        <f>IF(B734="","",COUNTIF(INDEX($B:$B,5):B734,B734))</f>
        <v/>
      </c>
      <c r="D734" s="18"/>
      <c r="E734" s="20" t="str">
        <f t="shared" si="78"/>
        <v/>
      </c>
      <c r="F734" s="19" t="str">
        <f t="shared" si="79"/>
        <v/>
      </c>
      <c r="G734" s="6"/>
      <c r="H734" s="21" t="str">
        <f t="shared" si="80"/>
        <v/>
      </c>
      <c r="I734" s="22" t="str">
        <f t="shared" si="81"/>
        <v/>
      </c>
      <c r="J734" s="21" t="str">
        <f t="shared" si="82"/>
        <v/>
      </c>
      <c r="K734" s="21" t="str">
        <f t="shared" si="83"/>
        <v/>
      </c>
      <c r="L734" s="23" t="str">
        <f>IF(B734="","",TRIM(IF(COUNTIF('Registru avize'!$B$5:$B$304,B734)=0,"Aviz inexistent în registru. ","")&amp;IF(AND(D734&lt;&gt;"",ISNA(MATCH(D734,Coduri,0)),E734=""),"Cod necunoscut. ","")&amp;IF(N(G734)&lt;=0,"Lipsește cantitatea. ","")))</f>
        <v/>
      </c>
    </row>
    <row r="735" spans="1:12" x14ac:dyDescent="0.2">
      <c r="A735" s="1" t="str">
        <f t="shared" si="77"/>
        <v/>
      </c>
      <c r="B735" s="18"/>
      <c r="C735" s="19" t="str">
        <f>IF(B735="","",COUNTIF(INDEX($B:$B,5):B735,B735))</f>
        <v/>
      </c>
      <c r="D735" s="18"/>
      <c r="E735" s="20" t="str">
        <f t="shared" si="78"/>
        <v/>
      </c>
      <c r="F735" s="19" t="str">
        <f t="shared" si="79"/>
        <v/>
      </c>
      <c r="G735" s="6"/>
      <c r="H735" s="21" t="str">
        <f t="shared" si="80"/>
        <v/>
      </c>
      <c r="I735" s="22" t="str">
        <f t="shared" si="81"/>
        <v/>
      </c>
      <c r="J735" s="21" t="str">
        <f t="shared" si="82"/>
        <v/>
      </c>
      <c r="K735" s="21" t="str">
        <f t="shared" si="83"/>
        <v/>
      </c>
      <c r="L735" s="23" t="str">
        <f>IF(B735="","",TRIM(IF(COUNTIF('Registru avize'!$B$5:$B$304,B735)=0,"Aviz inexistent în registru. ","")&amp;IF(AND(D735&lt;&gt;"",ISNA(MATCH(D735,Coduri,0)),E735=""),"Cod necunoscut. ","")&amp;IF(N(G735)&lt;=0,"Lipsește cantitatea. ","")))</f>
        <v/>
      </c>
    </row>
    <row r="736" spans="1:12" x14ac:dyDescent="0.2">
      <c r="A736" s="1" t="str">
        <f t="shared" si="77"/>
        <v/>
      </c>
      <c r="B736" s="18"/>
      <c r="C736" s="19" t="str">
        <f>IF(B736="","",COUNTIF(INDEX($B:$B,5):B736,B736))</f>
        <v/>
      </c>
      <c r="D736" s="18"/>
      <c r="E736" s="20" t="str">
        <f t="shared" si="78"/>
        <v/>
      </c>
      <c r="F736" s="19" t="str">
        <f t="shared" si="79"/>
        <v/>
      </c>
      <c r="G736" s="6"/>
      <c r="H736" s="21" t="str">
        <f t="shared" si="80"/>
        <v/>
      </c>
      <c r="I736" s="22" t="str">
        <f t="shared" si="81"/>
        <v/>
      </c>
      <c r="J736" s="21" t="str">
        <f t="shared" si="82"/>
        <v/>
      </c>
      <c r="K736" s="21" t="str">
        <f t="shared" si="83"/>
        <v/>
      </c>
      <c r="L736" s="23" t="str">
        <f>IF(B736="","",TRIM(IF(COUNTIF('Registru avize'!$B$5:$B$304,B736)=0,"Aviz inexistent în registru. ","")&amp;IF(AND(D736&lt;&gt;"",ISNA(MATCH(D736,Coduri,0)),E736=""),"Cod necunoscut. ","")&amp;IF(N(G736)&lt;=0,"Lipsește cantitatea. ","")))</f>
        <v/>
      </c>
    </row>
    <row r="737" spans="1:12" x14ac:dyDescent="0.2">
      <c r="A737" s="1" t="str">
        <f t="shared" si="77"/>
        <v/>
      </c>
      <c r="B737" s="18"/>
      <c r="C737" s="19" t="str">
        <f>IF(B737="","",COUNTIF(INDEX($B:$B,5):B737,B737))</f>
        <v/>
      </c>
      <c r="D737" s="18"/>
      <c r="E737" s="20" t="str">
        <f t="shared" si="78"/>
        <v/>
      </c>
      <c r="F737" s="19" t="str">
        <f t="shared" si="79"/>
        <v/>
      </c>
      <c r="G737" s="6"/>
      <c r="H737" s="21" t="str">
        <f t="shared" si="80"/>
        <v/>
      </c>
      <c r="I737" s="22" t="str">
        <f t="shared" si="81"/>
        <v/>
      </c>
      <c r="J737" s="21" t="str">
        <f t="shared" si="82"/>
        <v/>
      </c>
      <c r="K737" s="21" t="str">
        <f t="shared" si="83"/>
        <v/>
      </c>
      <c r="L737" s="23" t="str">
        <f>IF(B737="","",TRIM(IF(COUNTIF('Registru avize'!$B$5:$B$304,B737)=0,"Aviz inexistent în registru. ","")&amp;IF(AND(D737&lt;&gt;"",ISNA(MATCH(D737,Coduri,0)),E737=""),"Cod necunoscut. ","")&amp;IF(N(G737)&lt;=0,"Lipsește cantitatea. ","")))</f>
        <v/>
      </c>
    </row>
    <row r="738" spans="1:12" x14ac:dyDescent="0.2">
      <c r="A738" s="1" t="str">
        <f t="shared" si="77"/>
        <v/>
      </c>
      <c r="B738" s="18"/>
      <c r="C738" s="19" t="str">
        <f>IF(B738="","",COUNTIF(INDEX($B:$B,5):B738,B738))</f>
        <v/>
      </c>
      <c r="D738" s="18"/>
      <c r="E738" s="20" t="str">
        <f t="shared" si="78"/>
        <v/>
      </c>
      <c r="F738" s="19" t="str">
        <f t="shared" si="79"/>
        <v/>
      </c>
      <c r="G738" s="6"/>
      <c r="H738" s="21" t="str">
        <f t="shared" si="80"/>
        <v/>
      </c>
      <c r="I738" s="22" t="str">
        <f t="shared" si="81"/>
        <v/>
      </c>
      <c r="J738" s="21" t="str">
        <f t="shared" si="82"/>
        <v/>
      </c>
      <c r="K738" s="21" t="str">
        <f t="shared" si="83"/>
        <v/>
      </c>
      <c r="L738" s="23" t="str">
        <f>IF(B738="","",TRIM(IF(COUNTIF('Registru avize'!$B$5:$B$304,B738)=0,"Aviz inexistent în registru. ","")&amp;IF(AND(D738&lt;&gt;"",ISNA(MATCH(D738,Coduri,0)),E738=""),"Cod necunoscut. ","")&amp;IF(N(G738)&lt;=0,"Lipsește cantitatea. ","")))</f>
        <v/>
      </c>
    </row>
    <row r="739" spans="1:12" x14ac:dyDescent="0.2">
      <c r="A739" s="1" t="str">
        <f t="shared" si="77"/>
        <v/>
      </c>
      <c r="B739" s="18"/>
      <c r="C739" s="19" t="str">
        <f>IF(B739="","",COUNTIF(INDEX($B:$B,5):B739,B739))</f>
        <v/>
      </c>
      <c r="D739" s="18"/>
      <c r="E739" s="20" t="str">
        <f t="shared" si="78"/>
        <v/>
      </c>
      <c r="F739" s="19" t="str">
        <f t="shared" si="79"/>
        <v/>
      </c>
      <c r="G739" s="6"/>
      <c r="H739" s="21" t="str">
        <f t="shared" si="80"/>
        <v/>
      </c>
      <c r="I739" s="22" t="str">
        <f t="shared" si="81"/>
        <v/>
      </c>
      <c r="J739" s="21" t="str">
        <f t="shared" si="82"/>
        <v/>
      </c>
      <c r="K739" s="21" t="str">
        <f t="shared" si="83"/>
        <v/>
      </c>
      <c r="L739" s="23" t="str">
        <f>IF(B739="","",TRIM(IF(COUNTIF('Registru avize'!$B$5:$B$304,B739)=0,"Aviz inexistent în registru. ","")&amp;IF(AND(D739&lt;&gt;"",ISNA(MATCH(D739,Coduri,0)),E739=""),"Cod necunoscut. ","")&amp;IF(N(G739)&lt;=0,"Lipsește cantitatea. ","")))</f>
        <v/>
      </c>
    </row>
    <row r="740" spans="1:12" x14ac:dyDescent="0.2">
      <c r="A740" s="1" t="str">
        <f t="shared" si="77"/>
        <v/>
      </c>
      <c r="B740" s="18"/>
      <c r="C740" s="19" t="str">
        <f>IF(B740="","",COUNTIF(INDEX($B:$B,5):B740,B740))</f>
        <v/>
      </c>
      <c r="D740" s="18"/>
      <c r="E740" s="20" t="str">
        <f t="shared" si="78"/>
        <v/>
      </c>
      <c r="F740" s="19" t="str">
        <f t="shared" si="79"/>
        <v/>
      </c>
      <c r="G740" s="6"/>
      <c r="H740" s="21" t="str">
        <f t="shared" si="80"/>
        <v/>
      </c>
      <c r="I740" s="22" t="str">
        <f t="shared" si="81"/>
        <v/>
      </c>
      <c r="J740" s="21" t="str">
        <f t="shared" si="82"/>
        <v/>
      </c>
      <c r="K740" s="21" t="str">
        <f t="shared" si="83"/>
        <v/>
      </c>
      <c r="L740" s="23" t="str">
        <f>IF(B740="","",TRIM(IF(COUNTIF('Registru avize'!$B$5:$B$304,B740)=0,"Aviz inexistent în registru. ","")&amp;IF(AND(D740&lt;&gt;"",ISNA(MATCH(D740,Coduri,0)),E740=""),"Cod necunoscut. ","")&amp;IF(N(G740)&lt;=0,"Lipsește cantitatea. ","")))</f>
        <v/>
      </c>
    </row>
    <row r="741" spans="1:12" x14ac:dyDescent="0.2">
      <c r="A741" s="1" t="str">
        <f t="shared" si="77"/>
        <v/>
      </c>
      <c r="B741" s="18"/>
      <c r="C741" s="19" t="str">
        <f>IF(B741="","",COUNTIF(INDEX($B:$B,5):B741,B741))</f>
        <v/>
      </c>
      <c r="D741" s="18"/>
      <c r="E741" s="20" t="str">
        <f t="shared" si="78"/>
        <v/>
      </c>
      <c r="F741" s="19" t="str">
        <f t="shared" si="79"/>
        <v/>
      </c>
      <c r="G741" s="6"/>
      <c r="H741" s="21" t="str">
        <f t="shared" si="80"/>
        <v/>
      </c>
      <c r="I741" s="22" t="str">
        <f t="shared" si="81"/>
        <v/>
      </c>
      <c r="J741" s="21" t="str">
        <f t="shared" si="82"/>
        <v/>
      </c>
      <c r="K741" s="21" t="str">
        <f t="shared" si="83"/>
        <v/>
      </c>
      <c r="L741" s="23" t="str">
        <f>IF(B741="","",TRIM(IF(COUNTIF('Registru avize'!$B$5:$B$304,B741)=0,"Aviz inexistent în registru. ","")&amp;IF(AND(D741&lt;&gt;"",ISNA(MATCH(D741,Coduri,0)),E741=""),"Cod necunoscut. ","")&amp;IF(N(G741)&lt;=0,"Lipsește cantitatea. ","")))</f>
        <v/>
      </c>
    </row>
    <row r="742" spans="1:12" x14ac:dyDescent="0.2">
      <c r="A742" s="1" t="str">
        <f t="shared" si="77"/>
        <v/>
      </c>
      <c r="B742" s="18"/>
      <c r="C742" s="19" t="str">
        <f>IF(B742="","",COUNTIF(INDEX($B:$B,5):B742,B742))</f>
        <v/>
      </c>
      <c r="D742" s="18"/>
      <c r="E742" s="20" t="str">
        <f t="shared" si="78"/>
        <v/>
      </c>
      <c r="F742" s="19" t="str">
        <f t="shared" si="79"/>
        <v/>
      </c>
      <c r="G742" s="6"/>
      <c r="H742" s="21" t="str">
        <f t="shared" si="80"/>
        <v/>
      </c>
      <c r="I742" s="22" t="str">
        <f t="shared" si="81"/>
        <v/>
      </c>
      <c r="J742" s="21" t="str">
        <f t="shared" si="82"/>
        <v/>
      </c>
      <c r="K742" s="21" t="str">
        <f t="shared" si="83"/>
        <v/>
      </c>
      <c r="L742" s="23" t="str">
        <f>IF(B742="","",TRIM(IF(COUNTIF('Registru avize'!$B$5:$B$304,B742)=0,"Aviz inexistent în registru. ","")&amp;IF(AND(D742&lt;&gt;"",ISNA(MATCH(D742,Coduri,0)),E742=""),"Cod necunoscut. ","")&amp;IF(N(G742)&lt;=0,"Lipsește cantitatea. ","")))</f>
        <v/>
      </c>
    </row>
    <row r="743" spans="1:12" x14ac:dyDescent="0.2">
      <c r="A743" s="1" t="str">
        <f t="shared" si="77"/>
        <v/>
      </c>
      <c r="B743" s="18"/>
      <c r="C743" s="19" t="str">
        <f>IF(B743="","",COUNTIF(INDEX($B:$B,5):B743,B743))</f>
        <v/>
      </c>
      <c r="D743" s="18"/>
      <c r="E743" s="20" t="str">
        <f t="shared" si="78"/>
        <v/>
      </c>
      <c r="F743" s="19" t="str">
        <f t="shared" si="79"/>
        <v/>
      </c>
      <c r="G743" s="6"/>
      <c r="H743" s="21" t="str">
        <f t="shared" si="80"/>
        <v/>
      </c>
      <c r="I743" s="22" t="str">
        <f t="shared" si="81"/>
        <v/>
      </c>
      <c r="J743" s="21" t="str">
        <f t="shared" si="82"/>
        <v/>
      </c>
      <c r="K743" s="21" t="str">
        <f t="shared" si="83"/>
        <v/>
      </c>
      <c r="L743" s="23" t="str">
        <f>IF(B743="","",TRIM(IF(COUNTIF('Registru avize'!$B$5:$B$304,B743)=0,"Aviz inexistent în registru. ","")&amp;IF(AND(D743&lt;&gt;"",ISNA(MATCH(D743,Coduri,0)),E743=""),"Cod necunoscut. ","")&amp;IF(N(G743)&lt;=0,"Lipsește cantitatea. ","")))</f>
        <v/>
      </c>
    </row>
    <row r="744" spans="1:12" x14ac:dyDescent="0.2">
      <c r="A744" s="1" t="str">
        <f t="shared" si="77"/>
        <v/>
      </c>
      <c r="B744" s="18"/>
      <c r="C744" s="19" t="str">
        <f>IF(B744="","",COUNTIF(INDEX($B:$B,5):B744,B744))</f>
        <v/>
      </c>
      <c r="D744" s="18"/>
      <c r="E744" s="20" t="str">
        <f t="shared" si="78"/>
        <v/>
      </c>
      <c r="F744" s="19" t="str">
        <f t="shared" si="79"/>
        <v/>
      </c>
      <c r="G744" s="6"/>
      <c r="H744" s="21" t="str">
        <f t="shared" si="80"/>
        <v/>
      </c>
      <c r="I744" s="22" t="str">
        <f t="shared" si="81"/>
        <v/>
      </c>
      <c r="J744" s="21" t="str">
        <f t="shared" si="82"/>
        <v/>
      </c>
      <c r="K744" s="21" t="str">
        <f t="shared" si="83"/>
        <v/>
      </c>
      <c r="L744" s="23" t="str">
        <f>IF(B744="","",TRIM(IF(COUNTIF('Registru avize'!$B$5:$B$304,B744)=0,"Aviz inexistent în registru. ","")&amp;IF(AND(D744&lt;&gt;"",ISNA(MATCH(D744,Coduri,0)),E744=""),"Cod necunoscut. ","")&amp;IF(N(G744)&lt;=0,"Lipsește cantitatea. ","")))</f>
        <v/>
      </c>
    </row>
    <row r="745" spans="1:12" x14ac:dyDescent="0.2">
      <c r="A745" s="1" t="str">
        <f t="shared" si="77"/>
        <v/>
      </c>
      <c r="B745" s="18"/>
      <c r="C745" s="19" t="str">
        <f>IF(B745="","",COUNTIF(INDEX($B:$B,5):B745,B745))</f>
        <v/>
      </c>
      <c r="D745" s="18"/>
      <c r="E745" s="20" t="str">
        <f t="shared" si="78"/>
        <v/>
      </c>
      <c r="F745" s="19" t="str">
        <f t="shared" si="79"/>
        <v/>
      </c>
      <c r="G745" s="6"/>
      <c r="H745" s="21" t="str">
        <f t="shared" si="80"/>
        <v/>
      </c>
      <c r="I745" s="22" t="str">
        <f t="shared" si="81"/>
        <v/>
      </c>
      <c r="J745" s="21" t="str">
        <f t="shared" si="82"/>
        <v/>
      </c>
      <c r="K745" s="21" t="str">
        <f t="shared" si="83"/>
        <v/>
      </c>
      <c r="L745" s="23" t="str">
        <f>IF(B745="","",TRIM(IF(COUNTIF('Registru avize'!$B$5:$B$304,B745)=0,"Aviz inexistent în registru. ","")&amp;IF(AND(D745&lt;&gt;"",ISNA(MATCH(D745,Coduri,0)),E745=""),"Cod necunoscut. ","")&amp;IF(N(G745)&lt;=0,"Lipsește cantitatea. ","")))</f>
        <v/>
      </c>
    </row>
    <row r="746" spans="1:12" x14ac:dyDescent="0.2">
      <c r="A746" s="1" t="str">
        <f t="shared" si="77"/>
        <v/>
      </c>
      <c r="B746" s="18"/>
      <c r="C746" s="19" t="str">
        <f>IF(B746="","",COUNTIF(INDEX($B:$B,5):B746,B746))</f>
        <v/>
      </c>
      <c r="D746" s="18"/>
      <c r="E746" s="20" t="str">
        <f t="shared" si="78"/>
        <v/>
      </c>
      <c r="F746" s="19" t="str">
        <f t="shared" si="79"/>
        <v/>
      </c>
      <c r="G746" s="6"/>
      <c r="H746" s="21" t="str">
        <f t="shared" si="80"/>
        <v/>
      </c>
      <c r="I746" s="22" t="str">
        <f t="shared" si="81"/>
        <v/>
      </c>
      <c r="J746" s="21" t="str">
        <f t="shared" si="82"/>
        <v/>
      </c>
      <c r="K746" s="21" t="str">
        <f t="shared" si="83"/>
        <v/>
      </c>
      <c r="L746" s="23" t="str">
        <f>IF(B746="","",TRIM(IF(COUNTIF('Registru avize'!$B$5:$B$304,B746)=0,"Aviz inexistent în registru. ","")&amp;IF(AND(D746&lt;&gt;"",ISNA(MATCH(D746,Coduri,0)),E746=""),"Cod necunoscut. ","")&amp;IF(N(G746)&lt;=0,"Lipsește cantitatea. ","")))</f>
        <v/>
      </c>
    </row>
    <row r="747" spans="1:12" x14ac:dyDescent="0.2">
      <c r="A747" s="1" t="str">
        <f t="shared" si="77"/>
        <v/>
      </c>
      <c r="B747" s="18"/>
      <c r="C747" s="19" t="str">
        <f>IF(B747="","",COUNTIF(INDEX($B:$B,5):B747,B747))</f>
        <v/>
      </c>
      <c r="D747" s="18"/>
      <c r="E747" s="20" t="str">
        <f t="shared" si="78"/>
        <v/>
      </c>
      <c r="F747" s="19" t="str">
        <f t="shared" si="79"/>
        <v/>
      </c>
      <c r="G747" s="6"/>
      <c r="H747" s="21" t="str">
        <f t="shared" si="80"/>
        <v/>
      </c>
      <c r="I747" s="22" t="str">
        <f t="shared" si="81"/>
        <v/>
      </c>
      <c r="J747" s="21" t="str">
        <f t="shared" si="82"/>
        <v/>
      </c>
      <c r="K747" s="21" t="str">
        <f t="shared" si="83"/>
        <v/>
      </c>
      <c r="L747" s="23" t="str">
        <f>IF(B747="","",TRIM(IF(COUNTIF('Registru avize'!$B$5:$B$304,B747)=0,"Aviz inexistent în registru. ","")&amp;IF(AND(D747&lt;&gt;"",ISNA(MATCH(D747,Coduri,0)),E747=""),"Cod necunoscut. ","")&amp;IF(N(G747)&lt;=0,"Lipsește cantitatea. ","")))</f>
        <v/>
      </c>
    </row>
    <row r="748" spans="1:12" x14ac:dyDescent="0.2">
      <c r="A748" s="1" t="str">
        <f t="shared" si="77"/>
        <v/>
      </c>
      <c r="B748" s="18"/>
      <c r="C748" s="19" t="str">
        <f>IF(B748="","",COUNTIF(INDEX($B:$B,5):B748,B748))</f>
        <v/>
      </c>
      <c r="D748" s="18"/>
      <c r="E748" s="20" t="str">
        <f t="shared" si="78"/>
        <v/>
      </c>
      <c r="F748" s="19" t="str">
        <f t="shared" si="79"/>
        <v/>
      </c>
      <c r="G748" s="6"/>
      <c r="H748" s="21" t="str">
        <f t="shared" si="80"/>
        <v/>
      </c>
      <c r="I748" s="22" t="str">
        <f t="shared" si="81"/>
        <v/>
      </c>
      <c r="J748" s="21" t="str">
        <f t="shared" si="82"/>
        <v/>
      </c>
      <c r="K748" s="21" t="str">
        <f t="shared" si="83"/>
        <v/>
      </c>
      <c r="L748" s="23" t="str">
        <f>IF(B748="","",TRIM(IF(COUNTIF('Registru avize'!$B$5:$B$304,B748)=0,"Aviz inexistent în registru. ","")&amp;IF(AND(D748&lt;&gt;"",ISNA(MATCH(D748,Coduri,0)),E748=""),"Cod necunoscut. ","")&amp;IF(N(G748)&lt;=0,"Lipsește cantitatea. ","")))</f>
        <v/>
      </c>
    </row>
    <row r="749" spans="1:12" x14ac:dyDescent="0.2">
      <c r="A749" s="1" t="str">
        <f t="shared" si="77"/>
        <v/>
      </c>
      <c r="B749" s="18"/>
      <c r="C749" s="19" t="str">
        <f>IF(B749="","",COUNTIF(INDEX($B:$B,5):B749,B749))</f>
        <v/>
      </c>
      <c r="D749" s="18"/>
      <c r="E749" s="20" t="str">
        <f t="shared" si="78"/>
        <v/>
      </c>
      <c r="F749" s="19" t="str">
        <f t="shared" si="79"/>
        <v/>
      </c>
      <c r="G749" s="6"/>
      <c r="H749" s="21" t="str">
        <f t="shared" si="80"/>
        <v/>
      </c>
      <c r="I749" s="22" t="str">
        <f t="shared" si="81"/>
        <v/>
      </c>
      <c r="J749" s="21" t="str">
        <f t="shared" si="82"/>
        <v/>
      </c>
      <c r="K749" s="21" t="str">
        <f t="shared" si="83"/>
        <v/>
      </c>
      <c r="L749" s="23" t="str">
        <f>IF(B749="","",TRIM(IF(COUNTIF('Registru avize'!$B$5:$B$304,B749)=0,"Aviz inexistent în registru. ","")&amp;IF(AND(D749&lt;&gt;"",ISNA(MATCH(D749,Coduri,0)),E749=""),"Cod necunoscut. ","")&amp;IF(N(G749)&lt;=0,"Lipsește cantitatea. ","")))</f>
        <v/>
      </c>
    </row>
    <row r="750" spans="1:12" x14ac:dyDescent="0.2">
      <c r="A750" s="1" t="str">
        <f t="shared" si="77"/>
        <v/>
      </c>
      <c r="B750" s="18"/>
      <c r="C750" s="19" t="str">
        <f>IF(B750="","",COUNTIF(INDEX($B:$B,5):B750,B750))</f>
        <v/>
      </c>
      <c r="D750" s="18"/>
      <c r="E750" s="20" t="str">
        <f t="shared" si="78"/>
        <v/>
      </c>
      <c r="F750" s="19" t="str">
        <f t="shared" si="79"/>
        <v/>
      </c>
      <c r="G750" s="6"/>
      <c r="H750" s="21" t="str">
        <f t="shared" si="80"/>
        <v/>
      </c>
      <c r="I750" s="22" t="str">
        <f t="shared" si="81"/>
        <v/>
      </c>
      <c r="J750" s="21" t="str">
        <f t="shared" si="82"/>
        <v/>
      </c>
      <c r="K750" s="21" t="str">
        <f t="shared" si="83"/>
        <v/>
      </c>
      <c r="L750" s="23" t="str">
        <f>IF(B750="","",TRIM(IF(COUNTIF('Registru avize'!$B$5:$B$304,B750)=0,"Aviz inexistent în registru. ","")&amp;IF(AND(D750&lt;&gt;"",ISNA(MATCH(D750,Coduri,0)),E750=""),"Cod necunoscut. ","")&amp;IF(N(G750)&lt;=0,"Lipsește cantitatea. ","")))</f>
        <v/>
      </c>
    </row>
    <row r="751" spans="1:12" x14ac:dyDescent="0.2">
      <c r="A751" s="1" t="str">
        <f t="shared" si="77"/>
        <v/>
      </c>
      <c r="B751" s="18"/>
      <c r="C751" s="19" t="str">
        <f>IF(B751="","",COUNTIF(INDEX($B:$B,5):B751,B751))</f>
        <v/>
      </c>
      <c r="D751" s="18"/>
      <c r="E751" s="20" t="str">
        <f t="shared" si="78"/>
        <v/>
      </c>
      <c r="F751" s="19" t="str">
        <f t="shared" si="79"/>
        <v/>
      </c>
      <c r="G751" s="6"/>
      <c r="H751" s="21" t="str">
        <f t="shared" si="80"/>
        <v/>
      </c>
      <c r="I751" s="22" t="str">
        <f t="shared" si="81"/>
        <v/>
      </c>
      <c r="J751" s="21" t="str">
        <f t="shared" si="82"/>
        <v/>
      </c>
      <c r="K751" s="21" t="str">
        <f t="shared" si="83"/>
        <v/>
      </c>
      <c r="L751" s="23" t="str">
        <f>IF(B751="","",TRIM(IF(COUNTIF('Registru avize'!$B$5:$B$304,B751)=0,"Aviz inexistent în registru. ","")&amp;IF(AND(D751&lt;&gt;"",ISNA(MATCH(D751,Coduri,0)),E751=""),"Cod necunoscut. ","")&amp;IF(N(G751)&lt;=0,"Lipsește cantitatea. ","")))</f>
        <v/>
      </c>
    </row>
    <row r="752" spans="1:12" x14ac:dyDescent="0.2">
      <c r="A752" s="1" t="str">
        <f t="shared" si="77"/>
        <v/>
      </c>
      <c r="B752" s="18"/>
      <c r="C752" s="19" t="str">
        <f>IF(B752="","",COUNTIF(INDEX($B:$B,5):B752,B752))</f>
        <v/>
      </c>
      <c r="D752" s="18"/>
      <c r="E752" s="20" t="str">
        <f t="shared" si="78"/>
        <v/>
      </c>
      <c r="F752" s="19" t="str">
        <f t="shared" si="79"/>
        <v/>
      </c>
      <c r="G752" s="6"/>
      <c r="H752" s="21" t="str">
        <f t="shared" si="80"/>
        <v/>
      </c>
      <c r="I752" s="22" t="str">
        <f t="shared" si="81"/>
        <v/>
      </c>
      <c r="J752" s="21" t="str">
        <f t="shared" si="82"/>
        <v/>
      </c>
      <c r="K752" s="21" t="str">
        <f t="shared" si="83"/>
        <v/>
      </c>
      <c r="L752" s="23" t="str">
        <f>IF(B752="","",TRIM(IF(COUNTIF('Registru avize'!$B$5:$B$304,B752)=0,"Aviz inexistent în registru. ","")&amp;IF(AND(D752&lt;&gt;"",ISNA(MATCH(D752,Coduri,0)),E752=""),"Cod necunoscut. ","")&amp;IF(N(G752)&lt;=0,"Lipsește cantitatea. ","")))</f>
        <v/>
      </c>
    </row>
    <row r="753" spans="1:12" x14ac:dyDescent="0.2">
      <c r="A753" s="1" t="str">
        <f t="shared" si="77"/>
        <v/>
      </c>
      <c r="B753" s="18"/>
      <c r="C753" s="19" t="str">
        <f>IF(B753="","",COUNTIF(INDEX($B:$B,5):B753,B753))</f>
        <v/>
      </c>
      <c r="D753" s="18"/>
      <c r="E753" s="20" t="str">
        <f t="shared" si="78"/>
        <v/>
      </c>
      <c r="F753" s="19" t="str">
        <f t="shared" si="79"/>
        <v/>
      </c>
      <c r="G753" s="6"/>
      <c r="H753" s="21" t="str">
        <f t="shared" si="80"/>
        <v/>
      </c>
      <c r="I753" s="22" t="str">
        <f t="shared" si="81"/>
        <v/>
      </c>
      <c r="J753" s="21" t="str">
        <f t="shared" si="82"/>
        <v/>
      </c>
      <c r="K753" s="21" t="str">
        <f t="shared" si="83"/>
        <v/>
      </c>
      <c r="L753" s="23" t="str">
        <f>IF(B753="","",TRIM(IF(COUNTIF('Registru avize'!$B$5:$B$304,B753)=0,"Aviz inexistent în registru. ","")&amp;IF(AND(D753&lt;&gt;"",ISNA(MATCH(D753,Coduri,0)),E753=""),"Cod necunoscut. ","")&amp;IF(N(G753)&lt;=0,"Lipsește cantitatea. ","")))</f>
        <v/>
      </c>
    </row>
    <row r="754" spans="1:12" x14ac:dyDescent="0.2">
      <c r="A754" s="1" t="str">
        <f t="shared" si="77"/>
        <v/>
      </c>
      <c r="B754" s="18"/>
      <c r="C754" s="19" t="str">
        <f>IF(B754="","",COUNTIF(INDEX($B:$B,5):B754,B754))</f>
        <v/>
      </c>
      <c r="D754" s="18"/>
      <c r="E754" s="20" t="str">
        <f t="shared" si="78"/>
        <v/>
      </c>
      <c r="F754" s="19" t="str">
        <f t="shared" si="79"/>
        <v/>
      </c>
      <c r="G754" s="6"/>
      <c r="H754" s="21" t="str">
        <f t="shared" si="80"/>
        <v/>
      </c>
      <c r="I754" s="22" t="str">
        <f t="shared" si="81"/>
        <v/>
      </c>
      <c r="J754" s="21" t="str">
        <f t="shared" si="82"/>
        <v/>
      </c>
      <c r="K754" s="21" t="str">
        <f t="shared" si="83"/>
        <v/>
      </c>
      <c r="L754" s="23" t="str">
        <f>IF(B754="","",TRIM(IF(COUNTIF('Registru avize'!$B$5:$B$304,B754)=0,"Aviz inexistent în registru. ","")&amp;IF(AND(D754&lt;&gt;"",ISNA(MATCH(D754,Coduri,0)),E754=""),"Cod necunoscut. ","")&amp;IF(N(G754)&lt;=0,"Lipsește cantitatea. ","")))</f>
        <v/>
      </c>
    </row>
    <row r="755" spans="1:12" x14ac:dyDescent="0.2">
      <c r="A755" s="1" t="str">
        <f t="shared" si="77"/>
        <v/>
      </c>
      <c r="B755" s="18"/>
      <c r="C755" s="19" t="str">
        <f>IF(B755="","",COUNTIF(INDEX($B:$B,5):B755,B755))</f>
        <v/>
      </c>
      <c r="D755" s="18"/>
      <c r="E755" s="20" t="str">
        <f t="shared" si="78"/>
        <v/>
      </c>
      <c r="F755" s="19" t="str">
        <f t="shared" si="79"/>
        <v/>
      </c>
      <c r="G755" s="6"/>
      <c r="H755" s="21" t="str">
        <f t="shared" si="80"/>
        <v/>
      </c>
      <c r="I755" s="22" t="str">
        <f t="shared" si="81"/>
        <v/>
      </c>
      <c r="J755" s="21" t="str">
        <f t="shared" si="82"/>
        <v/>
      </c>
      <c r="K755" s="21" t="str">
        <f t="shared" si="83"/>
        <v/>
      </c>
      <c r="L755" s="23" t="str">
        <f>IF(B755="","",TRIM(IF(COUNTIF('Registru avize'!$B$5:$B$304,B755)=0,"Aviz inexistent în registru. ","")&amp;IF(AND(D755&lt;&gt;"",ISNA(MATCH(D755,Coduri,0)),E755=""),"Cod necunoscut. ","")&amp;IF(N(G755)&lt;=0,"Lipsește cantitatea. ","")))</f>
        <v/>
      </c>
    </row>
    <row r="756" spans="1:12" x14ac:dyDescent="0.2">
      <c r="A756" s="1" t="str">
        <f t="shared" si="77"/>
        <v/>
      </c>
      <c r="B756" s="18"/>
      <c r="C756" s="19" t="str">
        <f>IF(B756="","",COUNTIF(INDEX($B:$B,5):B756,B756))</f>
        <v/>
      </c>
      <c r="D756" s="18"/>
      <c r="E756" s="20" t="str">
        <f t="shared" si="78"/>
        <v/>
      </c>
      <c r="F756" s="19" t="str">
        <f t="shared" si="79"/>
        <v/>
      </c>
      <c r="G756" s="6"/>
      <c r="H756" s="21" t="str">
        <f t="shared" si="80"/>
        <v/>
      </c>
      <c r="I756" s="22" t="str">
        <f t="shared" si="81"/>
        <v/>
      </c>
      <c r="J756" s="21" t="str">
        <f t="shared" si="82"/>
        <v/>
      </c>
      <c r="K756" s="21" t="str">
        <f t="shared" si="83"/>
        <v/>
      </c>
      <c r="L756" s="23" t="str">
        <f>IF(B756="","",TRIM(IF(COUNTIF('Registru avize'!$B$5:$B$304,B756)=0,"Aviz inexistent în registru. ","")&amp;IF(AND(D756&lt;&gt;"",ISNA(MATCH(D756,Coduri,0)),E756=""),"Cod necunoscut. ","")&amp;IF(N(G756)&lt;=0,"Lipsește cantitatea. ","")))</f>
        <v/>
      </c>
    </row>
    <row r="757" spans="1:12" x14ac:dyDescent="0.2">
      <c r="A757" s="1" t="str">
        <f t="shared" si="77"/>
        <v/>
      </c>
      <c r="B757" s="18"/>
      <c r="C757" s="19" t="str">
        <f>IF(B757="","",COUNTIF(INDEX($B:$B,5):B757,B757))</f>
        <v/>
      </c>
      <c r="D757" s="18"/>
      <c r="E757" s="20" t="str">
        <f t="shared" si="78"/>
        <v/>
      </c>
      <c r="F757" s="19" t="str">
        <f t="shared" si="79"/>
        <v/>
      </c>
      <c r="G757" s="6"/>
      <c r="H757" s="21" t="str">
        <f t="shared" si="80"/>
        <v/>
      </c>
      <c r="I757" s="22" t="str">
        <f t="shared" si="81"/>
        <v/>
      </c>
      <c r="J757" s="21" t="str">
        <f t="shared" si="82"/>
        <v/>
      </c>
      <c r="K757" s="21" t="str">
        <f t="shared" si="83"/>
        <v/>
      </c>
      <c r="L757" s="23" t="str">
        <f>IF(B757="","",TRIM(IF(COUNTIF('Registru avize'!$B$5:$B$304,B757)=0,"Aviz inexistent în registru. ","")&amp;IF(AND(D757&lt;&gt;"",ISNA(MATCH(D757,Coduri,0)),E757=""),"Cod necunoscut. ","")&amp;IF(N(G757)&lt;=0,"Lipsește cantitatea. ","")))</f>
        <v/>
      </c>
    </row>
    <row r="758" spans="1:12" x14ac:dyDescent="0.2">
      <c r="A758" s="1" t="str">
        <f t="shared" si="77"/>
        <v/>
      </c>
      <c r="B758" s="18"/>
      <c r="C758" s="19" t="str">
        <f>IF(B758="","",COUNTIF(INDEX($B:$B,5):B758,B758))</f>
        <v/>
      </c>
      <c r="D758" s="18"/>
      <c r="E758" s="20" t="str">
        <f t="shared" si="78"/>
        <v/>
      </c>
      <c r="F758" s="19" t="str">
        <f t="shared" si="79"/>
        <v/>
      </c>
      <c r="G758" s="6"/>
      <c r="H758" s="21" t="str">
        <f t="shared" si="80"/>
        <v/>
      </c>
      <c r="I758" s="22" t="str">
        <f t="shared" si="81"/>
        <v/>
      </c>
      <c r="J758" s="21" t="str">
        <f t="shared" si="82"/>
        <v/>
      </c>
      <c r="K758" s="21" t="str">
        <f t="shared" si="83"/>
        <v/>
      </c>
      <c r="L758" s="23" t="str">
        <f>IF(B758="","",TRIM(IF(COUNTIF('Registru avize'!$B$5:$B$304,B758)=0,"Aviz inexistent în registru. ","")&amp;IF(AND(D758&lt;&gt;"",ISNA(MATCH(D758,Coduri,0)),E758=""),"Cod necunoscut. ","")&amp;IF(N(G758)&lt;=0,"Lipsește cantitatea. ","")))</f>
        <v/>
      </c>
    </row>
    <row r="759" spans="1:12" x14ac:dyDescent="0.2">
      <c r="A759" s="1" t="str">
        <f t="shared" si="77"/>
        <v/>
      </c>
      <c r="B759" s="18"/>
      <c r="C759" s="19" t="str">
        <f>IF(B759="","",COUNTIF(INDEX($B:$B,5):B759,B759))</f>
        <v/>
      </c>
      <c r="D759" s="18"/>
      <c r="E759" s="20" t="str">
        <f t="shared" si="78"/>
        <v/>
      </c>
      <c r="F759" s="19" t="str">
        <f t="shared" si="79"/>
        <v/>
      </c>
      <c r="G759" s="6"/>
      <c r="H759" s="21" t="str">
        <f t="shared" si="80"/>
        <v/>
      </c>
      <c r="I759" s="22" t="str">
        <f t="shared" si="81"/>
        <v/>
      </c>
      <c r="J759" s="21" t="str">
        <f t="shared" si="82"/>
        <v/>
      </c>
      <c r="K759" s="21" t="str">
        <f t="shared" si="83"/>
        <v/>
      </c>
      <c r="L759" s="23" t="str">
        <f>IF(B759="","",TRIM(IF(COUNTIF('Registru avize'!$B$5:$B$304,B759)=0,"Aviz inexistent în registru. ","")&amp;IF(AND(D759&lt;&gt;"",ISNA(MATCH(D759,Coduri,0)),E759=""),"Cod necunoscut. ","")&amp;IF(N(G759)&lt;=0,"Lipsește cantitatea. ","")))</f>
        <v/>
      </c>
    </row>
    <row r="760" spans="1:12" x14ac:dyDescent="0.2">
      <c r="A760" s="1" t="str">
        <f t="shared" si="77"/>
        <v/>
      </c>
      <c r="B760" s="18"/>
      <c r="C760" s="19" t="str">
        <f>IF(B760="","",COUNTIF(INDEX($B:$B,5):B760,B760))</f>
        <v/>
      </c>
      <c r="D760" s="18"/>
      <c r="E760" s="20" t="str">
        <f t="shared" si="78"/>
        <v/>
      </c>
      <c r="F760" s="19" t="str">
        <f t="shared" si="79"/>
        <v/>
      </c>
      <c r="G760" s="6"/>
      <c r="H760" s="21" t="str">
        <f t="shared" si="80"/>
        <v/>
      </c>
      <c r="I760" s="22" t="str">
        <f t="shared" si="81"/>
        <v/>
      </c>
      <c r="J760" s="21" t="str">
        <f t="shared" si="82"/>
        <v/>
      </c>
      <c r="K760" s="21" t="str">
        <f t="shared" si="83"/>
        <v/>
      </c>
      <c r="L760" s="23" t="str">
        <f>IF(B760="","",TRIM(IF(COUNTIF('Registru avize'!$B$5:$B$304,B760)=0,"Aviz inexistent în registru. ","")&amp;IF(AND(D760&lt;&gt;"",ISNA(MATCH(D760,Coduri,0)),E760=""),"Cod necunoscut. ","")&amp;IF(N(G760)&lt;=0,"Lipsește cantitatea. ","")))</f>
        <v/>
      </c>
    </row>
    <row r="761" spans="1:12" x14ac:dyDescent="0.2">
      <c r="A761" s="1" t="str">
        <f t="shared" si="77"/>
        <v/>
      </c>
      <c r="B761" s="18"/>
      <c r="C761" s="19" t="str">
        <f>IF(B761="","",COUNTIF(INDEX($B:$B,5):B761,B761))</f>
        <v/>
      </c>
      <c r="D761" s="18"/>
      <c r="E761" s="20" t="str">
        <f t="shared" si="78"/>
        <v/>
      </c>
      <c r="F761" s="19" t="str">
        <f t="shared" si="79"/>
        <v/>
      </c>
      <c r="G761" s="6"/>
      <c r="H761" s="21" t="str">
        <f t="shared" si="80"/>
        <v/>
      </c>
      <c r="I761" s="22" t="str">
        <f t="shared" si="81"/>
        <v/>
      </c>
      <c r="J761" s="21" t="str">
        <f t="shared" si="82"/>
        <v/>
      </c>
      <c r="K761" s="21" t="str">
        <f t="shared" si="83"/>
        <v/>
      </c>
      <c r="L761" s="23" t="str">
        <f>IF(B761="","",TRIM(IF(COUNTIF('Registru avize'!$B$5:$B$304,B761)=0,"Aviz inexistent în registru. ","")&amp;IF(AND(D761&lt;&gt;"",ISNA(MATCH(D761,Coduri,0)),E761=""),"Cod necunoscut. ","")&amp;IF(N(G761)&lt;=0,"Lipsește cantitatea. ","")))</f>
        <v/>
      </c>
    </row>
    <row r="762" spans="1:12" x14ac:dyDescent="0.2">
      <c r="A762" s="1" t="str">
        <f t="shared" si="77"/>
        <v/>
      </c>
      <c r="B762" s="18"/>
      <c r="C762" s="19" t="str">
        <f>IF(B762="","",COUNTIF(INDEX($B:$B,5):B762,B762))</f>
        <v/>
      </c>
      <c r="D762" s="18"/>
      <c r="E762" s="20" t="str">
        <f t="shared" si="78"/>
        <v/>
      </c>
      <c r="F762" s="19" t="str">
        <f t="shared" si="79"/>
        <v/>
      </c>
      <c r="G762" s="6"/>
      <c r="H762" s="21" t="str">
        <f t="shared" si="80"/>
        <v/>
      </c>
      <c r="I762" s="22" t="str">
        <f t="shared" si="81"/>
        <v/>
      </c>
      <c r="J762" s="21" t="str">
        <f t="shared" si="82"/>
        <v/>
      </c>
      <c r="K762" s="21" t="str">
        <f t="shared" si="83"/>
        <v/>
      </c>
      <c r="L762" s="23" t="str">
        <f>IF(B762="","",TRIM(IF(COUNTIF('Registru avize'!$B$5:$B$304,B762)=0,"Aviz inexistent în registru. ","")&amp;IF(AND(D762&lt;&gt;"",ISNA(MATCH(D762,Coduri,0)),E762=""),"Cod necunoscut. ","")&amp;IF(N(G762)&lt;=0,"Lipsește cantitatea. ","")))</f>
        <v/>
      </c>
    </row>
    <row r="763" spans="1:12" x14ac:dyDescent="0.2">
      <c r="A763" s="1" t="str">
        <f t="shared" si="77"/>
        <v/>
      </c>
      <c r="B763" s="18"/>
      <c r="C763" s="19" t="str">
        <f>IF(B763="","",COUNTIF(INDEX($B:$B,5):B763,B763))</f>
        <v/>
      </c>
      <c r="D763" s="18"/>
      <c r="E763" s="20" t="str">
        <f t="shared" si="78"/>
        <v/>
      </c>
      <c r="F763" s="19" t="str">
        <f t="shared" si="79"/>
        <v/>
      </c>
      <c r="G763" s="6"/>
      <c r="H763" s="21" t="str">
        <f t="shared" si="80"/>
        <v/>
      </c>
      <c r="I763" s="22" t="str">
        <f t="shared" si="81"/>
        <v/>
      </c>
      <c r="J763" s="21" t="str">
        <f t="shared" si="82"/>
        <v/>
      </c>
      <c r="K763" s="21" t="str">
        <f t="shared" si="83"/>
        <v/>
      </c>
      <c r="L763" s="23" t="str">
        <f>IF(B763="","",TRIM(IF(COUNTIF('Registru avize'!$B$5:$B$304,B763)=0,"Aviz inexistent în registru. ","")&amp;IF(AND(D763&lt;&gt;"",ISNA(MATCH(D763,Coduri,0)),E763=""),"Cod necunoscut. ","")&amp;IF(N(G763)&lt;=0,"Lipsește cantitatea. ","")))</f>
        <v/>
      </c>
    </row>
    <row r="764" spans="1:12" x14ac:dyDescent="0.2">
      <c r="A764" s="1" t="str">
        <f t="shared" si="77"/>
        <v/>
      </c>
      <c r="B764" s="18"/>
      <c r="C764" s="19" t="str">
        <f>IF(B764="","",COUNTIF(INDEX($B:$B,5):B764,B764))</f>
        <v/>
      </c>
      <c r="D764" s="18"/>
      <c r="E764" s="20" t="str">
        <f t="shared" si="78"/>
        <v/>
      </c>
      <c r="F764" s="19" t="str">
        <f t="shared" si="79"/>
        <v/>
      </c>
      <c r="G764" s="6"/>
      <c r="H764" s="21" t="str">
        <f t="shared" si="80"/>
        <v/>
      </c>
      <c r="I764" s="22" t="str">
        <f t="shared" si="81"/>
        <v/>
      </c>
      <c r="J764" s="21" t="str">
        <f t="shared" si="82"/>
        <v/>
      </c>
      <c r="K764" s="21" t="str">
        <f t="shared" si="83"/>
        <v/>
      </c>
      <c r="L764" s="23" t="str">
        <f>IF(B764="","",TRIM(IF(COUNTIF('Registru avize'!$B$5:$B$304,B764)=0,"Aviz inexistent în registru. ","")&amp;IF(AND(D764&lt;&gt;"",ISNA(MATCH(D764,Coduri,0)),E764=""),"Cod necunoscut. ","")&amp;IF(N(G764)&lt;=0,"Lipsește cantitatea. ","")))</f>
        <v/>
      </c>
    </row>
    <row r="765" spans="1:12" x14ac:dyDescent="0.2">
      <c r="A765" s="1" t="str">
        <f t="shared" si="77"/>
        <v/>
      </c>
      <c r="B765" s="18"/>
      <c r="C765" s="19" t="str">
        <f>IF(B765="","",COUNTIF(INDEX($B:$B,5):B765,B765))</f>
        <v/>
      </c>
      <c r="D765" s="18"/>
      <c r="E765" s="20" t="str">
        <f t="shared" si="78"/>
        <v/>
      </c>
      <c r="F765" s="19" t="str">
        <f t="shared" si="79"/>
        <v/>
      </c>
      <c r="G765" s="6"/>
      <c r="H765" s="21" t="str">
        <f t="shared" si="80"/>
        <v/>
      </c>
      <c r="I765" s="22" t="str">
        <f t="shared" si="81"/>
        <v/>
      </c>
      <c r="J765" s="21" t="str">
        <f t="shared" si="82"/>
        <v/>
      </c>
      <c r="K765" s="21" t="str">
        <f t="shared" si="83"/>
        <v/>
      </c>
      <c r="L765" s="23" t="str">
        <f>IF(B765="","",TRIM(IF(COUNTIF('Registru avize'!$B$5:$B$304,B765)=0,"Aviz inexistent în registru. ","")&amp;IF(AND(D765&lt;&gt;"",ISNA(MATCH(D765,Coduri,0)),E765=""),"Cod necunoscut. ","")&amp;IF(N(G765)&lt;=0,"Lipsește cantitatea. ","")))</f>
        <v/>
      </c>
    </row>
    <row r="766" spans="1:12" x14ac:dyDescent="0.2">
      <c r="A766" s="1" t="str">
        <f t="shared" si="77"/>
        <v/>
      </c>
      <c r="B766" s="18"/>
      <c r="C766" s="19" t="str">
        <f>IF(B766="","",COUNTIF(INDEX($B:$B,5):B766,B766))</f>
        <v/>
      </c>
      <c r="D766" s="18"/>
      <c r="E766" s="20" t="str">
        <f t="shared" si="78"/>
        <v/>
      </c>
      <c r="F766" s="19" t="str">
        <f t="shared" si="79"/>
        <v/>
      </c>
      <c r="G766" s="6"/>
      <c r="H766" s="21" t="str">
        <f t="shared" si="80"/>
        <v/>
      </c>
      <c r="I766" s="22" t="str">
        <f t="shared" si="81"/>
        <v/>
      </c>
      <c r="J766" s="21" t="str">
        <f t="shared" si="82"/>
        <v/>
      </c>
      <c r="K766" s="21" t="str">
        <f t="shared" si="83"/>
        <v/>
      </c>
      <c r="L766" s="23" t="str">
        <f>IF(B766="","",TRIM(IF(COUNTIF('Registru avize'!$B$5:$B$304,B766)=0,"Aviz inexistent în registru. ","")&amp;IF(AND(D766&lt;&gt;"",ISNA(MATCH(D766,Coduri,0)),E766=""),"Cod necunoscut. ","")&amp;IF(N(G766)&lt;=0,"Lipsește cantitatea. ","")))</f>
        <v/>
      </c>
    </row>
    <row r="767" spans="1:12" x14ac:dyDescent="0.2">
      <c r="A767" s="1" t="str">
        <f t="shared" si="77"/>
        <v/>
      </c>
      <c r="B767" s="18"/>
      <c r="C767" s="19" t="str">
        <f>IF(B767="","",COUNTIF(INDEX($B:$B,5):B767,B767))</f>
        <v/>
      </c>
      <c r="D767" s="18"/>
      <c r="E767" s="20" t="str">
        <f t="shared" si="78"/>
        <v/>
      </c>
      <c r="F767" s="19" t="str">
        <f t="shared" si="79"/>
        <v/>
      </c>
      <c r="G767" s="6"/>
      <c r="H767" s="21" t="str">
        <f t="shared" si="80"/>
        <v/>
      </c>
      <c r="I767" s="22" t="str">
        <f t="shared" si="81"/>
        <v/>
      </c>
      <c r="J767" s="21" t="str">
        <f t="shared" si="82"/>
        <v/>
      </c>
      <c r="K767" s="21" t="str">
        <f t="shared" si="83"/>
        <v/>
      </c>
      <c r="L767" s="23" t="str">
        <f>IF(B767="","",TRIM(IF(COUNTIF('Registru avize'!$B$5:$B$304,B767)=0,"Aviz inexistent în registru. ","")&amp;IF(AND(D767&lt;&gt;"",ISNA(MATCH(D767,Coduri,0)),E767=""),"Cod necunoscut. ","")&amp;IF(N(G767)&lt;=0,"Lipsește cantitatea. ","")))</f>
        <v/>
      </c>
    </row>
    <row r="768" spans="1:12" x14ac:dyDescent="0.2">
      <c r="A768" s="1" t="str">
        <f t="shared" si="77"/>
        <v/>
      </c>
      <c r="B768" s="18"/>
      <c r="C768" s="19" t="str">
        <f>IF(B768="","",COUNTIF(INDEX($B:$B,5):B768,B768))</f>
        <v/>
      </c>
      <c r="D768" s="18"/>
      <c r="E768" s="20" t="str">
        <f t="shared" si="78"/>
        <v/>
      </c>
      <c r="F768" s="19" t="str">
        <f t="shared" si="79"/>
        <v/>
      </c>
      <c r="G768" s="6"/>
      <c r="H768" s="21" t="str">
        <f t="shared" si="80"/>
        <v/>
      </c>
      <c r="I768" s="22" t="str">
        <f t="shared" si="81"/>
        <v/>
      </c>
      <c r="J768" s="21" t="str">
        <f t="shared" si="82"/>
        <v/>
      </c>
      <c r="K768" s="21" t="str">
        <f t="shared" si="83"/>
        <v/>
      </c>
      <c r="L768" s="23" t="str">
        <f>IF(B768="","",TRIM(IF(COUNTIF('Registru avize'!$B$5:$B$304,B768)=0,"Aviz inexistent în registru. ","")&amp;IF(AND(D768&lt;&gt;"",ISNA(MATCH(D768,Coduri,0)),E768=""),"Cod necunoscut. ","")&amp;IF(N(G768)&lt;=0,"Lipsește cantitatea. ","")))</f>
        <v/>
      </c>
    </row>
    <row r="769" spans="1:12" x14ac:dyDescent="0.2">
      <c r="A769" s="1" t="str">
        <f t="shared" si="77"/>
        <v/>
      </c>
      <c r="B769" s="18"/>
      <c r="C769" s="19" t="str">
        <f>IF(B769="","",COUNTIF(INDEX($B:$B,5):B769,B769))</f>
        <v/>
      </c>
      <c r="D769" s="18"/>
      <c r="E769" s="20" t="str">
        <f t="shared" si="78"/>
        <v/>
      </c>
      <c r="F769" s="19" t="str">
        <f t="shared" si="79"/>
        <v/>
      </c>
      <c r="G769" s="6"/>
      <c r="H769" s="21" t="str">
        <f t="shared" si="80"/>
        <v/>
      </c>
      <c r="I769" s="22" t="str">
        <f t="shared" si="81"/>
        <v/>
      </c>
      <c r="J769" s="21" t="str">
        <f t="shared" si="82"/>
        <v/>
      </c>
      <c r="K769" s="21" t="str">
        <f t="shared" si="83"/>
        <v/>
      </c>
      <c r="L769" s="23" t="str">
        <f>IF(B769="","",TRIM(IF(COUNTIF('Registru avize'!$B$5:$B$304,B769)=0,"Aviz inexistent în registru. ","")&amp;IF(AND(D769&lt;&gt;"",ISNA(MATCH(D769,Coduri,0)),E769=""),"Cod necunoscut. ","")&amp;IF(N(G769)&lt;=0,"Lipsește cantitatea. ","")))</f>
        <v/>
      </c>
    </row>
    <row r="770" spans="1:12" x14ac:dyDescent="0.2">
      <c r="A770" s="1" t="str">
        <f t="shared" si="77"/>
        <v/>
      </c>
      <c r="B770" s="18"/>
      <c r="C770" s="19" t="str">
        <f>IF(B770="","",COUNTIF(INDEX($B:$B,5):B770,B770))</f>
        <v/>
      </c>
      <c r="D770" s="18"/>
      <c r="E770" s="20" t="str">
        <f t="shared" si="78"/>
        <v/>
      </c>
      <c r="F770" s="19" t="str">
        <f t="shared" si="79"/>
        <v/>
      </c>
      <c r="G770" s="6"/>
      <c r="H770" s="21" t="str">
        <f t="shared" si="80"/>
        <v/>
      </c>
      <c r="I770" s="22" t="str">
        <f t="shared" si="81"/>
        <v/>
      </c>
      <c r="J770" s="21" t="str">
        <f t="shared" si="82"/>
        <v/>
      </c>
      <c r="K770" s="21" t="str">
        <f t="shared" si="83"/>
        <v/>
      </c>
      <c r="L770" s="23" t="str">
        <f>IF(B770="","",TRIM(IF(COUNTIF('Registru avize'!$B$5:$B$304,B770)=0,"Aviz inexistent în registru. ","")&amp;IF(AND(D770&lt;&gt;"",ISNA(MATCH(D770,Coduri,0)),E770=""),"Cod necunoscut. ","")&amp;IF(N(G770)&lt;=0,"Lipsește cantitatea. ","")))</f>
        <v/>
      </c>
    </row>
    <row r="771" spans="1:12" x14ac:dyDescent="0.2">
      <c r="A771" s="1" t="str">
        <f t="shared" si="77"/>
        <v/>
      </c>
      <c r="B771" s="18"/>
      <c r="C771" s="19" t="str">
        <f>IF(B771="","",COUNTIF(INDEX($B:$B,5):B771,B771))</f>
        <v/>
      </c>
      <c r="D771" s="18"/>
      <c r="E771" s="20" t="str">
        <f t="shared" si="78"/>
        <v/>
      </c>
      <c r="F771" s="19" t="str">
        <f t="shared" si="79"/>
        <v/>
      </c>
      <c r="G771" s="6"/>
      <c r="H771" s="21" t="str">
        <f t="shared" si="80"/>
        <v/>
      </c>
      <c r="I771" s="22" t="str">
        <f t="shared" si="81"/>
        <v/>
      </c>
      <c r="J771" s="21" t="str">
        <f t="shared" si="82"/>
        <v/>
      </c>
      <c r="K771" s="21" t="str">
        <f t="shared" si="83"/>
        <v/>
      </c>
      <c r="L771" s="23" t="str">
        <f>IF(B771="","",TRIM(IF(COUNTIF('Registru avize'!$B$5:$B$304,B771)=0,"Aviz inexistent în registru. ","")&amp;IF(AND(D771&lt;&gt;"",ISNA(MATCH(D771,Coduri,0)),E771=""),"Cod necunoscut. ","")&amp;IF(N(G771)&lt;=0,"Lipsește cantitatea. ","")))</f>
        <v/>
      </c>
    </row>
    <row r="772" spans="1:12" x14ac:dyDescent="0.2">
      <c r="A772" s="1" t="str">
        <f t="shared" si="77"/>
        <v/>
      </c>
      <c r="B772" s="18"/>
      <c r="C772" s="19" t="str">
        <f>IF(B772="","",COUNTIF(INDEX($B:$B,5):B772,B772))</f>
        <v/>
      </c>
      <c r="D772" s="18"/>
      <c r="E772" s="20" t="str">
        <f t="shared" si="78"/>
        <v/>
      </c>
      <c r="F772" s="19" t="str">
        <f t="shared" si="79"/>
        <v/>
      </c>
      <c r="G772" s="6"/>
      <c r="H772" s="21" t="str">
        <f t="shared" si="80"/>
        <v/>
      </c>
      <c r="I772" s="22" t="str">
        <f t="shared" si="81"/>
        <v/>
      </c>
      <c r="J772" s="21" t="str">
        <f t="shared" si="82"/>
        <v/>
      </c>
      <c r="K772" s="21" t="str">
        <f t="shared" si="83"/>
        <v/>
      </c>
      <c r="L772" s="23" t="str">
        <f>IF(B772="","",TRIM(IF(COUNTIF('Registru avize'!$B$5:$B$304,B772)=0,"Aviz inexistent în registru. ","")&amp;IF(AND(D772&lt;&gt;"",ISNA(MATCH(D772,Coduri,0)),E772=""),"Cod necunoscut. ","")&amp;IF(N(G772)&lt;=0,"Lipsește cantitatea. ","")))</f>
        <v/>
      </c>
    </row>
    <row r="773" spans="1:12" x14ac:dyDescent="0.2">
      <c r="A773" s="1" t="str">
        <f t="shared" ref="A773:A836" si="84">IF(B773="","",B773&amp;"|"&amp;C773)</f>
        <v/>
      </c>
      <c r="B773" s="18"/>
      <c r="C773" s="19" t="str">
        <f>IF(B773="","",COUNTIF(INDEX($B:$B,5):B773,B773))</f>
        <v/>
      </c>
      <c r="D773" s="18"/>
      <c r="E773" s="20" t="str">
        <f t="shared" ref="E773:E836" si="85">IF(D773="","",IFERROR(VLOOKUP(D773,Catalog,2,FALSE),""))</f>
        <v/>
      </c>
      <c r="F773" s="19" t="str">
        <f t="shared" ref="F773:F836" si="86">IF(D773="","",IFERROR(VLOOKUP(D773,Catalog,3,FALSE),""))</f>
        <v/>
      </c>
      <c r="G773" s="6"/>
      <c r="H773" s="21" t="str">
        <f t="shared" ref="H773:H836" si="87">IF(D773="","",IFERROR(VLOOKUP(D773,Catalog,4,FALSE),""))</f>
        <v/>
      </c>
      <c r="I773" s="22" t="str">
        <f t="shared" ref="I773:I836" si="88">IF(D773="","",IFERROR(VLOOKUP(D773,Catalog,5,FALSE),""))</f>
        <v/>
      </c>
      <c r="J773" s="21" t="str">
        <f t="shared" ref="J773:J836" si="89">IF(OR(G773="",H773=""),"",ROUND(G773*H773,2))</f>
        <v/>
      </c>
      <c r="K773" s="21" t="str">
        <f t="shared" ref="K773:K836" si="90">IF(OR(J773="",I773=""),"",ROUND(J773*I773,2))</f>
        <v/>
      </c>
      <c r="L773" s="23" t="str">
        <f>IF(B773="","",TRIM(IF(COUNTIF('Registru avize'!$B$5:$B$304,B773)=0,"Aviz inexistent în registru. ","")&amp;IF(AND(D773&lt;&gt;"",ISNA(MATCH(D773,Coduri,0)),E773=""),"Cod necunoscut. ","")&amp;IF(N(G773)&lt;=0,"Lipsește cantitatea. ","")))</f>
        <v/>
      </c>
    </row>
    <row r="774" spans="1:12" x14ac:dyDescent="0.2">
      <c r="A774" s="1" t="str">
        <f t="shared" si="84"/>
        <v/>
      </c>
      <c r="B774" s="18"/>
      <c r="C774" s="19" t="str">
        <f>IF(B774="","",COUNTIF(INDEX($B:$B,5):B774,B774))</f>
        <v/>
      </c>
      <c r="D774" s="18"/>
      <c r="E774" s="20" t="str">
        <f t="shared" si="85"/>
        <v/>
      </c>
      <c r="F774" s="19" t="str">
        <f t="shared" si="86"/>
        <v/>
      </c>
      <c r="G774" s="6"/>
      <c r="H774" s="21" t="str">
        <f t="shared" si="87"/>
        <v/>
      </c>
      <c r="I774" s="22" t="str">
        <f t="shared" si="88"/>
        <v/>
      </c>
      <c r="J774" s="21" t="str">
        <f t="shared" si="89"/>
        <v/>
      </c>
      <c r="K774" s="21" t="str">
        <f t="shared" si="90"/>
        <v/>
      </c>
      <c r="L774" s="23" t="str">
        <f>IF(B774="","",TRIM(IF(COUNTIF('Registru avize'!$B$5:$B$304,B774)=0,"Aviz inexistent în registru. ","")&amp;IF(AND(D774&lt;&gt;"",ISNA(MATCH(D774,Coduri,0)),E774=""),"Cod necunoscut. ","")&amp;IF(N(G774)&lt;=0,"Lipsește cantitatea. ","")))</f>
        <v/>
      </c>
    </row>
    <row r="775" spans="1:12" x14ac:dyDescent="0.2">
      <c r="A775" s="1" t="str">
        <f t="shared" si="84"/>
        <v/>
      </c>
      <c r="B775" s="18"/>
      <c r="C775" s="19" t="str">
        <f>IF(B775="","",COUNTIF(INDEX($B:$B,5):B775,B775))</f>
        <v/>
      </c>
      <c r="D775" s="18"/>
      <c r="E775" s="20" t="str">
        <f t="shared" si="85"/>
        <v/>
      </c>
      <c r="F775" s="19" t="str">
        <f t="shared" si="86"/>
        <v/>
      </c>
      <c r="G775" s="6"/>
      <c r="H775" s="21" t="str">
        <f t="shared" si="87"/>
        <v/>
      </c>
      <c r="I775" s="22" t="str">
        <f t="shared" si="88"/>
        <v/>
      </c>
      <c r="J775" s="21" t="str">
        <f t="shared" si="89"/>
        <v/>
      </c>
      <c r="K775" s="21" t="str">
        <f t="shared" si="90"/>
        <v/>
      </c>
      <c r="L775" s="23" t="str">
        <f>IF(B775="","",TRIM(IF(COUNTIF('Registru avize'!$B$5:$B$304,B775)=0,"Aviz inexistent în registru. ","")&amp;IF(AND(D775&lt;&gt;"",ISNA(MATCH(D775,Coduri,0)),E775=""),"Cod necunoscut. ","")&amp;IF(N(G775)&lt;=0,"Lipsește cantitatea. ","")))</f>
        <v/>
      </c>
    </row>
    <row r="776" spans="1:12" x14ac:dyDescent="0.2">
      <c r="A776" s="1" t="str">
        <f t="shared" si="84"/>
        <v/>
      </c>
      <c r="B776" s="18"/>
      <c r="C776" s="19" t="str">
        <f>IF(B776="","",COUNTIF(INDEX($B:$B,5):B776,B776))</f>
        <v/>
      </c>
      <c r="D776" s="18"/>
      <c r="E776" s="20" t="str">
        <f t="shared" si="85"/>
        <v/>
      </c>
      <c r="F776" s="19" t="str">
        <f t="shared" si="86"/>
        <v/>
      </c>
      <c r="G776" s="6"/>
      <c r="H776" s="21" t="str">
        <f t="shared" si="87"/>
        <v/>
      </c>
      <c r="I776" s="22" t="str">
        <f t="shared" si="88"/>
        <v/>
      </c>
      <c r="J776" s="21" t="str">
        <f t="shared" si="89"/>
        <v/>
      </c>
      <c r="K776" s="21" t="str">
        <f t="shared" si="90"/>
        <v/>
      </c>
      <c r="L776" s="23" t="str">
        <f>IF(B776="","",TRIM(IF(COUNTIF('Registru avize'!$B$5:$B$304,B776)=0,"Aviz inexistent în registru. ","")&amp;IF(AND(D776&lt;&gt;"",ISNA(MATCH(D776,Coduri,0)),E776=""),"Cod necunoscut. ","")&amp;IF(N(G776)&lt;=0,"Lipsește cantitatea. ","")))</f>
        <v/>
      </c>
    </row>
    <row r="777" spans="1:12" x14ac:dyDescent="0.2">
      <c r="A777" s="1" t="str">
        <f t="shared" si="84"/>
        <v/>
      </c>
      <c r="B777" s="18"/>
      <c r="C777" s="19" t="str">
        <f>IF(B777="","",COUNTIF(INDEX($B:$B,5):B777,B777))</f>
        <v/>
      </c>
      <c r="D777" s="18"/>
      <c r="E777" s="20" t="str">
        <f t="shared" si="85"/>
        <v/>
      </c>
      <c r="F777" s="19" t="str">
        <f t="shared" si="86"/>
        <v/>
      </c>
      <c r="G777" s="6"/>
      <c r="H777" s="21" t="str">
        <f t="shared" si="87"/>
        <v/>
      </c>
      <c r="I777" s="22" t="str">
        <f t="shared" si="88"/>
        <v/>
      </c>
      <c r="J777" s="21" t="str">
        <f t="shared" si="89"/>
        <v/>
      </c>
      <c r="K777" s="21" t="str">
        <f t="shared" si="90"/>
        <v/>
      </c>
      <c r="L777" s="23" t="str">
        <f>IF(B777="","",TRIM(IF(COUNTIF('Registru avize'!$B$5:$B$304,B777)=0,"Aviz inexistent în registru. ","")&amp;IF(AND(D777&lt;&gt;"",ISNA(MATCH(D777,Coduri,0)),E777=""),"Cod necunoscut. ","")&amp;IF(N(G777)&lt;=0,"Lipsește cantitatea. ","")))</f>
        <v/>
      </c>
    </row>
    <row r="778" spans="1:12" x14ac:dyDescent="0.2">
      <c r="A778" s="1" t="str">
        <f t="shared" si="84"/>
        <v/>
      </c>
      <c r="B778" s="18"/>
      <c r="C778" s="19" t="str">
        <f>IF(B778="","",COUNTIF(INDEX($B:$B,5):B778,B778))</f>
        <v/>
      </c>
      <c r="D778" s="18"/>
      <c r="E778" s="20" t="str">
        <f t="shared" si="85"/>
        <v/>
      </c>
      <c r="F778" s="19" t="str">
        <f t="shared" si="86"/>
        <v/>
      </c>
      <c r="G778" s="6"/>
      <c r="H778" s="21" t="str">
        <f t="shared" si="87"/>
        <v/>
      </c>
      <c r="I778" s="22" t="str">
        <f t="shared" si="88"/>
        <v/>
      </c>
      <c r="J778" s="21" t="str">
        <f t="shared" si="89"/>
        <v/>
      </c>
      <c r="K778" s="21" t="str">
        <f t="shared" si="90"/>
        <v/>
      </c>
      <c r="L778" s="23" t="str">
        <f>IF(B778="","",TRIM(IF(COUNTIF('Registru avize'!$B$5:$B$304,B778)=0,"Aviz inexistent în registru. ","")&amp;IF(AND(D778&lt;&gt;"",ISNA(MATCH(D778,Coduri,0)),E778=""),"Cod necunoscut. ","")&amp;IF(N(G778)&lt;=0,"Lipsește cantitatea. ","")))</f>
        <v/>
      </c>
    </row>
    <row r="779" spans="1:12" x14ac:dyDescent="0.2">
      <c r="A779" s="1" t="str">
        <f t="shared" si="84"/>
        <v/>
      </c>
      <c r="B779" s="18"/>
      <c r="C779" s="19" t="str">
        <f>IF(B779="","",COUNTIF(INDEX($B:$B,5):B779,B779))</f>
        <v/>
      </c>
      <c r="D779" s="18"/>
      <c r="E779" s="20" t="str">
        <f t="shared" si="85"/>
        <v/>
      </c>
      <c r="F779" s="19" t="str">
        <f t="shared" si="86"/>
        <v/>
      </c>
      <c r="G779" s="6"/>
      <c r="H779" s="21" t="str">
        <f t="shared" si="87"/>
        <v/>
      </c>
      <c r="I779" s="22" t="str">
        <f t="shared" si="88"/>
        <v/>
      </c>
      <c r="J779" s="21" t="str">
        <f t="shared" si="89"/>
        <v/>
      </c>
      <c r="K779" s="21" t="str">
        <f t="shared" si="90"/>
        <v/>
      </c>
      <c r="L779" s="23" t="str">
        <f>IF(B779="","",TRIM(IF(COUNTIF('Registru avize'!$B$5:$B$304,B779)=0,"Aviz inexistent în registru. ","")&amp;IF(AND(D779&lt;&gt;"",ISNA(MATCH(D779,Coduri,0)),E779=""),"Cod necunoscut. ","")&amp;IF(N(G779)&lt;=0,"Lipsește cantitatea. ","")))</f>
        <v/>
      </c>
    </row>
    <row r="780" spans="1:12" x14ac:dyDescent="0.2">
      <c r="A780" s="1" t="str">
        <f t="shared" si="84"/>
        <v/>
      </c>
      <c r="B780" s="18"/>
      <c r="C780" s="19" t="str">
        <f>IF(B780="","",COUNTIF(INDEX($B:$B,5):B780,B780))</f>
        <v/>
      </c>
      <c r="D780" s="18"/>
      <c r="E780" s="20" t="str">
        <f t="shared" si="85"/>
        <v/>
      </c>
      <c r="F780" s="19" t="str">
        <f t="shared" si="86"/>
        <v/>
      </c>
      <c r="G780" s="6"/>
      <c r="H780" s="21" t="str">
        <f t="shared" si="87"/>
        <v/>
      </c>
      <c r="I780" s="22" t="str">
        <f t="shared" si="88"/>
        <v/>
      </c>
      <c r="J780" s="21" t="str">
        <f t="shared" si="89"/>
        <v/>
      </c>
      <c r="K780" s="21" t="str">
        <f t="shared" si="90"/>
        <v/>
      </c>
      <c r="L780" s="23" t="str">
        <f>IF(B780="","",TRIM(IF(COUNTIF('Registru avize'!$B$5:$B$304,B780)=0,"Aviz inexistent în registru. ","")&amp;IF(AND(D780&lt;&gt;"",ISNA(MATCH(D780,Coduri,0)),E780=""),"Cod necunoscut. ","")&amp;IF(N(G780)&lt;=0,"Lipsește cantitatea. ","")))</f>
        <v/>
      </c>
    </row>
    <row r="781" spans="1:12" x14ac:dyDescent="0.2">
      <c r="A781" s="1" t="str">
        <f t="shared" si="84"/>
        <v/>
      </c>
      <c r="B781" s="18"/>
      <c r="C781" s="19" t="str">
        <f>IF(B781="","",COUNTIF(INDEX($B:$B,5):B781,B781))</f>
        <v/>
      </c>
      <c r="D781" s="18"/>
      <c r="E781" s="20" t="str">
        <f t="shared" si="85"/>
        <v/>
      </c>
      <c r="F781" s="19" t="str">
        <f t="shared" si="86"/>
        <v/>
      </c>
      <c r="G781" s="6"/>
      <c r="H781" s="21" t="str">
        <f t="shared" si="87"/>
        <v/>
      </c>
      <c r="I781" s="22" t="str">
        <f t="shared" si="88"/>
        <v/>
      </c>
      <c r="J781" s="21" t="str">
        <f t="shared" si="89"/>
        <v/>
      </c>
      <c r="K781" s="21" t="str">
        <f t="shared" si="90"/>
        <v/>
      </c>
      <c r="L781" s="23" t="str">
        <f>IF(B781="","",TRIM(IF(COUNTIF('Registru avize'!$B$5:$B$304,B781)=0,"Aviz inexistent în registru. ","")&amp;IF(AND(D781&lt;&gt;"",ISNA(MATCH(D781,Coduri,0)),E781=""),"Cod necunoscut. ","")&amp;IF(N(G781)&lt;=0,"Lipsește cantitatea. ","")))</f>
        <v/>
      </c>
    </row>
    <row r="782" spans="1:12" x14ac:dyDescent="0.2">
      <c r="A782" s="1" t="str">
        <f t="shared" si="84"/>
        <v/>
      </c>
      <c r="B782" s="18"/>
      <c r="C782" s="19" t="str">
        <f>IF(B782="","",COUNTIF(INDEX($B:$B,5):B782,B782))</f>
        <v/>
      </c>
      <c r="D782" s="18"/>
      <c r="E782" s="20" t="str">
        <f t="shared" si="85"/>
        <v/>
      </c>
      <c r="F782" s="19" t="str">
        <f t="shared" si="86"/>
        <v/>
      </c>
      <c r="G782" s="6"/>
      <c r="H782" s="21" t="str">
        <f t="shared" si="87"/>
        <v/>
      </c>
      <c r="I782" s="22" t="str">
        <f t="shared" si="88"/>
        <v/>
      </c>
      <c r="J782" s="21" t="str">
        <f t="shared" si="89"/>
        <v/>
      </c>
      <c r="K782" s="21" t="str">
        <f t="shared" si="90"/>
        <v/>
      </c>
      <c r="L782" s="23" t="str">
        <f>IF(B782="","",TRIM(IF(COUNTIF('Registru avize'!$B$5:$B$304,B782)=0,"Aviz inexistent în registru. ","")&amp;IF(AND(D782&lt;&gt;"",ISNA(MATCH(D782,Coduri,0)),E782=""),"Cod necunoscut. ","")&amp;IF(N(G782)&lt;=0,"Lipsește cantitatea. ","")))</f>
        <v/>
      </c>
    </row>
    <row r="783" spans="1:12" x14ac:dyDescent="0.2">
      <c r="A783" s="1" t="str">
        <f t="shared" si="84"/>
        <v/>
      </c>
      <c r="B783" s="18"/>
      <c r="C783" s="19" t="str">
        <f>IF(B783="","",COUNTIF(INDEX($B:$B,5):B783,B783))</f>
        <v/>
      </c>
      <c r="D783" s="18"/>
      <c r="E783" s="20" t="str">
        <f t="shared" si="85"/>
        <v/>
      </c>
      <c r="F783" s="19" t="str">
        <f t="shared" si="86"/>
        <v/>
      </c>
      <c r="G783" s="6"/>
      <c r="H783" s="21" t="str">
        <f t="shared" si="87"/>
        <v/>
      </c>
      <c r="I783" s="22" t="str">
        <f t="shared" si="88"/>
        <v/>
      </c>
      <c r="J783" s="21" t="str">
        <f t="shared" si="89"/>
        <v/>
      </c>
      <c r="K783" s="21" t="str">
        <f t="shared" si="90"/>
        <v/>
      </c>
      <c r="L783" s="23" t="str">
        <f>IF(B783="","",TRIM(IF(COUNTIF('Registru avize'!$B$5:$B$304,B783)=0,"Aviz inexistent în registru. ","")&amp;IF(AND(D783&lt;&gt;"",ISNA(MATCH(D783,Coduri,0)),E783=""),"Cod necunoscut. ","")&amp;IF(N(G783)&lt;=0,"Lipsește cantitatea. ","")))</f>
        <v/>
      </c>
    </row>
    <row r="784" spans="1:12" x14ac:dyDescent="0.2">
      <c r="A784" s="1" t="str">
        <f t="shared" si="84"/>
        <v/>
      </c>
      <c r="B784" s="18"/>
      <c r="C784" s="19" t="str">
        <f>IF(B784="","",COUNTIF(INDEX($B:$B,5):B784,B784))</f>
        <v/>
      </c>
      <c r="D784" s="18"/>
      <c r="E784" s="20" t="str">
        <f t="shared" si="85"/>
        <v/>
      </c>
      <c r="F784" s="19" t="str">
        <f t="shared" si="86"/>
        <v/>
      </c>
      <c r="G784" s="6"/>
      <c r="H784" s="21" t="str">
        <f t="shared" si="87"/>
        <v/>
      </c>
      <c r="I784" s="22" t="str">
        <f t="shared" si="88"/>
        <v/>
      </c>
      <c r="J784" s="21" t="str">
        <f t="shared" si="89"/>
        <v/>
      </c>
      <c r="K784" s="21" t="str">
        <f t="shared" si="90"/>
        <v/>
      </c>
      <c r="L784" s="23" t="str">
        <f>IF(B784="","",TRIM(IF(COUNTIF('Registru avize'!$B$5:$B$304,B784)=0,"Aviz inexistent în registru. ","")&amp;IF(AND(D784&lt;&gt;"",ISNA(MATCH(D784,Coduri,0)),E784=""),"Cod necunoscut. ","")&amp;IF(N(G784)&lt;=0,"Lipsește cantitatea. ","")))</f>
        <v/>
      </c>
    </row>
    <row r="785" spans="1:12" x14ac:dyDescent="0.2">
      <c r="A785" s="1" t="str">
        <f t="shared" si="84"/>
        <v/>
      </c>
      <c r="B785" s="18"/>
      <c r="C785" s="19" t="str">
        <f>IF(B785="","",COUNTIF(INDEX($B:$B,5):B785,B785))</f>
        <v/>
      </c>
      <c r="D785" s="18"/>
      <c r="E785" s="20" t="str">
        <f t="shared" si="85"/>
        <v/>
      </c>
      <c r="F785" s="19" t="str">
        <f t="shared" si="86"/>
        <v/>
      </c>
      <c r="G785" s="6"/>
      <c r="H785" s="21" t="str">
        <f t="shared" si="87"/>
        <v/>
      </c>
      <c r="I785" s="22" t="str">
        <f t="shared" si="88"/>
        <v/>
      </c>
      <c r="J785" s="21" t="str">
        <f t="shared" si="89"/>
        <v/>
      </c>
      <c r="K785" s="21" t="str">
        <f t="shared" si="90"/>
        <v/>
      </c>
      <c r="L785" s="23" t="str">
        <f>IF(B785="","",TRIM(IF(COUNTIF('Registru avize'!$B$5:$B$304,B785)=0,"Aviz inexistent în registru. ","")&amp;IF(AND(D785&lt;&gt;"",ISNA(MATCH(D785,Coduri,0)),E785=""),"Cod necunoscut. ","")&amp;IF(N(G785)&lt;=0,"Lipsește cantitatea. ","")))</f>
        <v/>
      </c>
    </row>
    <row r="786" spans="1:12" x14ac:dyDescent="0.2">
      <c r="A786" s="1" t="str">
        <f t="shared" si="84"/>
        <v/>
      </c>
      <c r="B786" s="18"/>
      <c r="C786" s="19" t="str">
        <f>IF(B786="","",COUNTIF(INDEX($B:$B,5):B786,B786))</f>
        <v/>
      </c>
      <c r="D786" s="18"/>
      <c r="E786" s="20" t="str">
        <f t="shared" si="85"/>
        <v/>
      </c>
      <c r="F786" s="19" t="str">
        <f t="shared" si="86"/>
        <v/>
      </c>
      <c r="G786" s="6"/>
      <c r="H786" s="21" t="str">
        <f t="shared" si="87"/>
        <v/>
      </c>
      <c r="I786" s="22" t="str">
        <f t="shared" si="88"/>
        <v/>
      </c>
      <c r="J786" s="21" t="str">
        <f t="shared" si="89"/>
        <v/>
      </c>
      <c r="K786" s="21" t="str">
        <f t="shared" si="90"/>
        <v/>
      </c>
      <c r="L786" s="23" t="str">
        <f>IF(B786="","",TRIM(IF(COUNTIF('Registru avize'!$B$5:$B$304,B786)=0,"Aviz inexistent în registru. ","")&amp;IF(AND(D786&lt;&gt;"",ISNA(MATCH(D786,Coduri,0)),E786=""),"Cod necunoscut. ","")&amp;IF(N(G786)&lt;=0,"Lipsește cantitatea. ","")))</f>
        <v/>
      </c>
    </row>
    <row r="787" spans="1:12" x14ac:dyDescent="0.2">
      <c r="A787" s="1" t="str">
        <f t="shared" si="84"/>
        <v/>
      </c>
      <c r="B787" s="18"/>
      <c r="C787" s="19" t="str">
        <f>IF(B787="","",COUNTIF(INDEX($B:$B,5):B787,B787))</f>
        <v/>
      </c>
      <c r="D787" s="18"/>
      <c r="E787" s="20" t="str">
        <f t="shared" si="85"/>
        <v/>
      </c>
      <c r="F787" s="19" t="str">
        <f t="shared" si="86"/>
        <v/>
      </c>
      <c r="G787" s="6"/>
      <c r="H787" s="21" t="str">
        <f t="shared" si="87"/>
        <v/>
      </c>
      <c r="I787" s="22" t="str">
        <f t="shared" si="88"/>
        <v/>
      </c>
      <c r="J787" s="21" t="str">
        <f t="shared" si="89"/>
        <v/>
      </c>
      <c r="K787" s="21" t="str">
        <f t="shared" si="90"/>
        <v/>
      </c>
      <c r="L787" s="23" t="str">
        <f>IF(B787="","",TRIM(IF(COUNTIF('Registru avize'!$B$5:$B$304,B787)=0,"Aviz inexistent în registru. ","")&amp;IF(AND(D787&lt;&gt;"",ISNA(MATCH(D787,Coduri,0)),E787=""),"Cod necunoscut. ","")&amp;IF(N(G787)&lt;=0,"Lipsește cantitatea. ","")))</f>
        <v/>
      </c>
    </row>
    <row r="788" spans="1:12" x14ac:dyDescent="0.2">
      <c r="A788" s="1" t="str">
        <f t="shared" si="84"/>
        <v/>
      </c>
      <c r="B788" s="18"/>
      <c r="C788" s="19" t="str">
        <f>IF(B788="","",COUNTIF(INDEX($B:$B,5):B788,B788))</f>
        <v/>
      </c>
      <c r="D788" s="18"/>
      <c r="E788" s="20" t="str">
        <f t="shared" si="85"/>
        <v/>
      </c>
      <c r="F788" s="19" t="str">
        <f t="shared" si="86"/>
        <v/>
      </c>
      <c r="G788" s="6"/>
      <c r="H788" s="21" t="str">
        <f t="shared" si="87"/>
        <v/>
      </c>
      <c r="I788" s="22" t="str">
        <f t="shared" si="88"/>
        <v/>
      </c>
      <c r="J788" s="21" t="str">
        <f t="shared" si="89"/>
        <v/>
      </c>
      <c r="K788" s="21" t="str">
        <f t="shared" si="90"/>
        <v/>
      </c>
      <c r="L788" s="23" t="str">
        <f>IF(B788="","",TRIM(IF(COUNTIF('Registru avize'!$B$5:$B$304,B788)=0,"Aviz inexistent în registru. ","")&amp;IF(AND(D788&lt;&gt;"",ISNA(MATCH(D788,Coduri,0)),E788=""),"Cod necunoscut. ","")&amp;IF(N(G788)&lt;=0,"Lipsește cantitatea. ","")))</f>
        <v/>
      </c>
    </row>
    <row r="789" spans="1:12" x14ac:dyDescent="0.2">
      <c r="A789" s="1" t="str">
        <f t="shared" si="84"/>
        <v/>
      </c>
      <c r="B789" s="18"/>
      <c r="C789" s="19" t="str">
        <f>IF(B789="","",COUNTIF(INDEX($B:$B,5):B789,B789))</f>
        <v/>
      </c>
      <c r="D789" s="18"/>
      <c r="E789" s="20" t="str">
        <f t="shared" si="85"/>
        <v/>
      </c>
      <c r="F789" s="19" t="str">
        <f t="shared" si="86"/>
        <v/>
      </c>
      <c r="G789" s="6"/>
      <c r="H789" s="21" t="str">
        <f t="shared" si="87"/>
        <v/>
      </c>
      <c r="I789" s="22" t="str">
        <f t="shared" si="88"/>
        <v/>
      </c>
      <c r="J789" s="21" t="str">
        <f t="shared" si="89"/>
        <v/>
      </c>
      <c r="K789" s="21" t="str">
        <f t="shared" si="90"/>
        <v/>
      </c>
      <c r="L789" s="23" t="str">
        <f>IF(B789="","",TRIM(IF(COUNTIF('Registru avize'!$B$5:$B$304,B789)=0,"Aviz inexistent în registru. ","")&amp;IF(AND(D789&lt;&gt;"",ISNA(MATCH(D789,Coduri,0)),E789=""),"Cod necunoscut. ","")&amp;IF(N(G789)&lt;=0,"Lipsește cantitatea. ","")))</f>
        <v/>
      </c>
    </row>
    <row r="790" spans="1:12" x14ac:dyDescent="0.2">
      <c r="A790" s="1" t="str">
        <f t="shared" si="84"/>
        <v/>
      </c>
      <c r="B790" s="18"/>
      <c r="C790" s="19" t="str">
        <f>IF(B790="","",COUNTIF(INDEX($B:$B,5):B790,B790))</f>
        <v/>
      </c>
      <c r="D790" s="18"/>
      <c r="E790" s="20" t="str">
        <f t="shared" si="85"/>
        <v/>
      </c>
      <c r="F790" s="19" t="str">
        <f t="shared" si="86"/>
        <v/>
      </c>
      <c r="G790" s="6"/>
      <c r="H790" s="21" t="str">
        <f t="shared" si="87"/>
        <v/>
      </c>
      <c r="I790" s="22" t="str">
        <f t="shared" si="88"/>
        <v/>
      </c>
      <c r="J790" s="21" t="str">
        <f t="shared" si="89"/>
        <v/>
      </c>
      <c r="K790" s="21" t="str">
        <f t="shared" si="90"/>
        <v/>
      </c>
      <c r="L790" s="23" t="str">
        <f>IF(B790="","",TRIM(IF(COUNTIF('Registru avize'!$B$5:$B$304,B790)=0,"Aviz inexistent în registru. ","")&amp;IF(AND(D790&lt;&gt;"",ISNA(MATCH(D790,Coduri,0)),E790=""),"Cod necunoscut. ","")&amp;IF(N(G790)&lt;=0,"Lipsește cantitatea. ","")))</f>
        <v/>
      </c>
    </row>
    <row r="791" spans="1:12" x14ac:dyDescent="0.2">
      <c r="A791" s="1" t="str">
        <f t="shared" si="84"/>
        <v/>
      </c>
      <c r="B791" s="18"/>
      <c r="C791" s="19" t="str">
        <f>IF(B791="","",COUNTIF(INDEX($B:$B,5):B791,B791))</f>
        <v/>
      </c>
      <c r="D791" s="18"/>
      <c r="E791" s="20" t="str">
        <f t="shared" si="85"/>
        <v/>
      </c>
      <c r="F791" s="19" t="str">
        <f t="shared" si="86"/>
        <v/>
      </c>
      <c r="G791" s="6"/>
      <c r="H791" s="21" t="str">
        <f t="shared" si="87"/>
        <v/>
      </c>
      <c r="I791" s="22" t="str">
        <f t="shared" si="88"/>
        <v/>
      </c>
      <c r="J791" s="21" t="str">
        <f t="shared" si="89"/>
        <v/>
      </c>
      <c r="K791" s="21" t="str">
        <f t="shared" si="90"/>
        <v/>
      </c>
      <c r="L791" s="23" t="str">
        <f>IF(B791="","",TRIM(IF(COUNTIF('Registru avize'!$B$5:$B$304,B791)=0,"Aviz inexistent în registru. ","")&amp;IF(AND(D791&lt;&gt;"",ISNA(MATCH(D791,Coduri,0)),E791=""),"Cod necunoscut. ","")&amp;IF(N(G791)&lt;=0,"Lipsește cantitatea. ","")))</f>
        <v/>
      </c>
    </row>
    <row r="792" spans="1:12" x14ac:dyDescent="0.2">
      <c r="A792" s="1" t="str">
        <f t="shared" si="84"/>
        <v/>
      </c>
      <c r="B792" s="18"/>
      <c r="C792" s="19" t="str">
        <f>IF(B792="","",COUNTIF(INDEX($B:$B,5):B792,B792))</f>
        <v/>
      </c>
      <c r="D792" s="18"/>
      <c r="E792" s="20" t="str">
        <f t="shared" si="85"/>
        <v/>
      </c>
      <c r="F792" s="19" t="str">
        <f t="shared" si="86"/>
        <v/>
      </c>
      <c r="G792" s="6"/>
      <c r="H792" s="21" t="str">
        <f t="shared" si="87"/>
        <v/>
      </c>
      <c r="I792" s="22" t="str">
        <f t="shared" si="88"/>
        <v/>
      </c>
      <c r="J792" s="21" t="str">
        <f t="shared" si="89"/>
        <v/>
      </c>
      <c r="K792" s="21" t="str">
        <f t="shared" si="90"/>
        <v/>
      </c>
      <c r="L792" s="23" t="str">
        <f>IF(B792="","",TRIM(IF(COUNTIF('Registru avize'!$B$5:$B$304,B792)=0,"Aviz inexistent în registru. ","")&amp;IF(AND(D792&lt;&gt;"",ISNA(MATCH(D792,Coduri,0)),E792=""),"Cod necunoscut. ","")&amp;IF(N(G792)&lt;=0,"Lipsește cantitatea. ","")))</f>
        <v/>
      </c>
    </row>
    <row r="793" spans="1:12" x14ac:dyDescent="0.2">
      <c r="A793" s="1" t="str">
        <f t="shared" si="84"/>
        <v/>
      </c>
      <c r="B793" s="18"/>
      <c r="C793" s="19" t="str">
        <f>IF(B793="","",COUNTIF(INDEX($B:$B,5):B793,B793))</f>
        <v/>
      </c>
      <c r="D793" s="18"/>
      <c r="E793" s="20" t="str">
        <f t="shared" si="85"/>
        <v/>
      </c>
      <c r="F793" s="19" t="str">
        <f t="shared" si="86"/>
        <v/>
      </c>
      <c r="G793" s="6"/>
      <c r="H793" s="21" t="str">
        <f t="shared" si="87"/>
        <v/>
      </c>
      <c r="I793" s="22" t="str">
        <f t="shared" si="88"/>
        <v/>
      </c>
      <c r="J793" s="21" t="str">
        <f t="shared" si="89"/>
        <v/>
      </c>
      <c r="K793" s="21" t="str">
        <f t="shared" si="90"/>
        <v/>
      </c>
      <c r="L793" s="23" t="str">
        <f>IF(B793="","",TRIM(IF(COUNTIF('Registru avize'!$B$5:$B$304,B793)=0,"Aviz inexistent în registru. ","")&amp;IF(AND(D793&lt;&gt;"",ISNA(MATCH(D793,Coduri,0)),E793=""),"Cod necunoscut. ","")&amp;IF(N(G793)&lt;=0,"Lipsește cantitatea. ","")))</f>
        <v/>
      </c>
    </row>
    <row r="794" spans="1:12" x14ac:dyDescent="0.2">
      <c r="A794" s="1" t="str">
        <f t="shared" si="84"/>
        <v/>
      </c>
      <c r="B794" s="18"/>
      <c r="C794" s="19" t="str">
        <f>IF(B794="","",COUNTIF(INDEX($B:$B,5):B794,B794))</f>
        <v/>
      </c>
      <c r="D794" s="18"/>
      <c r="E794" s="20" t="str">
        <f t="shared" si="85"/>
        <v/>
      </c>
      <c r="F794" s="19" t="str">
        <f t="shared" si="86"/>
        <v/>
      </c>
      <c r="G794" s="6"/>
      <c r="H794" s="21" t="str">
        <f t="shared" si="87"/>
        <v/>
      </c>
      <c r="I794" s="22" t="str">
        <f t="shared" si="88"/>
        <v/>
      </c>
      <c r="J794" s="21" t="str">
        <f t="shared" si="89"/>
        <v/>
      </c>
      <c r="K794" s="21" t="str">
        <f t="shared" si="90"/>
        <v/>
      </c>
      <c r="L794" s="23" t="str">
        <f>IF(B794="","",TRIM(IF(COUNTIF('Registru avize'!$B$5:$B$304,B794)=0,"Aviz inexistent în registru. ","")&amp;IF(AND(D794&lt;&gt;"",ISNA(MATCH(D794,Coduri,0)),E794=""),"Cod necunoscut. ","")&amp;IF(N(G794)&lt;=0,"Lipsește cantitatea. ","")))</f>
        <v/>
      </c>
    </row>
    <row r="795" spans="1:12" x14ac:dyDescent="0.2">
      <c r="A795" s="1" t="str">
        <f t="shared" si="84"/>
        <v/>
      </c>
      <c r="B795" s="18"/>
      <c r="C795" s="19" t="str">
        <f>IF(B795="","",COUNTIF(INDEX($B:$B,5):B795,B795))</f>
        <v/>
      </c>
      <c r="D795" s="18"/>
      <c r="E795" s="20" t="str">
        <f t="shared" si="85"/>
        <v/>
      </c>
      <c r="F795" s="19" t="str">
        <f t="shared" si="86"/>
        <v/>
      </c>
      <c r="G795" s="6"/>
      <c r="H795" s="21" t="str">
        <f t="shared" si="87"/>
        <v/>
      </c>
      <c r="I795" s="22" t="str">
        <f t="shared" si="88"/>
        <v/>
      </c>
      <c r="J795" s="21" t="str">
        <f t="shared" si="89"/>
        <v/>
      </c>
      <c r="K795" s="21" t="str">
        <f t="shared" si="90"/>
        <v/>
      </c>
      <c r="L795" s="23" t="str">
        <f>IF(B795="","",TRIM(IF(COUNTIF('Registru avize'!$B$5:$B$304,B795)=0,"Aviz inexistent în registru. ","")&amp;IF(AND(D795&lt;&gt;"",ISNA(MATCH(D795,Coduri,0)),E795=""),"Cod necunoscut. ","")&amp;IF(N(G795)&lt;=0,"Lipsește cantitatea. ","")))</f>
        <v/>
      </c>
    </row>
    <row r="796" spans="1:12" x14ac:dyDescent="0.2">
      <c r="A796" s="1" t="str">
        <f t="shared" si="84"/>
        <v/>
      </c>
      <c r="B796" s="18"/>
      <c r="C796" s="19" t="str">
        <f>IF(B796="","",COUNTIF(INDEX($B:$B,5):B796,B796))</f>
        <v/>
      </c>
      <c r="D796" s="18"/>
      <c r="E796" s="20" t="str">
        <f t="shared" si="85"/>
        <v/>
      </c>
      <c r="F796" s="19" t="str">
        <f t="shared" si="86"/>
        <v/>
      </c>
      <c r="G796" s="6"/>
      <c r="H796" s="21" t="str">
        <f t="shared" si="87"/>
        <v/>
      </c>
      <c r="I796" s="22" t="str">
        <f t="shared" si="88"/>
        <v/>
      </c>
      <c r="J796" s="21" t="str">
        <f t="shared" si="89"/>
        <v/>
      </c>
      <c r="K796" s="21" t="str">
        <f t="shared" si="90"/>
        <v/>
      </c>
      <c r="L796" s="23" t="str">
        <f>IF(B796="","",TRIM(IF(COUNTIF('Registru avize'!$B$5:$B$304,B796)=0,"Aviz inexistent în registru. ","")&amp;IF(AND(D796&lt;&gt;"",ISNA(MATCH(D796,Coduri,0)),E796=""),"Cod necunoscut. ","")&amp;IF(N(G796)&lt;=0,"Lipsește cantitatea. ","")))</f>
        <v/>
      </c>
    </row>
    <row r="797" spans="1:12" x14ac:dyDescent="0.2">
      <c r="A797" s="1" t="str">
        <f t="shared" si="84"/>
        <v/>
      </c>
      <c r="B797" s="18"/>
      <c r="C797" s="19" t="str">
        <f>IF(B797="","",COUNTIF(INDEX($B:$B,5):B797,B797))</f>
        <v/>
      </c>
      <c r="D797" s="18"/>
      <c r="E797" s="20" t="str">
        <f t="shared" si="85"/>
        <v/>
      </c>
      <c r="F797" s="19" t="str">
        <f t="shared" si="86"/>
        <v/>
      </c>
      <c r="G797" s="6"/>
      <c r="H797" s="21" t="str">
        <f t="shared" si="87"/>
        <v/>
      </c>
      <c r="I797" s="22" t="str">
        <f t="shared" si="88"/>
        <v/>
      </c>
      <c r="J797" s="21" t="str">
        <f t="shared" si="89"/>
        <v/>
      </c>
      <c r="K797" s="21" t="str">
        <f t="shared" si="90"/>
        <v/>
      </c>
      <c r="L797" s="23" t="str">
        <f>IF(B797="","",TRIM(IF(COUNTIF('Registru avize'!$B$5:$B$304,B797)=0,"Aviz inexistent în registru. ","")&amp;IF(AND(D797&lt;&gt;"",ISNA(MATCH(D797,Coduri,0)),E797=""),"Cod necunoscut. ","")&amp;IF(N(G797)&lt;=0,"Lipsește cantitatea. ","")))</f>
        <v/>
      </c>
    </row>
    <row r="798" spans="1:12" x14ac:dyDescent="0.2">
      <c r="A798" s="1" t="str">
        <f t="shared" si="84"/>
        <v/>
      </c>
      <c r="B798" s="18"/>
      <c r="C798" s="19" t="str">
        <f>IF(B798="","",COUNTIF(INDEX($B:$B,5):B798,B798))</f>
        <v/>
      </c>
      <c r="D798" s="18"/>
      <c r="E798" s="20" t="str">
        <f t="shared" si="85"/>
        <v/>
      </c>
      <c r="F798" s="19" t="str">
        <f t="shared" si="86"/>
        <v/>
      </c>
      <c r="G798" s="6"/>
      <c r="H798" s="21" t="str">
        <f t="shared" si="87"/>
        <v/>
      </c>
      <c r="I798" s="22" t="str">
        <f t="shared" si="88"/>
        <v/>
      </c>
      <c r="J798" s="21" t="str">
        <f t="shared" si="89"/>
        <v/>
      </c>
      <c r="K798" s="21" t="str">
        <f t="shared" si="90"/>
        <v/>
      </c>
      <c r="L798" s="23" t="str">
        <f>IF(B798="","",TRIM(IF(COUNTIF('Registru avize'!$B$5:$B$304,B798)=0,"Aviz inexistent în registru. ","")&amp;IF(AND(D798&lt;&gt;"",ISNA(MATCH(D798,Coduri,0)),E798=""),"Cod necunoscut. ","")&amp;IF(N(G798)&lt;=0,"Lipsește cantitatea. ","")))</f>
        <v/>
      </c>
    </row>
    <row r="799" spans="1:12" x14ac:dyDescent="0.2">
      <c r="A799" s="1" t="str">
        <f t="shared" si="84"/>
        <v/>
      </c>
      <c r="B799" s="18"/>
      <c r="C799" s="19" t="str">
        <f>IF(B799="","",COUNTIF(INDEX($B:$B,5):B799,B799))</f>
        <v/>
      </c>
      <c r="D799" s="18"/>
      <c r="E799" s="20" t="str">
        <f t="shared" si="85"/>
        <v/>
      </c>
      <c r="F799" s="19" t="str">
        <f t="shared" si="86"/>
        <v/>
      </c>
      <c r="G799" s="6"/>
      <c r="H799" s="21" t="str">
        <f t="shared" si="87"/>
        <v/>
      </c>
      <c r="I799" s="22" t="str">
        <f t="shared" si="88"/>
        <v/>
      </c>
      <c r="J799" s="21" t="str">
        <f t="shared" si="89"/>
        <v/>
      </c>
      <c r="K799" s="21" t="str">
        <f t="shared" si="90"/>
        <v/>
      </c>
      <c r="L799" s="23" t="str">
        <f>IF(B799="","",TRIM(IF(COUNTIF('Registru avize'!$B$5:$B$304,B799)=0,"Aviz inexistent în registru. ","")&amp;IF(AND(D799&lt;&gt;"",ISNA(MATCH(D799,Coduri,0)),E799=""),"Cod necunoscut. ","")&amp;IF(N(G799)&lt;=0,"Lipsește cantitatea. ","")))</f>
        <v/>
      </c>
    </row>
    <row r="800" spans="1:12" x14ac:dyDescent="0.2">
      <c r="A800" s="1" t="str">
        <f t="shared" si="84"/>
        <v/>
      </c>
      <c r="B800" s="18"/>
      <c r="C800" s="19" t="str">
        <f>IF(B800="","",COUNTIF(INDEX($B:$B,5):B800,B800))</f>
        <v/>
      </c>
      <c r="D800" s="18"/>
      <c r="E800" s="20" t="str">
        <f t="shared" si="85"/>
        <v/>
      </c>
      <c r="F800" s="19" t="str">
        <f t="shared" si="86"/>
        <v/>
      </c>
      <c r="G800" s="6"/>
      <c r="H800" s="21" t="str">
        <f t="shared" si="87"/>
        <v/>
      </c>
      <c r="I800" s="22" t="str">
        <f t="shared" si="88"/>
        <v/>
      </c>
      <c r="J800" s="21" t="str">
        <f t="shared" si="89"/>
        <v/>
      </c>
      <c r="K800" s="21" t="str">
        <f t="shared" si="90"/>
        <v/>
      </c>
      <c r="L800" s="23" t="str">
        <f>IF(B800="","",TRIM(IF(COUNTIF('Registru avize'!$B$5:$B$304,B800)=0,"Aviz inexistent în registru. ","")&amp;IF(AND(D800&lt;&gt;"",ISNA(MATCH(D800,Coduri,0)),E800=""),"Cod necunoscut. ","")&amp;IF(N(G800)&lt;=0,"Lipsește cantitatea. ","")))</f>
        <v/>
      </c>
    </row>
    <row r="801" spans="1:12" x14ac:dyDescent="0.2">
      <c r="A801" s="1" t="str">
        <f t="shared" si="84"/>
        <v/>
      </c>
      <c r="B801" s="18"/>
      <c r="C801" s="19" t="str">
        <f>IF(B801="","",COUNTIF(INDEX($B:$B,5):B801,B801))</f>
        <v/>
      </c>
      <c r="D801" s="18"/>
      <c r="E801" s="20" t="str">
        <f t="shared" si="85"/>
        <v/>
      </c>
      <c r="F801" s="19" t="str">
        <f t="shared" si="86"/>
        <v/>
      </c>
      <c r="G801" s="6"/>
      <c r="H801" s="21" t="str">
        <f t="shared" si="87"/>
        <v/>
      </c>
      <c r="I801" s="22" t="str">
        <f t="shared" si="88"/>
        <v/>
      </c>
      <c r="J801" s="21" t="str">
        <f t="shared" si="89"/>
        <v/>
      </c>
      <c r="K801" s="21" t="str">
        <f t="shared" si="90"/>
        <v/>
      </c>
      <c r="L801" s="23" t="str">
        <f>IF(B801="","",TRIM(IF(COUNTIF('Registru avize'!$B$5:$B$304,B801)=0,"Aviz inexistent în registru. ","")&amp;IF(AND(D801&lt;&gt;"",ISNA(MATCH(D801,Coduri,0)),E801=""),"Cod necunoscut. ","")&amp;IF(N(G801)&lt;=0,"Lipsește cantitatea. ","")))</f>
        <v/>
      </c>
    </row>
    <row r="802" spans="1:12" x14ac:dyDescent="0.2">
      <c r="A802" s="1" t="str">
        <f t="shared" si="84"/>
        <v/>
      </c>
      <c r="B802" s="18"/>
      <c r="C802" s="19" t="str">
        <f>IF(B802="","",COUNTIF(INDEX($B:$B,5):B802,B802))</f>
        <v/>
      </c>
      <c r="D802" s="18"/>
      <c r="E802" s="20" t="str">
        <f t="shared" si="85"/>
        <v/>
      </c>
      <c r="F802" s="19" t="str">
        <f t="shared" si="86"/>
        <v/>
      </c>
      <c r="G802" s="6"/>
      <c r="H802" s="21" t="str">
        <f t="shared" si="87"/>
        <v/>
      </c>
      <c r="I802" s="22" t="str">
        <f t="shared" si="88"/>
        <v/>
      </c>
      <c r="J802" s="21" t="str">
        <f t="shared" si="89"/>
        <v/>
      </c>
      <c r="K802" s="21" t="str">
        <f t="shared" si="90"/>
        <v/>
      </c>
      <c r="L802" s="23" t="str">
        <f>IF(B802="","",TRIM(IF(COUNTIF('Registru avize'!$B$5:$B$304,B802)=0,"Aviz inexistent în registru. ","")&amp;IF(AND(D802&lt;&gt;"",ISNA(MATCH(D802,Coduri,0)),E802=""),"Cod necunoscut. ","")&amp;IF(N(G802)&lt;=0,"Lipsește cantitatea. ","")))</f>
        <v/>
      </c>
    </row>
    <row r="803" spans="1:12" x14ac:dyDescent="0.2">
      <c r="A803" s="1" t="str">
        <f t="shared" si="84"/>
        <v/>
      </c>
      <c r="B803" s="18"/>
      <c r="C803" s="19" t="str">
        <f>IF(B803="","",COUNTIF(INDEX($B:$B,5):B803,B803))</f>
        <v/>
      </c>
      <c r="D803" s="18"/>
      <c r="E803" s="20" t="str">
        <f t="shared" si="85"/>
        <v/>
      </c>
      <c r="F803" s="19" t="str">
        <f t="shared" si="86"/>
        <v/>
      </c>
      <c r="G803" s="6"/>
      <c r="H803" s="21" t="str">
        <f t="shared" si="87"/>
        <v/>
      </c>
      <c r="I803" s="22" t="str">
        <f t="shared" si="88"/>
        <v/>
      </c>
      <c r="J803" s="21" t="str">
        <f t="shared" si="89"/>
        <v/>
      </c>
      <c r="K803" s="21" t="str">
        <f t="shared" si="90"/>
        <v/>
      </c>
      <c r="L803" s="23" t="str">
        <f>IF(B803="","",TRIM(IF(COUNTIF('Registru avize'!$B$5:$B$304,B803)=0,"Aviz inexistent în registru. ","")&amp;IF(AND(D803&lt;&gt;"",ISNA(MATCH(D803,Coduri,0)),E803=""),"Cod necunoscut. ","")&amp;IF(N(G803)&lt;=0,"Lipsește cantitatea. ","")))</f>
        <v/>
      </c>
    </row>
    <row r="804" spans="1:12" x14ac:dyDescent="0.2">
      <c r="A804" s="1" t="str">
        <f t="shared" si="84"/>
        <v/>
      </c>
      <c r="B804" s="18"/>
      <c r="C804" s="19" t="str">
        <f>IF(B804="","",COUNTIF(INDEX($B:$B,5):B804,B804))</f>
        <v/>
      </c>
      <c r="D804" s="18"/>
      <c r="E804" s="20" t="str">
        <f t="shared" si="85"/>
        <v/>
      </c>
      <c r="F804" s="19" t="str">
        <f t="shared" si="86"/>
        <v/>
      </c>
      <c r="G804" s="6"/>
      <c r="H804" s="21" t="str">
        <f t="shared" si="87"/>
        <v/>
      </c>
      <c r="I804" s="22" t="str">
        <f t="shared" si="88"/>
        <v/>
      </c>
      <c r="J804" s="21" t="str">
        <f t="shared" si="89"/>
        <v/>
      </c>
      <c r="K804" s="21" t="str">
        <f t="shared" si="90"/>
        <v/>
      </c>
      <c r="L804" s="23" t="str">
        <f>IF(B804="","",TRIM(IF(COUNTIF('Registru avize'!$B$5:$B$304,B804)=0,"Aviz inexistent în registru. ","")&amp;IF(AND(D804&lt;&gt;"",ISNA(MATCH(D804,Coduri,0)),E804=""),"Cod necunoscut. ","")&amp;IF(N(G804)&lt;=0,"Lipsește cantitatea. ","")))</f>
        <v/>
      </c>
    </row>
    <row r="805" spans="1:12" x14ac:dyDescent="0.2">
      <c r="A805" s="1" t="str">
        <f t="shared" si="84"/>
        <v/>
      </c>
      <c r="B805" s="18"/>
      <c r="C805" s="19" t="str">
        <f>IF(B805="","",COUNTIF(INDEX($B:$B,5):B805,B805))</f>
        <v/>
      </c>
      <c r="D805" s="18"/>
      <c r="E805" s="20" t="str">
        <f t="shared" si="85"/>
        <v/>
      </c>
      <c r="F805" s="19" t="str">
        <f t="shared" si="86"/>
        <v/>
      </c>
      <c r="G805" s="6"/>
      <c r="H805" s="21" t="str">
        <f t="shared" si="87"/>
        <v/>
      </c>
      <c r="I805" s="22" t="str">
        <f t="shared" si="88"/>
        <v/>
      </c>
      <c r="J805" s="21" t="str">
        <f t="shared" si="89"/>
        <v/>
      </c>
      <c r="K805" s="21" t="str">
        <f t="shared" si="90"/>
        <v/>
      </c>
      <c r="L805" s="23" t="str">
        <f>IF(B805="","",TRIM(IF(COUNTIF('Registru avize'!$B$5:$B$304,B805)=0,"Aviz inexistent în registru. ","")&amp;IF(AND(D805&lt;&gt;"",ISNA(MATCH(D805,Coduri,0)),E805=""),"Cod necunoscut. ","")&amp;IF(N(G805)&lt;=0,"Lipsește cantitatea. ","")))</f>
        <v/>
      </c>
    </row>
    <row r="806" spans="1:12" x14ac:dyDescent="0.2">
      <c r="A806" s="1" t="str">
        <f t="shared" si="84"/>
        <v/>
      </c>
      <c r="B806" s="18"/>
      <c r="C806" s="19" t="str">
        <f>IF(B806="","",COUNTIF(INDEX($B:$B,5):B806,B806))</f>
        <v/>
      </c>
      <c r="D806" s="18"/>
      <c r="E806" s="20" t="str">
        <f t="shared" si="85"/>
        <v/>
      </c>
      <c r="F806" s="19" t="str">
        <f t="shared" si="86"/>
        <v/>
      </c>
      <c r="G806" s="6"/>
      <c r="H806" s="21" t="str">
        <f t="shared" si="87"/>
        <v/>
      </c>
      <c r="I806" s="22" t="str">
        <f t="shared" si="88"/>
        <v/>
      </c>
      <c r="J806" s="21" t="str">
        <f t="shared" si="89"/>
        <v/>
      </c>
      <c r="K806" s="21" t="str">
        <f t="shared" si="90"/>
        <v/>
      </c>
      <c r="L806" s="23" t="str">
        <f>IF(B806="","",TRIM(IF(COUNTIF('Registru avize'!$B$5:$B$304,B806)=0,"Aviz inexistent în registru. ","")&amp;IF(AND(D806&lt;&gt;"",ISNA(MATCH(D806,Coduri,0)),E806=""),"Cod necunoscut. ","")&amp;IF(N(G806)&lt;=0,"Lipsește cantitatea. ","")))</f>
        <v/>
      </c>
    </row>
    <row r="807" spans="1:12" x14ac:dyDescent="0.2">
      <c r="A807" s="1" t="str">
        <f t="shared" si="84"/>
        <v/>
      </c>
      <c r="B807" s="18"/>
      <c r="C807" s="19" t="str">
        <f>IF(B807="","",COUNTIF(INDEX($B:$B,5):B807,B807))</f>
        <v/>
      </c>
      <c r="D807" s="18"/>
      <c r="E807" s="20" t="str">
        <f t="shared" si="85"/>
        <v/>
      </c>
      <c r="F807" s="19" t="str">
        <f t="shared" si="86"/>
        <v/>
      </c>
      <c r="G807" s="6"/>
      <c r="H807" s="21" t="str">
        <f t="shared" si="87"/>
        <v/>
      </c>
      <c r="I807" s="22" t="str">
        <f t="shared" si="88"/>
        <v/>
      </c>
      <c r="J807" s="21" t="str">
        <f t="shared" si="89"/>
        <v/>
      </c>
      <c r="K807" s="21" t="str">
        <f t="shared" si="90"/>
        <v/>
      </c>
      <c r="L807" s="23" t="str">
        <f>IF(B807="","",TRIM(IF(COUNTIF('Registru avize'!$B$5:$B$304,B807)=0,"Aviz inexistent în registru. ","")&amp;IF(AND(D807&lt;&gt;"",ISNA(MATCH(D807,Coduri,0)),E807=""),"Cod necunoscut. ","")&amp;IF(N(G807)&lt;=0,"Lipsește cantitatea. ","")))</f>
        <v/>
      </c>
    </row>
    <row r="808" spans="1:12" x14ac:dyDescent="0.2">
      <c r="A808" s="1" t="str">
        <f t="shared" si="84"/>
        <v/>
      </c>
      <c r="B808" s="18"/>
      <c r="C808" s="19" t="str">
        <f>IF(B808="","",COUNTIF(INDEX($B:$B,5):B808,B808))</f>
        <v/>
      </c>
      <c r="D808" s="18"/>
      <c r="E808" s="20" t="str">
        <f t="shared" si="85"/>
        <v/>
      </c>
      <c r="F808" s="19" t="str">
        <f t="shared" si="86"/>
        <v/>
      </c>
      <c r="G808" s="6"/>
      <c r="H808" s="21" t="str">
        <f t="shared" si="87"/>
        <v/>
      </c>
      <c r="I808" s="22" t="str">
        <f t="shared" si="88"/>
        <v/>
      </c>
      <c r="J808" s="21" t="str">
        <f t="shared" si="89"/>
        <v/>
      </c>
      <c r="K808" s="21" t="str">
        <f t="shared" si="90"/>
        <v/>
      </c>
      <c r="L808" s="23" t="str">
        <f>IF(B808="","",TRIM(IF(COUNTIF('Registru avize'!$B$5:$B$304,B808)=0,"Aviz inexistent în registru. ","")&amp;IF(AND(D808&lt;&gt;"",ISNA(MATCH(D808,Coduri,0)),E808=""),"Cod necunoscut. ","")&amp;IF(N(G808)&lt;=0,"Lipsește cantitatea. ","")))</f>
        <v/>
      </c>
    </row>
    <row r="809" spans="1:12" x14ac:dyDescent="0.2">
      <c r="A809" s="1" t="str">
        <f t="shared" si="84"/>
        <v/>
      </c>
      <c r="B809" s="18"/>
      <c r="C809" s="19" t="str">
        <f>IF(B809="","",COUNTIF(INDEX($B:$B,5):B809,B809))</f>
        <v/>
      </c>
      <c r="D809" s="18"/>
      <c r="E809" s="20" t="str">
        <f t="shared" si="85"/>
        <v/>
      </c>
      <c r="F809" s="19" t="str">
        <f t="shared" si="86"/>
        <v/>
      </c>
      <c r="G809" s="6"/>
      <c r="H809" s="21" t="str">
        <f t="shared" si="87"/>
        <v/>
      </c>
      <c r="I809" s="22" t="str">
        <f t="shared" si="88"/>
        <v/>
      </c>
      <c r="J809" s="21" t="str">
        <f t="shared" si="89"/>
        <v/>
      </c>
      <c r="K809" s="21" t="str">
        <f t="shared" si="90"/>
        <v/>
      </c>
      <c r="L809" s="23" t="str">
        <f>IF(B809="","",TRIM(IF(COUNTIF('Registru avize'!$B$5:$B$304,B809)=0,"Aviz inexistent în registru. ","")&amp;IF(AND(D809&lt;&gt;"",ISNA(MATCH(D809,Coduri,0)),E809=""),"Cod necunoscut. ","")&amp;IF(N(G809)&lt;=0,"Lipsește cantitatea. ","")))</f>
        <v/>
      </c>
    </row>
    <row r="810" spans="1:12" x14ac:dyDescent="0.2">
      <c r="A810" s="1" t="str">
        <f t="shared" si="84"/>
        <v/>
      </c>
      <c r="B810" s="18"/>
      <c r="C810" s="19" t="str">
        <f>IF(B810="","",COUNTIF(INDEX($B:$B,5):B810,B810))</f>
        <v/>
      </c>
      <c r="D810" s="18"/>
      <c r="E810" s="20" t="str">
        <f t="shared" si="85"/>
        <v/>
      </c>
      <c r="F810" s="19" t="str">
        <f t="shared" si="86"/>
        <v/>
      </c>
      <c r="G810" s="6"/>
      <c r="H810" s="21" t="str">
        <f t="shared" si="87"/>
        <v/>
      </c>
      <c r="I810" s="22" t="str">
        <f t="shared" si="88"/>
        <v/>
      </c>
      <c r="J810" s="21" t="str">
        <f t="shared" si="89"/>
        <v/>
      </c>
      <c r="K810" s="21" t="str">
        <f t="shared" si="90"/>
        <v/>
      </c>
      <c r="L810" s="23" t="str">
        <f>IF(B810="","",TRIM(IF(COUNTIF('Registru avize'!$B$5:$B$304,B810)=0,"Aviz inexistent în registru. ","")&amp;IF(AND(D810&lt;&gt;"",ISNA(MATCH(D810,Coduri,0)),E810=""),"Cod necunoscut. ","")&amp;IF(N(G810)&lt;=0,"Lipsește cantitatea. ","")))</f>
        <v/>
      </c>
    </row>
    <row r="811" spans="1:12" x14ac:dyDescent="0.2">
      <c r="A811" s="1" t="str">
        <f t="shared" si="84"/>
        <v/>
      </c>
      <c r="B811" s="18"/>
      <c r="C811" s="19" t="str">
        <f>IF(B811="","",COUNTIF(INDEX($B:$B,5):B811,B811))</f>
        <v/>
      </c>
      <c r="D811" s="18"/>
      <c r="E811" s="20" t="str">
        <f t="shared" si="85"/>
        <v/>
      </c>
      <c r="F811" s="19" t="str">
        <f t="shared" si="86"/>
        <v/>
      </c>
      <c r="G811" s="6"/>
      <c r="H811" s="21" t="str">
        <f t="shared" si="87"/>
        <v/>
      </c>
      <c r="I811" s="22" t="str">
        <f t="shared" si="88"/>
        <v/>
      </c>
      <c r="J811" s="21" t="str">
        <f t="shared" si="89"/>
        <v/>
      </c>
      <c r="K811" s="21" t="str">
        <f t="shared" si="90"/>
        <v/>
      </c>
      <c r="L811" s="23" t="str">
        <f>IF(B811="","",TRIM(IF(COUNTIF('Registru avize'!$B$5:$B$304,B811)=0,"Aviz inexistent în registru. ","")&amp;IF(AND(D811&lt;&gt;"",ISNA(MATCH(D811,Coduri,0)),E811=""),"Cod necunoscut. ","")&amp;IF(N(G811)&lt;=0,"Lipsește cantitatea. ","")))</f>
        <v/>
      </c>
    </row>
    <row r="812" spans="1:12" x14ac:dyDescent="0.2">
      <c r="A812" s="1" t="str">
        <f t="shared" si="84"/>
        <v/>
      </c>
      <c r="B812" s="18"/>
      <c r="C812" s="19" t="str">
        <f>IF(B812="","",COUNTIF(INDEX($B:$B,5):B812,B812))</f>
        <v/>
      </c>
      <c r="D812" s="18"/>
      <c r="E812" s="20" t="str">
        <f t="shared" si="85"/>
        <v/>
      </c>
      <c r="F812" s="19" t="str">
        <f t="shared" si="86"/>
        <v/>
      </c>
      <c r="G812" s="6"/>
      <c r="H812" s="21" t="str">
        <f t="shared" si="87"/>
        <v/>
      </c>
      <c r="I812" s="22" t="str">
        <f t="shared" si="88"/>
        <v/>
      </c>
      <c r="J812" s="21" t="str">
        <f t="shared" si="89"/>
        <v/>
      </c>
      <c r="K812" s="21" t="str">
        <f t="shared" si="90"/>
        <v/>
      </c>
      <c r="L812" s="23" t="str">
        <f>IF(B812="","",TRIM(IF(COUNTIF('Registru avize'!$B$5:$B$304,B812)=0,"Aviz inexistent în registru. ","")&amp;IF(AND(D812&lt;&gt;"",ISNA(MATCH(D812,Coduri,0)),E812=""),"Cod necunoscut. ","")&amp;IF(N(G812)&lt;=0,"Lipsește cantitatea. ","")))</f>
        <v/>
      </c>
    </row>
    <row r="813" spans="1:12" x14ac:dyDescent="0.2">
      <c r="A813" s="1" t="str">
        <f t="shared" si="84"/>
        <v/>
      </c>
      <c r="B813" s="18"/>
      <c r="C813" s="19" t="str">
        <f>IF(B813="","",COUNTIF(INDEX($B:$B,5):B813,B813))</f>
        <v/>
      </c>
      <c r="D813" s="18"/>
      <c r="E813" s="20" t="str">
        <f t="shared" si="85"/>
        <v/>
      </c>
      <c r="F813" s="19" t="str">
        <f t="shared" si="86"/>
        <v/>
      </c>
      <c r="G813" s="6"/>
      <c r="H813" s="21" t="str">
        <f t="shared" si="87"/>
        <v/>
      </c>
      <c r="I813" s="22" t="str">
        <f t="shared" si="88"/>
        <v/>
      </c>
      <c r="J813" s="21" t="str">
        <f t="shared" si="89"/>
        <v/>
      </c>
      <c r="K813" s="21" t="str">
        <f t="shared" si="90"/>
        <v/>
      </c>
      <c r="L813" s="23" t="str">
        <f>IF(B813="","",TRIM(IF(COUNTIF('Registru avize'!$B$5:$B$304,B813)=0,"Aviz inexistent în registru. ","")&amp;IF(AND(D813&lt;&gt;"",ISNA(MATCH(D813,Coduri,0)),E813=""),"Cod necunoscut. ","")&amp;IF(N(G813)&lt;=0,"Lipsește cantitatea. ","")))</f>
        <v/>
      </c>
    </row>
    <row r="814" spans="1:12" x14ac:dyDescent="0.2">
      <c r="A814" s="1" t="str">
        <f t="shared" si="84"/>
        <v/>
      </c>
      <c r="B814" s="18"/>
      <c r="C814" s="19" t="str">
        <f>IF(B814="","",COUNTIF(INDEX($B:$B,5):B814,B814))</f>
        <v/>
      </c>
      <c r="D814" s="18"/>
      <c r="E814" s="20" t="str">
        <f t="shared" si="85"/>
        <v/>
      </c>
      <c r="F814" s="19" t="str">
        <f t="shared" si="86"/>
        <v/>
      </c>
      <c r="G814" s="6"/>
      <c r="H814" s="21" t="str">
        <f t="shared" si="87"/>
        <v/>
      </c>
      <c r="I814" s="22" t="str">
        <f t="shared" si="88"/>
        <v/>
      </c>
      <c r="J814" s="21" t="str">
        <f t="shared" si="89"/>
        <v/>
      </c>
      <c r="K814" s="21" t="str">
        <f t="shared" si="90"/>
        <v/>
      </c>
      <c r="L814" s="23" t="str">
        <f>IF(B814="","",TRIM(IF(COUNTIF('Registru avize'!$B$5:$B$304,B814)=0,"Aviz inexistent în registru. ","")&amp;IF(AND(D814&lt;&gt;"",ISNA(MATCH(D814,Coduri,0)),E814=""),"Cod necunoscut. ","")&amp;IF(N(G814)&lt;=0,"Lipsește cantitatea. ","")))</f>
        <v/>
      </c>
    </row>
    <row r="815" spans="1:12" x14ac:dyDescent="0.2">
      <c r="A815" s="1" t="str">
        <f t="shared" si="84"/>
        <v/>
      </c>
      <c r="B815" s="18"/>
      <c r="C815" s="19" t="str">
        <f>IF(B815="","",COUNTIF(INDEX($B:$B,5):B815,B815))</f>
        <v/>
      </c>
      <c r="D815" s="18"/>
      <c r="E815" s="20" t="str">
        <f t="shared" si="85"/>
        <v/>
      </c>
      <c r="F815" s="19" t="str">
        <f t="shared" si="86"/>
        <v/>
      </c>
      <c r="G815" s="6"/>
      <c r="H815" s="21" t="str">
        <f t="shared" si="87"/>
        <v/>
      </c>
      <c r="I815" s="22" t="str">
        <f t="shared" si="88"/>
        <v/>
      </c>
      <c r="J815" s="21" t="str">
        <f t="shared" si="89"/>
        <v/>
      </c>
      <c r="K815" s="21" t="str">
        <f t="shared" si="90"/>
        <v/>
      </c>
      <c r="L815" s="23" t="str">
        <f>IF(B815="","",TRIM(IF(COUNTIF('Registru avize'!$B$5:$B$304,B815)=0,"Aviz inexistent în registru. ","")&amp;IF(AND(D815&lt;&gt;"",ISNA(MATCH(D815,Coduri,0)),E815=""),"Cod necunoscut. ","")&amp;IF(N(G815)&lt;=0,"Lipsește cantitatea. ","")))</f>
        <v/>
      </c>
    </row>
    <row r="816" spans="1:12" x14ac:dyDescent="0.2">
      <c r="A816" s="1" t="str">
        <f t="shared" si="84"/>
        <v/>
      </c>
      <c r="B816" s="18"/>
      <c r="C816" s="19" t="str">
        <f>IF(B816="","",COUNTIF(INDEX($B:$B,5):B816,B816))</f>
        <v/>
      </c>
      <c r="D816" s="18"/>
      <c r="E816" s="20" t="str">
        <f t="shared" si="85"/>
        <v/>
      </c>
      <c r="F816" s="19" t="str">
        <f t="shared" si="86"/>
        <v/>
      </c>
      <c r="G816" s="6"/>
      <c r="H816" s="21" t="str">
        <f t="shared" si="87"/>
        <v/>
      </c>
      <c r="I816" s="22" t="str">
        <f t="shared" si="88"/>
        <v/>
      </c>
      <c r="J816" s="21" t="str">
        <f t="shared" si="89"/>
        <v/>
      </c>
      <c r="K816" s="21" t="str">
        <f t="shared" si="90"/>
        <v/>
      </c>
      <c r="L816" s="23" t="str">
        <f>IF(B816="","",TRIM(IF(COUNTIF('Registru avize'!$B$5:$B$304,B816)=0,"Aviz inexistent în registru. ","")&amp;IF(AND(D816&lt;&gt;"",ISNA(MATCH(D816,Coduri,0)),E816=""),"Cod necunoscut. ","")&amp;IF(N(G816)&lt;=0,"Lipsește cantitatea. ","")))</f>
        <v/>
      </c>
    </row>
    <row r="817" spans="1:12" x14ac:dyDescent="0.2">
      <c r="A817" s="1" t="str">
        <f t="shared" si="84"/>
        <v/>
      </c>
      <c r="B817" s="18"/>
      <c r="C817" s="19" t="str">
        <f>IF(B817="","",COUNTIF(INDEX($B:$B,5):B817,B817))</f>
        <v/>
      </c>
      <c r="D817" s="18"/>
      <c r="E817" s="20" t="str">
        <f t="shared" si="85"/>
        <v/>
      </c>
      <c r="F817" s="19" t="str">
        <f t="shared" si="86"/>
        <v/>
      </c>
      <c r="G817" s="6"/>
      <c r="H817" s="21" t="str">
        <f t="shared" si="87"/>
        <v/>
      </c>
      <c r="I817" s="22" t="str">
        <f t="shared" si="88"/>
        <v/>
      </c>
      <c r="J817" s="21" t="str">
        <f t="shared" si="89"/>
        <v/>
      </c>
      <c r="K817" s="21" t="str">
        <f t="shared" si="90"/>
        <v/>
      </c>
      <c r="L817" s="23" t="str">
        <f>IF(B817="","",TRIM(IF(COUNTIF('Registru avize'!$B$5:$B$304,B817)=0,"Aviz inexistent în registru. ","")&amp;IF(AND(D817&lt;&gt;"",ISNA(MATCH(D817,Coduri,0)),E817=""),"Cod necunoscut. ","")&amp;IF(N(G817)&lt;=0,"Lipsește cantitatea. ","")))</f>
        <v/>
      </c>
    </row>
    <row r="818" spans="1:12" x14ac:dyDescent="0.2">
      <c r="A818" s="1" t="str">
        <f t="shared" si="84"/>
        <v/>
      </c>
      <c r="B818" s="18"/>
      <c r="C818" s="19" t="str">
        <f>IF(B818="","",COUNTIF(INDEX($B:$B,5):B818,B818))</f>
        <v/>
      </c>
      <c r="D818" s="18"/>
      <c r="E818" s="20" t="str">
        <f t="shared" si="85"/>
        <v/>
      </c>
      <c r="F818" s="19" t="str">
        <f t="shared" si="86"/>
        <v/>
      </c>
      <c r="G818" s="6"/>
      <c r="H818" s="21" t="str">
        <f t="shared" si="87"/>
        <v/>
      </c>
      <c r="I818" s="22" t="str">
        <f t="shared" si="88"/>
        <v/>
      </c>
      <c r="J818" s="21" t="str">
        <f t="shared" si="89"/>
        <v/>
      </c>
      <c r="K818" s="21" t="str">
        <f t="shared" si="90"/>
        <v/>
      </c>
      <c r="L818" s="23" t="str">
        <f>IF(B818="","",TRIM(IF(COUNTIF('Registru avize'!$B$5:$B$304,B818)=0,"Aviz inexistent în registru. ","")&amp;IF(AND(D818&lt;&gt;"",ISNA(MATCH(D818,Coduri,0)),E818=""),"Cod necunoscut. ","")&amp;IF(N(G818)&lt;=0,"Lipsește cantitatea. ","")))</f>
        <v/>
      </c>
    </row>
    <row r="819" spans="1:12" x14ac:dyDescent="0.2">
      <c r="A819" s="1" t="str">
        <f t="shared" si="84"/>
        <v/>
      </c>
      <c r="B819" s="18"/>
      <c r="C819" s="19" t="str">
        <f>IF(B819="","",COUNTIF(INDEX($B:$B,5):B819,B819))</f>
        <v/>
      </c>
      <c r="D819" s="18"/>
      <c r="E819" s="20" t="str">
        <f t="shared" si="85"/>
        <v/>
      </c>
      <c r="F819" s="19" t="str">
        <f t="shared" si="86"/>
        <v/>
      </c>
      <c r="G819" s="6"/>
      <c r="H819" s="21" t="str">
        <f t="shared" si="87"/>
        <v/>
      </c>
      <c r="I819" s="22" t="str">
        <f t="shared" si="88"/>
        <v/>
      </c>
      <c r="J819" s="21" t="str">
        <f t="shared" si="89"/>
        <v/>
      </c>
      <c r="K819" s="21" t="str">
        <f t="shared" si="90"/>
        <v/>
      </c>
      <c r="L819" s="23" t="str">
        <f>IF(B819="","",TRIM(IF(COUNTIF('Registru avize'!$B$5:$B$304,B819)=0,"Aviz inexistent în registru. ","")&amp;IF(AND(D819&lt;&gt;"",ISNA(MATCH(D819,Coduri,0)),E819=""),"Cod necunoscut. ","")&amp;IF(N(G819)&lt;=0,"Lipsește cantitatea. ","")))</f>
        <v/>
      </c>
    </row>
    <row r="820" spans="1:12" x14ac:dyDescent="0.2">
      <c r="A820" s="1" t="str">
        <f t="shared" si="84"/>
        <v/>
      </c>
      <c r="B820" s="18"/>
      <c r="C820" s="19" t="str">
        <f>IF(B820="","",COUNTIF(INDEX($B:$B,5):B820,B820))</f>
        <v/>
      </c>
      <c r="D820" s="18"/>
      <c r="E820" s="20" t="str">
        <f t="shared" si="85"/>
        <v/>
      </c>
      <c r="F820" s="19" t="str">
        <f t="shared" si="86"/>
        <v/>
      </c>
      <c r="G820" s="6"/>
      <c r="H820" s="21" t="str">
        <f t="shared" si="87"/>
        <v/>
      </c>
      <c r="I820" s="22" t="str">
        <f t="shared" si="88"/>
        <v/>
      </c>
      <c r="J820" s="21" t="str">
        <f t="shared" si="89"/>
        <v/>
      </c>
      <c r="K820" s="21" t="str">
        <f t="shared" si="90"/>
        <v/>
      </c>
      <c r="L820" s="23" t="str">
        <f>IF(B820="","",TRIM(IF(COUNTIF('Registru avize'!$B$5:$B$304,B820)=0,"Aviz inexistent în registru. ","")&amp;IF(AND(D820&lt;&gt;"",ISNA(MATCH(D820,Coduri,0)),E820=""),"Cod necunoscut. ","")&amp;IF(N(G820)&lt;=0,"Lipsește cantitatea. ","")))</f>
        <v/>
      </c>
    </row>
    <row r="821" spans="1:12" x14ac:dyDescent="0.2">
      <c r="A821" s="1" t="str">
        <f t="shared" si="84"/>
        <v/>
      </c>
      <c r="B821" s="18"/>
      <c r="C821" s="19" t="str">
        <f>IF(B821="","",COUNTIF(INDEX($B:$B,5):B821,B821))</f>
        <v/>
      </c>
      <c r="D821" s="18"/>
      <c r="E821" s="20" t="str">
        <f t="shared" si="85"/>
        <v/>
      </c>
      <c r="F821" s="19" t="str">
        <f t="shared" si="86"/>
        <v/>
      </c>
      <c r="G821" s="6"/>
      <c r="H821" s="21" t="str">
        <f t="shared" si="87"/>
        <v/>
      </c>
      <c r="I821" s="22" t="str">
        <f t="shared" si="88"/>
        <v/>
      </c>
      <c r="J821" s="21" t="str">
        <f t="shared" si="89"/>
        <v/>
      </c>
      <c r="K821" s="21" t="str">
        <f t="shared" si="90"/>
        <v/>
      </c>
      <c r="L821" s="23" t="str">
        <f>IF(B821="","",TRIM(IF(COUNTIF('Registru avize'!$B$5:$B$304,B821)=0,"Aviz inexistent în registru. ","")&amp;IF(AND(D821&lt;&gt;"",ISNA(MATCH(D821,Coduri,0)),E821=""),"Cod necunoscut. ","")&amp;IF(N(G821)&lt;=0,"Lipsește cantitatea. ","")))</f>
        <v/>
      </c>
    </row>
    <row r="822" spans="1:12" x14ac:dyDescent="0.2">
      <c r="A822" s="1" t="str">
        <f t="shared" si="84"/>
        <v/>
      </c>
      <c r="B822" s="18"/>
      <c r="C822" s="19" t="str">
        <f>IF(B822="","",COUNTIF(INDEX($B:$B,5):B822,B822))</f>
        <v/>
      </c>
      <c r="D822" s="18"/>
      <c r="E822" s="20" t="str">
        <f t="shared" si="85"/>
        <v/>
      </c>
      <c r="F822" s="19" t="str">
        <f t="shared" si="86"/>
        <v/>
      </c>
      <c r="G822" s="6"/>
      <c r="H822" s="21" t="str">
        <f t="shared" si="87"/>
        <v/>
      </c>
      <c r="I822" s="22" t="str">
        <f t="shared" si="88"/>
        <v/>
      </c>
      <c r="J822" s="21" t="str">
        <f t="shared" si="89"/>
        <v/>
      </c>
      <c r="K822" s="21" t="str">
        <f t="shared" si="90"/>
        <v/>
      </c>
      <c r="L822" s="23" t="str">
        <f>IF(B822="","",TRIM(IF(COUNTIF('Registru avize'!$B$5:$B$304,B822)=0,"Aviz inexistent în registru. ","")&amp;IF(AND(D822&lt;&gt;"",ISNA(MATCH(D822,Coduri,0)),E822=""),"Cod necunoscut. ","")&amp;IF(N(G822)&lt;=0,"Lipsește cantitatea. ","")))</f>
        <v/>
      </c>
    </row>
    <row r="823" spans="1:12" x14ac:dyDescent="0.2">
      <c r="A823" s="1" t="str">
        <f t="shared" si="84"/>
        <v/>
      </c>
      <c r="B823" s="18"/>
      <c r="C823" s="19" t="str">
        <f>IF(B823="","",COUNTIF(INDEX($B:$B,5):B823,B823))</f>
        <v/>
      </c>
      <c r="D823" s="18"/>
      <c r="E823" s="20" t="str">
        <f t="shared" si="85"/>
        <v/>
      </c>
      <c r="F823" s="19" t="str">
        <f t="shared" si="86"/>
        <v/>
      </c>
      <c r="G823" s="6"/>
      <c r="H823" s="21" t="str">
        <f t="shared" si="87"/>
        <v/>
      </c>
      <c r="I823" s="22" t="str">
        <f t="shared" si="88"/>
        <v/>
      </c>
      <c r="J823" s="21" t="str">
        <f t="shared" si="89"/>
        <v/>
      </c>
      <c r="K823" s="21" t="str">
        <f t="shared" si="90"/>
        <v/>
      </c>
      <c r="L823" s="23" t="str">
        <f>IF(B823="","",TRIM(IF(COUNTIF('Registru avize'!$B$5:$B$304,B823)=0,"Aviz inexistent în registru. ","")&amp;IF(AND(D823&lt;&gt;"",ISNA(MATCH(D823,Coduri,0)),E823=""),"Cod necunoscut. ","")&amp;IF(N(G823)&lt;=0,"Lipsește cantitatea. ","")))</f>
        <v/>
      </c>
    </row>
    <row r="824" spans="1:12" x14ac:dyDescent="0.2">
      <c r="A824" s="1" t="str">
        <f t="shared" si="84"/>
        <v/>
      </c>
      <c r="B824" s="18"/>
      <c r="C824" s="19" t="str">
        <f>IF(B824="","",COUNTIF(INDEX($B:$B,5):B824,B824))</f>
        <v/>
      </c>
      <c r="D824" s="18"/>
      <c r="E824" s="20" t="str">
        <f t="shared" si="85"/>
        <v/>
      </c>
      <c r="F824" s="19" t="str">
        <f t="shared" si="86"/>
        <v/>
      </c>
      <c r="G824" s="6"/>
      <c r="H824" s="21" t="str">
        <f t="shared" si="87"/>
        <v/>
      </c>
      <c r="I824" s="22" t="str">
        <f t="shared" si="88"/>
        <v/>
      </c>
      <c r="J824" s="21" t="str">
        <f t="shared" si="89"/>
        <v/>
      </c>
      <c r="K824" s="21" t="str">
        <f t="shared" si="90"/>
        <v/>
      </c>
      <c r="L824" s="23" t="str">
        <f>IF(B824="","",TRIM(IF(COUNTIF('Registru avize'!$B$5:$B$304,B824)=0,"Aviz inexistent în registru. ","")&amp;IF(AND(D824&lt;&gt;"",ISNA(MATCH(D824,Coduri,0)),E824=""),"Cod necunoscut. ","")&amp;IF(N(G824)&lt;=0,"Lipsește cantitatea. ","")))</f>
        <v/>
      </c>
    </row>
    <row r="825" spans="1:12" x14ac:dyDescent="0.2">
      <c r="A825" s="1" t="str">
        <f t="shared" si="84"/>
        <v/>
      </c>
      <c r="B825" s="18"/>
      <c r="C825" s="19" t="str">
        <f>IF(B825="","",COUNTIF(INDEX($B:$B,5):B825,B825))</f>
        <v/>
      </c>
      <c r="D825" s="18"/>
      <c r="E825" s="20" t="str">
        <f t="shared" si="85"/>
        <v/>
      </c>
      <c r="F825" s="19" t="str">
        <f t="shared" si="86"/>
        <v/>
      </c>
      <c r="G825" s="6"/>
      <c r="H825" s="21" t="str">
        <f t="shared" si="87"/>
        <v/>
      </c>
      <c r="I825" s="22" t="str">
        <f t="shared" si="88"/>
        <v/>
      </c>
      <c r="J825" s="21" t="str">
        <f t="shared" si="89"/>
        <v/>
      </c>
      <c r="K825" s="21" t="str">
        <f t="shared" si="90"/>
        <v/>
      </c>
      <c r="L825" s="23" t="str">
        <f>IF(B825="","",TRIM(IF(COUNTIF('Registru avize'!$B$5:$B$304,B825)=0,"Aviz inexistent în registru. ","")&amp;IF(AND(D825&lt;&gt;"",ISNA(MATCH(D825,Coduri,0)),E825=""),"Cod necunoscut. ","")&amp;IF(N(G825)&lt;=0,"Lipsește cantitatea. ","")))</f>
        <v/>
      </c>
    </row>
    <row r="826" spans="1:12" x14ac:dyDescent="0.2">
      <c r="A826" s="1" t="str">
        <f t="shared" si="84"/>
        <v/>
      </c>
      <c r="B826" s="18"/>
      <c r="C826" s="19" t="str">
        <f>IF(B826="","",COUNTIF(INDEX($B:$B,5):B826,B826))</f>
        <v/>
      </c>
      <c r="D826" s="18"/>
      <c r="E826" s="20" t="str">
        <f t="shared" si="85"/>
        <v/>
      </c>
      <c r="F826" s="19" t="str">
        <f t="shared" si="86"/>
        <v/>
      </c>
      <c r="G826" s="6"/>
      <c r="H826" s="21" t="str">
        <f t="shared" si="87"/>
        <v/>
      </c>
      <c r="I826" s="22" t="str">
        <f t="shared" si="88"/>
        <v/>
      </c>
      <c r="J826" s="21" t="str">
        <f t="shared" si="89"/>
        <v/>
      </c>
      <c r="K826" s="21" t="str">
        <f t="shared" si="90"/>
        <v/>
      </c>
      <c r="L826" s="23" t="str">
        <f>IF(B826="","",TRIM(IF(COUNTIF('Registru avize'!$B$5:$B$304,B826)=0,"Aviz inexistent în registru. ","")&amp;IF(AND(D826&lt;&gt;"",ISNA(MATCH(D826,Coduri,0)),E826=""),"Cod necunoscut. ","")&amp;IF(N(G826)&lt;=0,"Lipsește cantitatea. ","")))</f>
        <v/>
      </c>
    </row>
    <row r="827" spans="1:12" x14ac:dyDescent="0.2">
      <c r="A827" s="1" t="str">
        <f t="shared" si="84"/>
        <v/>
      </c>
      <c r="B827" s="18"/>
      <c r="C827" s="19" t="str">
        <f>IF(B827="","",COUNTIF(INDEX($B:$B,5):B827,B827))</f>
        <v/>
      </c>
      <c r="D827" s="18"/>
      <c r="E827" s="20" t="str">
        <f t="shared" si="85"/>
        <v/>
      </c>
      <c r="F827" s="19" t="str">
        <f t="shared" si="86"/>
        <v/>
      </c>
      <c r="G827" s="6"/>
      <c r="H827" s="21" t="str">
        <f t="shared" si="87"/>
        <v/>
      </c>
      <c r="I827" s="22" t="str">
        <f t="shared" si="88"/>
        <v/>
      </c>
      <c r="J827" s="21" t="str">
        <f t="shared" si="89"/>
        <v/>
      </c>
      <c r="K827" s="21" t="str">
        <f t="shared" si="90"/>
        <v/>
      </c>
      <c r="L827" s="23" t="str">
        <f>IF(B827="","",TRIM(IF(COUNTIF('Registru avize'!$B$5:$B$304,B827)=0,"Aviz inexistent în registru. ","")&amp;IF(AND(D827&lt;&gt;"",ISNA(MATCH(D827,Coduri,0)),E827=""),"Cod necunoscut. ","")&amp;IF(N(G827)&lt;=0,"Lipsește cantitatea. ","")))</f>
        <v/>
      </c>
    </row>
    <row r="828" spans="1:12" x14ac:dyDescent="0.2">
      <c r="A828" s="1" t="str">
        <f t="shared" si="84"/>
        <v/>
      </c>
      <c r="B828" s="18"/>
      <c r="C828" s="19" t="str">
        <f>IF(B828="","",COUNTIF(INDEX($B:$B,5):B828,B828))</f>
        <v/>
      </c>
      <c r="D828" s="18"/>
      <c r="E828" s="20" t="str">
        <f t="shared" si="85"/>
        <v/>
      </c>
      <c r="F828" s="19" t="str">
        <f t="shared" si="86"/>
        <v/>
      </c>
      <c r="G828" s="6"/>
      <c r="H828" s="21" t="str">
        <f t="shared" si="87"/>
        <v/>
      </c>
      <c r="I828" s="22" t="str">
        <f t="shared" si="88"/>
        <v/>
      </c>
      <c r="J828" s="21" t="str">
        <f t="shared" si="89"/>
        <v/>
      </c>
      <c r="K828" s="21" t="str">
        <f t="shared" si="90"/>
        <v/>
      </c>
      <c r="L828" s="23" t="str">
        <f>IF(B828="","",TRIM(IF(COUNTIF('Registru avize'!$B$5:$B$304,B828)=0,"Aviz inexistent în registru. ","")&amp;IF(AND(D828&lt;&gt;"",ISNA(MATCH(D828,Coduri,0)),E828=""),"Cod necunoscut. ","")&amp;IF(N(G828)&lt;=0,"Lipsește cantitatea. ","")))</f>
        <v/>
      </c>
    </row>
    <row r="829" spans="1:12" x14ac:dyDescent="0.2">
      <c r="A829" s="1" t="str">
        <f t="shared" si="84"/>
        <v/>
      </c>
      <c r="B829" s="18"/>
      <c r="C829" s="19" t="str">
        <f>IF(B829="","",COUNTIF(INDEX($B:$B,5):B829,B829))</f>
        <v/>
      </c>
      <c r="D829" s="18"/>
      <c r="E829" s="20" t="str">
        <f t="shared" si="85"/>
        <v/>
      </c>
      <c r="F829" s="19" t="str">
        <f t="shared" si="86"/>
        <v/>
      </c>
      <c r="G829" s="6"/>
      <c r="H829" s="21" t="str">
        <f t="shared" si="87"/>
        <v/>
      </c>
      <c r="I829" s="22" t="str">
        <f t="shared" si="88"/>
        <v/>
      </c>
      <c r="J829" s="21" t="str">
        <f t="shared" si="89"/>
        <v/>
      </c>
      <c r="K829" s="21" t="str">
        <f t="shared" si="90"/>
        <v/>
      </c>
      <c r="L829" s="23" t="str">
        <f>IF(B829="","",TRIM(IF(COUNTIF('Registru avize'!$B$5:$B$304,B829)=0,"Aviz inexistent în registru. ","")&amp;IF(AND(D829&lt;&gt;"",ISNA(MATCH(D829,Coduri,0)),E829=""),"Cod necunoscut. ","")&amp;IF(N(G829)&lt;=0,"Lipsește cantitatea. ","")))</f>
        <v/>
      </c>
    </row>
    <row r="830" spans="1:12" x14ac:dyDescent="0.2">
      <c r="A830" s="1" t="str">
        <f t="shared" si="84"/>
        <v/>
      </c>
      <c r="B830" s="18"/>
      <c r="C830" s="19" t="str">
        <f>IF(B830="","",COUNTIF(INDEX($B:$B,5):B830,B830))</f>
        <v/>
      </c>
      <c r="D830" s="18"/>
      <c r="E830" s="20" t="str">
        <f t="shared" si="85"/>
        <v/>
      </c>
      <c r="F830" s="19" t="str">
        <f t="shared" si="86"/>
        <v/>
      </c>
      <c r="G830" s="6"/>
      <c r="H830" s="21" t="str">
        <f t="shared" si="87"/>
        <v/>
      </c>
      <c r="I830" s="22" t="str">
        <f t="shared" si="88"/>
        <v/>
      </c>
      <c r="J830" s="21" t="str">
        <f t="shared" si="89"/>
        <v/>
      </c>
      <c r="K830" s="21" t="str">
        <f t="shared" si="90"/>
        <v/>
      </c>
      <c r="L830" s="23" t="str">
        <f>IF(B830="","",TRIM(IF(COUNTIF('Registru avize'!$B$5:$B$304,B830)=0,"Aviz inexistent în registru. ","")&amp;IF(AND(D830&lt;&gt;"",ISNA(MATCH(D830,Coduri,0)),E830=""),"Cod necunoscut. ","")&amp;IF(N(G830)&lt;=0,"Lipsește cantitatea. ","")))</f>
        <v/>
      </c>
    </row>
    <row r="831" spans="1:12" x14ac:dyDescent="0.2">
      <c r="A831" s="1" t="str">
        <f t="shared" si="84"/>
        <v/>
      </c>
      <c r="B831" s="18"/>
      <c r="C831" s="19" t="str">
        <f>IF(B831="","",COUNTIF(INDEX($B:$B,5):B831,B831))</f>
        <v/>
      </c>
      <c r="D831" s="18"/>
      <c r="E831" s="20" t="str">
        <f t="shared" si="85"/>
        <v/>
      </c>
      <c r="F831" s="19" t="str">
        <f t="shared" si="86"/>
        <v/>
      </c>
      <c r="G831" s="6"/>
      <c r="H831" s="21" t="str">
        <f t="shared" si="87"/>
        <v/>
      </c>
      <c r="I831" s="22" t="str">
        <f t="shared" si="88"/>
        <v/>
      </c>
      <c r="J831" s="21" t="str">
        <f t="shared" si="89"/>
        <v/>
      </c>
      <c r="K831" s="21" t="str">
        <f t="shared" si="90"/>
        <v/>
      </c>
      <c r="L831" s="23" t="str">
        <f>IF(B831="","",TRIM(IF(COUNTIF('Registru avize'!$B$5:$B$304,B831)=0,"Aviz inexistent în registru. ","")&amp;IF(AND(D831&lt;&gt;"",ISNA(MATCH(D831,Coduri,0)),E831=""),"Cod necunoscut. ","")&amp;IF(N(G831)&lt;=0,"Lipsește cantitatea. ","")))</f>
        <v/>
      </c>
    </row>
    <row r="832" spans="1:12" x14ac:dyDescent="0.2">
      <c r="A832" s="1" t="str">
        <f t="shared" si="84"/>
        <v/>
      </c>
      <c r="B832" s="18"/>
      <c r="C832" s="19" t="str">
        <f>IF(B832="","",COUNTIF(INDEX($B:$B,5):B832,B832))</f>
        <v/>
      </c>
      <c r="D832" s="18"/>
      <c r="E832" s="20" t="str">
        <f t="shared" si="85"/>
        <v/>
      </c>
      <c r="F832" s="19" t="str">
        <f t="shared" si="86"/>
        <v/>
      </c>
      <c r="G832" s="6"/>
      <c r="H832" s="21" t="str">
        <f t="shared" si="87"/>
        <v/>
      </c>
      <c r="I832" s="22" t="str">
        <f t="shared" si="88"/>
        <v/>
      </c>
      <c r="J832" s="21" t="str">
        <f t="shared" si="89"/>
        <v/>
      </c>
      <c r="K832" s="21" t="str">
        <f t="shared" si="90"/>
        <v/>
      </c>
      <c r="L832" s="23" t="str">
        <f>IF(B832="","",TRIM(IF(COUNTIF('Registru avize'!$B$5:$B$304,B832)=0,"Aviz inexistent în registru. ","")&amp;IF(AND(D832&lt;&gt;"",ISNA(MATCH(D832,Coduri,0)),E832=""),"Cod necunoscut. ","")&amp;IF(N(G832)&lt;=0,"Lipsește cantitatea. ","")))</f>
        <v/>
      </c>
    </row>
    <row r="833" spans="1:12" x14ac:dyDescent="0.2">
      <c r="A833" s="1" t="str">
        <f t="shared" si="84"/>
        <v/>
      </c>
      <c r="B833" s="18"/>
      <c r="C833" s="19" t="str">
        <f>IF(B833="","",COUNTIF(INDEX($B:$B,5):B833,B833))</f>
        <v/>
      </c>
      <c r="D833" s="18"/>
      <c r="E833" s="20" t="str">
        <f t="shared" si="85"/>
        <v/>
      </c>
      <c r="F833" s="19" t="str">
        <f t="shared" si="86"/>
        <v/>
      </c>
      <c r="G833" s="6"/>
      <c r="H833" s="21" t="str">
        <f t="shared" si="87"/>
        <v/>
      </c>
      <c r="I833" s="22" t="str">
        <f t="shared" si="88"/>
        <v/>
      </c>
      <c r="J833" s="21" t="str">
        <f t="shared" si="89"/>
        <v/>
      </c>
      <c r="K833" s="21" t="str">
        <f t="shared" si="90"/>
        <v/>
      </c>
      <c r="L833" s="23" t="str">
        <f>IF(B833="","",TRIM(IF(COUNTIF('Registru avize'!$B$5:$B$304,B833)=0,"Aviz inexistent în registru. ","")&amp;IF(AND(D833&lt;&gt;"",ISNA(MATCH(D833,Coduri,0)),E833=""),"Cod necunoscut. ","")&amp;IF(N(G833)&lt;=0,"Lipsește cantitatea. ","")))</f>
        <v/>
      </c>
    </row>
    <row r="834" spans="1:12" x14ac:dyDescent="0.2">
      <c r="A834" s="1" t="str">
        <f t="shared" si="84"/>
        <v/>
      </c>
      <c r="B834" s="18"/>
      <c r="C834" s="19" t="str">
        <f>IF(B834="","",COUNTIF(INDEX($B:$B,5):B834,B834))</f>
        <v/>
      </c>
      <c r="D834" s="18"/>
      <c r="E834" s="20" t="str">
        <f t="shared" si="85"/>
        <v/>
      </c>
      <c r="F834" s="19" t="str">
        <f t="shared" si="86"/>
        <v/>
      </c>
      <c r="G834" s="6"/>
      <c r="H834" s="21" t="str">
        <f t="shared" si="87"/>
        <v/>
      </c>
      <c r="I834" s="22" t="str">
        <f t="shared" si="88"/>
        <v/>
      </c>
      <c r="J834" s="21" t="str">
        <f t="shared" si="89"/>
        <v/>
      </c>
      <c r="K834" s="21" t="str">
        <f t="shared" si="90"/>
        <v/>
      </c>
      <c r="L834" s="23" t="str">
        <f>IF(B834="","",TRIM(IF(COUNTIF('Registru avize'!$B$5:$B$304,B834)=0,"Aviz inexistent în registru. ","")&amp;IF(AND(D834&lt;&gt;"",ISNA(MATCH(D834,Coduri,0)),E834=""),"Cod necunoscut. ","")&amp;IF(N(G834)&lt;=0,"Lipsește cantitatea. ","")))</f>
        <v/>
      </c>
    </row>
    <row r="835" spans="1:12" x14ac:dyDescent="0.2">
      <c r="A835" s="1" t="str">
        <f t="shared" si="84"/>
        <v/>
      </c>
      <c r="B835" s="18"/>
      <c r="C835" s="19" t="str">
        <f>IF(B835="","",COUNTIF(INDEX($B:$B,5):B835,B835))</f>
        <v/>
      </c>
      <c r="D835" s="18"/>
      <c r="E835" s="20" t="str">
        <f t="shared" si="85"/>
        <v/>
      </c>
      <c r="F835" s="19" t="str">
        <f t="shared" si="86"/>
        <v/>
      </c>
      <c r="G835" s="6"/>
      <c r="H835" s="21" t="str">
        <f t="shared" si="87"/>
        <v/>
      </c>
      <c r="I835" s="22" t="str">
        <f t="shared" si="88"/>
        <v/>
      </c>
      <c r="J835" s="21" t="str">
        <f t="shared" si="89"/>
        <v/>
      </c>
      <c r="K835" s="21" t="str">
        <f t="shared" si="90"/>
        <v/>
      </c>
      <c r="L835" s="23" t="str">
        <f>IF(B835="","",TRIM(IF(COUNTIF('Registru avize'!$B$5:$B$304,B835)=0,"Aviz inexistent în registru. ","")&amp;IF(AND(D835&lt;&gt;"",ISNA(MATCH(D835,Coduri,0)),E835=""),"Cod necunoscut. ","")&amp;IF(N(G835)&lt;=0,"Lipsește cantitatea. ","")))</f>
        <v/>
      </c>
    </row>
    <row r="836" spans="1:12" x14ac:dyDescent="0.2">
      <c r="A836" s="1" t="str">
        <f t="shared" si="84"/>
        <v/>
      </c>
      <c r="B836" s="18"/>
      <c r="C836" s="19" t="str">
        <f>IF(B836="","",COUNTIF(INDEX($B:$B,5):B836,B836))</f>
        <v/>
      </c>
      <c r="D836" s="18"/>
      <c r="E836" s="20" t="str">
        <f t="shared" si="85"/>
        <v/>
      </c>
      <c r="F836" s="19" t="str">
        <f t="shared" si="86"/>
        <v/>
      </c>
      <c r="G836" s="6"/>
      <c r="H836" s="21" t="str">
        <f t="shared" si="87"/>
        <v/>
      </c>
      <c r="I836" s="22" t="str">
        <f t="shared" si="88"/>
        <v/>
      </c>
      <c r="J836" s="21" t="str">
        <f t="shared" si="89"/>
        <v/>
      </c>
      <c r="K836" s="21" t="str">
        <f t="shared" si="90"/>
        <v/>
      </c>
      <c r="L836" s="23" t="str">
        <f>IF(B836="","",TRIM(IF(COUNTIF('Registru avize'!$B$5:$B$304,B836)=0,"Aviz inexistent în registru. ","")&amp;IF(AND(D836&lt;&gt;"",ISNA(MATCH(D836,Coduri,0)),E836=""),"Cod necunoscut. ","")&amp;IF(N(G836)&lt;=0,"Lipsește cantitatea. ","")))</f>
        <v/>
      </c>
    </row>
    <row r="837" spans="1:12" x14ac:dyDescent="0.2">
      <c r="A837" s="1" t="str">
        <f t="shared" ref="A837:A900" si="91">IF(B837="","",B837&amp;"|"&amp;C837)</f>
        <v/>
      </c>
      <c r="B837" s="18"/>
      <c r="C837" s="19" t="str">
        <f>IF(B837="","",COUNTIF(INDEX($B:$B,5):B837,B837))</f>
        <v/>
      </c>
      <c r="D837" s="18"/>
      <c r="E837" s="20" t="str">
        <f t="shared" ref="E837:E900" si="92">IF(D837="","",IFERROR(VLOOKUP(D837,Catalog,2,FALSE),""))</f>
        <v/>
      </c>
      <c r="F837" s="19" t="str">
        <f t="shared" ref="F837:F900" si="93">IF(D837="","",IFERROR(VLOOKUP(D837,Catalog,3,FALSE),""))</f>
        <v/>
      </c>
      <c r="G837" s="6"/>
      <c r="H837" s="21" t="str">
        <f t="shared" ref="H837:H900" si="94">IF(D837="","",IFERROR(VLOOKUP(D837,Catalog,4,FALSE),""))</f>
        <v/>
      </c>
      <c r="I837" s="22" t="str">
        <f t="shared" ref="I837:I900" si="95">IF(D837="","",IFERROR(VLOOKUP(D837,Catalog,5,FALSE),""))</f>
        <v/>
      </c>
      <c r="J837" s="21" t="str">
        <f t="shared" ref="J837:J900" si="96">IF(OR(G837="",H837=""),"",ROUND(G837*H837,2))</f>
        <v/>
      </c>
      <c r="K837" s="21" t="str">
        <f t="shared" ref="K837:K900" si="97">IF(OR(J837="",I837=""),"",ROUND(J837*I837,2))</f>
        <v/>
      </c>
      <c r="L837" s="23" t="str">
        <f>IF(B837="","",TRIM(IF(COUNTIF('Registru avize'!$B$5:$B$304,B837)=0,"Aviz inexistent în registru. ","")&amp;IF(AND(D837&lt;&gt;"",ISNA(MATCH(D837,Coduri,0)),E837=""),"Cod necunoscut. ","")&amp;IF(N(G837)&lt;=0,"Lipsește cantitatea. ","")))</f>
        <v/>
      </c>
    </row>
    <row r="838" spans="1:12" x14ac:dyDescent="0.2">
      <c r="A838" s="1" t="str">
        <f t="shared" si="91"/>
        <v/>
      </c>
      <c r="B838" s="18"/>
      <c r="C838" s="19" t="str">
        <f>IF(B838="","",COUNTIF(INDEX($B:$B,5):B838,B838))</f>
        <v/>
      </c>
      <c r="D838" s="18"/>
      <c r="E838" s="20" t="str">
        <f t="shared" si="92"/>
        <v/>
      </c>
      <c r="F838" s="19" t="str">
        <f t="shared" si="93"/>
        <v/>
      </c>
      <c r="G838" s="6"/>
      <c r="H838" s="21" t="str">
        <f t="shared" si="94"/>
        <v/>
      </c>
      <c r="I838" s="22" t="str">
        <f t="shared" si="95"/>
        <v/>
      </c>
      <c r="J838" s="21" t="str">
        <f t="shared" si="96"/>
        <v/>
      </c>
      <c r="K838" s="21" t="str">
        <f t="shared" si="97"/>
        <v/>
      </c>
      <c r="L838" s="23" t="str">
        <f>IF(B838="","",TRIM(IF(COUNTIF('Registru avize'!$B$5:$B$304,B838)=0,"Aviz inexistent în registru. ","")&amp;IF(AND(D838&lt;&gt;"",ISNA(MATCH(D838,Coduri,0)),E838=""),"Cod necunoscut. ","")&amp;IF(N(G838)&lt;=0,"Lipsește cantitatea. ","")))</f>
        <v/>
      </c>
    </row>
    <row r="839" spans="1:12" x14ac:dyDescent="0.2">
      <c r="A839" s="1" t="str">
        <f t="shared" si="91"/>
        <v/>
      </c>
      <c r="B839" s="18"/>
      <c r="C839" s="19" t="str">
        <f>IF(B839="","",COUNTIF(INDEX($B:$B,5):B839,B839))</f>
        <v/>
      </c>
      <c r="D839" s="18"/>
      <c r="E839" s="20" t="str">
        <f t="shared" si="92"/>
        <v/>
      </c>
      <c r="F839" s="19" t="str">
        <f t="shared" si="93"/>
        <v/>
      </c>
      <c r="G839" s="6"/>
      <c r="H839" s="21" t="str">
        <f t="shared" si="94"/>
        <v/>
      </c>
      <c r="I839" s="22" t="str">
        <f t="shared" si="95"/>
        <v/>
      </c>
      <c r="J839" s="21" t="str">
        <f t="shared" si="96"/>
        <v/>
      </c>
      <c r="K839" s="21" t="str">
        <f t="shared" si="97"/>
        <v/>
      </c>
      <c r="L839" s="23" t="str">
        <f>IF(B839="","",TRIM(IF(COUNTIF('Registru avize'!$B$5:$B$304,B839)=0,"Aviz inexistent în registru. ","")&amp;IF(AND(D839&lt;&gt;"",ISNA(MATCH(D839,Coduri,0)),E839=""),"Cod necunoscut. ","")&amp;IF(N(G839)&lt;=0,"Lipsește cantitatea. ","")))</f>
        <v/>
      </c>
    </row>
    <row r="840" spans="1:12" x14ac:dyDescent="0.2">
      <c r="A840" s="1" t="str">
        <f t="shared" si="91"/>
        <v/>
      </c>
      <c r="B840" s="18"/>
      <c r="C840" s="19" t="str">
        <f>IF(B840="","",COUNTIF(INDEX($B:$B,5):B840,B840))</f>
        <v/>
      </c>
      <c r="D840" s="18"/>
      <c r="E840" s="20" t="str">
        <f t="shared" si="92"/>
        <v/>
      </c>
      <c r="F840" s="19" t="str">
        <f t="shared" si="93"/>
        <v/>
      </c>
      <c r="G840" s="6"/>
      <c r="H840" s="21" t="str">
        <f t="shared" si="94"/>
        <v/>
      </c>
      <c r="I840" s="22" t="str">
        <f t="shared" si="95"/>
        <v/>
      </c>
      <c r="J840" s="21" t="str">
        <f t="shared" si="96"/>
        <v/>
      </c>
      <c r="K840" s="21" t="str">
        <f t="shared" si="97"/>
        <v/>
      </c>
      <c r="L840" s="23" t="str">
        <f>IF(B840="","",TRIM(IF(COUNTIF('Registru avize'!$B$5:$B$304,B840)=0,"Aviz inexistent în registru. ","")&amp;IF(AND(D840&lt;&gt;"",ISNA(MATCH(D840,Coduri,0)),E840=""),"Cod necunoscut. ","")&amp;IF(N(G840)&lt;=0,"Lipsește cantitatea. ","")))</f>
        <v/>
      </c>
    </row>
    <row r="841" spans="1:12" x14ac:dyDescent="0.2">
      <c r="A841" s="1" t="str">
        <f t="shared" si="91"/>
        <v/>
      </c>
      <c r="B841" s="18"/>
      <c r="C841" s="19" t="str">
        <f>IF(B841="","",COUNTIF(INDEX($B:$B,5):B841,B841))</f>
        <v/>
      </c>
      <c r="D841" s="18"/>
      <c r="E841" s="20" t="str">
        <f t="shared" si="92"/>
        <v/>
      </c>
      <c r="F841" s="19" t="str">
        <f t="shared" si="93"/>
        <v/>
      </c>
      <c r="G841" s="6"/>
      <c r="H841" s="21" t="str">
        <f t="shared" si="94"/>
        <v/>
      </c>
      <c r="I841" s="22" t="str">
        <f t="shared" si="95"/>
        <v/>
      </c>
      <c r="J841" s="21" t="str">
        <f t="shared" si="96"/>
        <v/>
      </c>
      <c r="K841" s="21" t="str">
        <f t="shared" si="97"/>
        <v/>
      </c>
      <c r="L841" s="23" t="str">
        <f>IF(B841="","",TRIM(IF(COUNTIF('Registru avize'!$B$5:$B$304,B841)=0,"Aviz inexistent în registru. ","")&amp;IF(AND(D841&lt;&gt;"",ISNA(MATCH(D841,Coduri,0)),E841=""),"Cod necunoscut. ","")&amp;IF(N(G841)&lt;=0,"Lipsește cantitatea. ","")))</f>
        <v/>
      </c>
    </row>
    <row r="842" spans="1:12" x14ac:dyDescent="0.2">
      <c r="A842" s="1" t="str">
        <f t="shared" si="91"/>
        <v/>
      </c>
      <c r="B842" s="18"/>
      <c r="C842" s="19" t="str">
        <f>IF(B842="","",COUNTIF(INDEX($B:$B,5):B842,B842))</f>
        <v/>
      </c>
      <c r="D842" s="18"/>
      <c r="E842" s="20" t="str">
        <f t="shared" si="92"/>
        <v/>
      </c>
      <c r="F842" s="19" t="str">
        <f t="shared" si="93"/>
        <v/>
      </c>
      <c r="G842" s="6"/>
      <c r="H842" s="21" t="str">
        <f t="shared" si="94"/>
        <v/>
      </c>
      <c r="I842" s="22" t="str">
        <f t="shared" si="95"/>
        <v/>
      </c>
      <c r="J842" s="21" t="str">
        <f t="shared" si="96"/>
        <v/>
      </c>
      <c r="K842" s="21" t="str">
        <f t="shared" si="97"/>
        <v/>
      </c>
      <c r="L842" s="23" t="str">
        <f>IF(B842="","",TRIM(IF(COUNTIF('Registru avize'!$B$5:$B$304,B842)=0,"Aviz inexistent în registru. ","")&amp;IF(AND(D842&lt;&gt;"",ISNA(MATCH(D842,Coduri,0)),E842=""),"Cod necunoscut. ","")&amp;IF(N(G842)&lt;=0,"Lipsește cantitatea. ","")))</f>
        <v/>
      </c>
    </row>
    <row r="843" spans="1:12" x14ac:dyDescent="0.2">
      <c r="A843" s="1" t="str">
        <f t="shared" si="91"/>
        <v/>
      </c>
      <c r="B843" s="18"/>
      <c r="C843" s="19" t="str">
        <f>IF(B843="","",COUNTIF(INDEX($B:$B,5):B843,B843))</f>
        <v/>
      </c>
      <c r="D843" s="18"/>
      <c r="E843" s="20" t="str">
        <f t="shared" si="92"/>
        <v/>
      </c>
      <c r="F843" s="19" t="str">
        <f t="shared" si="93"/>
        <v/>
      </c>
      <c r="G843" s="6"/>
      <c r="H843" s="21" t="str">
        <f t="shared" si="94"/>
        <v/>
      </c>
      <c r="I843" s="22" t="str">
        <f t="shared" si="95"/>
        <v/>
      </c>
      <c r="J843" s="21" t="str">
        <f t="shared" si="96"/>
        <v/>
      </c>
      <c r="K843" s="21" t="str">
        <f t="shared" si="97"/>
        <v/>
      </c>
      <c r="L843" s="23" t="str">
        <f>IF(B843="","",TRIM(IF(COUNTIF('Registru avize'!$B$5:$B$304,B843)=0,"Aviz inexistent în registru. ","")&amp;IF(AND(D843&lt;&gt;"",ISNA(MATCH(D843,Coduri,0)),E843=""),"Cod necunoscut. ","")&amp;IF(N(G843)&lt;=0,"Lipsește cantitatea. ","")))</f>
        <v/>
      </c>
    </row>
    <row r="844" spans="1:12" x14ac:dyDescent="0.2">
      <c r="A844" s="1" t="str">
        <f t="shared" si="91"/>
        <v/>
      </c>
      <c r="B844" s="18"/>
      <c r="C844" s="19" t="str">
        <f>IF(B844="","",COUNTIF(INDEX($B:$B,5):B844,B844))</f>
        <v/>
      </c>
      <c r="D844" s="18"/>
      <c r="E844" s="20" t="str">
        <f t="shared" si="92"/>
        <v/>
      </c>
      <c r="F844" s="19" t="str">
        <f t="shared" si="93"/>
        <v/>
      </c>
      <c r="G844" s="6"/>
      <c r="H844" s="21" t="str">
        <f t="shared" si="94"/>
        <v/>
      </c>
      <c r="I844" s="22" t="str">
        <f t="shared" si="95"/>
        <v/>
      </c>
      <c r="J844" s="21" t="str">
        <f t="shared" si="96"/>
        <v/>
      </c>
      <c r="K844" s="21" t="str">
        <f t="shared" si="97"/>
        <v/>
      </c>
      <c r="L844" s="23" t="str">
        <f>IF(B844="","",TRIM(IF(COUNTIF('Registru avize'!$B$5:$B$304,B844)=0,"Aviz inexistent în registru. ","")&amp;IF(AND(D844&lt;&gt;"",ISNA(MATCH(D844,Coduri,0)),E844=""),"Cod necunoscut. ","")&amp;IF(N(G844)&lt;=0,"Lipsește cantitatea. ","")))</f>
        <v/>
      </c>
    </row>
    <row r="845" spans="1:12" x14ac:dyDescent="0.2">
      <c r="A845" s="1" t="str">
        <f t="shared" si="91"/>
        <v/>
      </c>
      <c r="B845" s="18"/>
      <c r="C845" s="19" t="str">
        <f>IF(B845="","",COUNTIF(INDEX($B:$B,5):B845,B845))</f>
        <v/>
      </c>
      <c r="D845" s="18"/>
      <c r="E845" s="20" t="str">
        <f t="shared" si="92"/>
        <v/>
      </c>
      <c r="F845" s="19" t="str">
        <f t="shared" si="93"/>
        <v/>
      </c>
      <c r="G845" s="6"/>
      <c r="H845" s="21" t="str">
        <f t="shared" si="94"/>
        <v/>
      </c>
      <c r="I845" s="22" t="str">
        <f t="shared" si="95"/>
        <v/>
      </c>
      <c r="J845" s="21" t="str">
        <f t="shared" si="96"/>
        <v/>
      </c>
      <c r="K845" s="21" t="str">
        <f t="shared" si="97"/>
        <v/>
      </c>
      <c r="L845" s="23" t="str">
        <f>IF(B845="","",TRIM(IF(COUNTIF('Registru avize'!$B$5:$B$304,B845)=0,"Aviz inexistent în registru. ","")&amp;IF(AND(D845&lt;&gt;"",ISNA(MATCH(D845,Coduri,0)),E845=""),"Cod necunoscut. ","")&amp;IF(N(G845)&lt;=0,"Lipsește cantitatea. ","")))</f>
        <v/>
      </c>
    </row>
    <row r="846" spans="1:12" x14ac:dyDescent="0.2">
      <c r="A846" s="1" t="str">
        <f t="shared" si="91"/>
        <v/>
      </c>
      <c r="B846" s="18"/>
      <c r="C846" s="19" t="str">
        <f>IF(B846="","",COUNTIF(INDEX($B:$B,5):B846,B846))</f>
        <v/>
      </c>
      <c r="D846" s="18"/>
      <c r="E846" s="20" t="str">
        <f t="shared" si="92"/>
        <v/>
      </c>
      <c r="F846" s="19" t="str">
        <f t="shared" si="93"/>
        <v/>
      </c>
      <c r="G846" s="6"/>
      <c r="H846" s="21" t="str">
        <f t="shared" si="94"/>
        <v/>
      </c>
      <c r="I846" s="22" t="str">
        <f t="shared" si="95"/>
        <v/>
      </c>
      <c r="J846" s="21" t="str">
        <f t="shared" si="96"/>
        <v/>
      </c>
      <c r="K846" s="21" t="str">
        <f t="shared" si="97"/>
        <v/>
      </c>
      <c r="L846" s="23" t="str">
        <f>IF(B846="","",TRIM(IF(COUNTIF('Registru avize'!$B$5:$B$304,B846)=0,"Aviz inexistent în registru. ","")&amp;IF(AND(D846&lt;&gt;"",ISNA(MATCH(D846,Coduri,0)),E846=""),"Cod necunoscut. ","")&amp;IF(N(G846)&lt;=0,"Lipsește cantitatea. ","")))</f>
        <v/>
      </c>
    </row>
    <row r="847" spans="1:12" x14ac:dyDescent="0.2">
      <c r="A847" s="1" t="str">
        <f t="shared" si="91"/>
        <v/>
      </c>
      <c r="B847" s="18"/>
      <c r="C847" s="19" t="str">
        <f>IF(B847="","",COUNTIF(INDEX($B:$B,5):B847,B847))</f>
        <v/>
      </c>
      <c r="D847" s="18"/>
      <c r="E847" s="20" t="str">
        <f t="shared" si="92"/>
        <v/>
      </c>
      <c r="F847" s="19" t="str">
        <f t="shared" si="93"/>
        <v/>
      </c>
      <c r="G847" s="6"/>
      <c r="H847" s="21" t="str">
        <f t="shared" si="94"/>
        <v/>
      </c>
      <c r="I847" s="22" t="str">
        <f t="shared" si="95"/>
        <v/>
      </c>
      <c r="J847" s="21" t="str">
        <f t="shared" si="96"/>
        <v/>
      </c>
      <c r="K847" s="21" t="str">
        <f t="shared" si="97"/>
        <v/>
      </c>
      <c r="L847" s="23" t="str">
        <f>IF(B847="","",TRIM(IF(COUNTIF('Registru avize'!$B$5:$B$304,B847)=0,"Aviz inexistent în registru. ","")&amp;IF(AND(D847&lt;&gt;"",ISNA(MATCH(D847,Coduri,0)),E847=""),"Cod necunoscut. ","")&amp;IF(N(G847)&lt;=0,"Lipsește cantitatea. ","")))</f>
        <v/>
      </c>
    </row>
    <row r="848" spans="1:12" x14ac:dyDescent="0.2">
      <c r="A848" s="1" t="str">
        <f t="shared" si="91"/>
        <v/>
      </c>
      <c r="B848" s="18"/>
      <c r="C848" s="19" t="str">
        <f>IF(B848="","",COUNTIF(INDEX($B:$B,5):B848,B848))</f>
        <v/>
      </c>
      <c r="D848" s="18"/>
      <c r="E848" s="20" t="str">
        <f t="shared" si="92"/>
        <v/>
      </c>
      <c r="F848" s="19" t="str">
        <f t="shared" si="93"/>
        <v/>
      </c>
      <c r="G848" s="6"/>
      <c r="H848" s="21" t="str">
        <f t="shared" si="94"/>
        <v/>
      </c>
      <c r="I848" s="22" t="str">
        <f t="shared" si="95"/>
        <v/>
      </c>
      <c r="J848" s="21" t="str">
        <f t="shared" si="96"/>
        <v/>
      </c>
      <c r="K848" s="21" t="str">
        <f t="shared" si="97"/>
        <v/>
      </c>
      <c r="L848" s="23" t="str">
        <f>IF(B848="","",TRIM(IF(COUNTIF('Registru avize'!$B$5:$B$304,B848)=0,"Aviz inexistent în registru. ","")&amp;IF(AND(D848&lt;&gt;"",ISNA(MATCH(D848,Coduri,0)),E848=""),"Cod necunoscut. ","")&amp;IF(N(G848)&lt;=0,"Lipsește cantitatea. ","")))</f>
        <v/>
      </c>
    </row>
    <row r="849" spans="1:12" x14ac:dyDescent="0.2">
      <c r="A849" s="1" t="str">
        <f t="shared" si="91"/>
        <v/>
      </c>
      <c r="B849" s="18"/>
      <c r="C849" s="19" t="str">
        <f>IF(B849="","",COUNTIF(INDEX($B:$B,5):B849,B849))</f>
        <v/>
      </c>
      <c r="D849" s="18"/>
      <c r="E849" s="20" t="str">
        <f t="shared" si="92"/>
        <v/>
      </c>
      <c r="F849" s="19" t="str">
        <f t="shared" si="93"/>
        <v/>
      </c>
      <c r="G849" s="6"/>
      <c r="H849" s="21" t="str">
        <f t="shared" si="94"/>
        <v/>
      </c>
      <c r="I849" s="22" t="str">
        <f t="shared" si="95"/>
        <v/>
      </c>
      <c r="J849" s="21" t="str">
        <f t="shared" si="96"/>
        <v/>
      </c>
      <c r="K849" s="21" t="str">
        <f t="shared" si="97"/>
        <v/>
      </c>
      <c r="L849" s="23" t="str">
        <f>IF(B849="","",TRIM(IF(COUNTIF('Registru avize'!$B$5:$B$304,B849)=0,"Aviz inexistent în registru. ","")&amp;IF(AND(D849&lt;&gt;"",ISNA(MATCH(D849,Coduri,0)),E849=""),"Cod necunoscut. ","")&amp;IF(N(G849)&lt;=0,"Lipsește cantitatea. ","")))</f>
        <v/>
      </c>
    </row>
    <row r="850" spans="1:12" x14ac:dyDescent="0.2">
      <c r="A850" s="1" t="str">
        <f t="shared" si="91"/>
        <v/>
      </c>
      <c r="B850" s="18"/>
      <c r="C850" s="19" t="str">
        <f>IF(B850="","",COUNTIF(INDEX($B:$B,5):B850,B850))</f>
        <v/>
      </c>
      <c r="D850" s="18"/>
      <c r="E850" s="20" t="str">
        <f t="shared" si="92"/>
        <v/>
      </c>
      <c r="F850" s="19" t="str">
        <f t="shared" si="93"/>
        <v/>
      </c>
      <c r="G850" s="6"/>
      <c r="H850" s="21" t="str">
        <f t="shared" si="94"/>
        <v/>
      </c>
      <c r="I850" s="22" t="str">
        <f t="shared" si="95"/>
        <v/>
      </c>
      <c r="J850" s="21" t="str">
        <f t="shared" si="96"/>
        <v/>
      </c>
      <c r="K850" s="21" t="str">
        <f t="shared" si="97"/>
        <v/>
      </c>
      <c r="L850" s="23" t="str">
        <f>IF(B850="","",TRIM(IF(COUNTIF('Registru avize'!$B$5:$B$304,B850)=0,"Aviz inexistent în registru. ","")&amp;IF(AND(D850&lt;&gt;"",ISNA(MATCH(D850,Coduri,0)),E850=""),"Cod necunoscut. ","")&amp;IF(N(G850)&lt;=0,"Lipsește cantitatea. ","")))</f>
        <v/>
      </c>
    </row>
    <row r="851" spans="1:12" x14ac:dyDescent="0.2">
      <c r="A851" s="1" t="str">
        <f t="shared" si="91"/>
        <v/>
      </c>
      <c r="B851" s="18"/>
      <c r="C851" s="19" t="str">
        <f>IF(B851="","",COUNTIF(INDEX($B:$B,5):B851,B851))</f>
        <v/>
      </c>
      <c r="D851" s="18"/>
      <c r="E851" s="20" t="str">
        <f t="shared" si="92"/>
        <v/>
      </c>
      <c r="F851" s="19" t="str">
        <f t="shared" si="93"/>
        <v/>
      </c>
      <c r="G851" s="6"/>
      <c r="H851" s="21" t="str">
        <f t="shared" si="94"/>
        <v/>
      </c>
      <c r="I851" s="22" t="str">
        <f t="shared" si="95"/>
        <v/>
      </c>
      <c r="J851" s="21" t="str">
        <f t="shared" si="96"/>
        <v/>
      </c>
      <c r="K851" s="21" t="str">
        <f t="shared" si="97"/>
        <v/>
      </c>
      <c r="L851" s="23" t="str">
        <f>IF(B851="","",TRIM(IF(COUNTIF('Registru avize'!$B$5:$B$304,B851)=0,"Aviz inexistent în registru. ","")&amp;IF(AND(D851&lt;&gt;"",ISNA(MATCH(D851,Coduri,0)),E851=""),"Cod necunoscut. ","")&amp;IF(N(G851)&lt;=0,"Lipsește cantitatea. ","")))</f>
        <v/>
      </c>
    </row>
    <row r="852" spans="1:12" x14ac:dyDescent="0.2">
      <c r="A852" s="1" t="str">
        <f t="shared" si="91"/>
        <v/>
      </c>
      <c r="B852" s="18"/>
      <c r="C852" s="19" t="str">
        <f>IF(B852="","",COUNTIF(INDEX($B:$B,5):B852,B852))</f>
        <v/>
      </c>
      <c r="D852" s="18"/>
      <c r="E852" s="20" t="str">
        <f t="shared" si="92"/>
        <v/>
      </c>
      <c r="F852" s="19" t="str">
        <f t="shared" si="93"/>
        <v/>
      </c>
      <c r="G852" s="6"/>
      <c r="H852" s="21" t="str">
        <f t="shared" si="94"/>
        <v/>
      </c>
      <c r="I852" s="22" t="str">
        <f t="shared" si="95"/>
        <v/>
      </c>
      <c r="J852" s="21" t="str">
        <f t="shared" si="96"/>
        <v/>
      </c>
      <c r="K852" s="21" t="str">
        <f t="shared" si="97"/>
        <v/>
      </c>
      <c r="L852" s="23" t="str">
        <f>IF(B852="","",TRIM(IF(COUNTIF('Registru avize'!$B$5:$B$304,B852)=0,"Aviz inexistent în registru. ","")&amp;IF(AND(D852&lt;&gt;"",ISNA(MATCH(D852,Coduri,0)),E852=""),"Cod necunoscut. ","")&amp;IF(N(G852)&lt;=0,"Lipsește cantitatea. ","")))</f>
        <v/>
      </c>
    </row>
    <row r="853" spans="1:12" x14ac:dyDescent="0.2">
      <c r="A853" s="1" t="str">
        <f t="shared" si="91"/>
        <v/>
      </c>
      <c r="B853" s="18"/>
      <c r="C853" s="19" t="str">
        <f>IF(B853="","",COUNTIF(INDEX($B:$B,5):B853,B853))</f>
        <v/>
      </c>
      <c r="D853" s="18"/>
      <c r="E853" s="20" t="str">
        <f t="shared" si="92"/>
        <v/>
      </c>
      <c r="F853" s="19" t="str">
        <f t="shared" si="93"/>
        <v/>
      </c>
      <c r="G853" s="6"/>
      <c r="H853" s="21" t="str">
        <f t="shared" si="94"/>
        <v/>
      </c>
      <c r="I853" s="22" t="str">
        <f t="shared" si="95"/>
        <v/>
      </c>
      <c r="J853" s="21" t="str">
        <f t="shared" si="96"/>
        <v/>
      </c>
      <c r="K853" s="21" t="str">
        <f t="shared" si="97"/>
        <v/>
      </c>
      <c r="L853" s="23" t="str">
        <f>IF(B853="","",TRIM(IF(COUNTIF('Registru avize'!$B$5:$B$304,B853)=0,"Aviz inexistent în registru. ","")&amp;IF(AND(D853&lt;&gt;"",ISNA(MATCH(D853,Coduri,0)),E853=""),"Cod necunoscut. ","")&amp;IF(N(G853)&lt;=0,"Lipsește cantitatea. ","")))</f>
        <v/>
      </c>
    </row>
    <row r="854" spans="1:12" x14ac:dyDescent="0.2">
      <c r="A854" s="1" t="str">
        <f t="shared" si="91"/>
        <v/>
      </c>
      <c r="B854" s="18"/>
      <c r="C854" s="19" t="str">
        <f>IF(B854="","",COUNTIF(INDEX($B:$B,5):B854,B854))</f>
        <v/>
      </c>
      <c r="D854" s="18"/>
      <c r="E854" s="20" t="str">
        <f t="shared" si="92"/>
        <v/>
      </c>
      <c r="F854" s="19" t="str">
        <f t="shared" si="93"/>
        <v/>
      </c>
      <c r="G854" s="6"/>
      <c r="H854" s="21" t="str">
        <f t="shared" si="94"/>
        <v/>
      </c>
      <c r="I854" s="22" t="str">
        <f t="shared" si="95"/>
        <v/>
      </c>
      <c r="J854" s="21" t="str">
        <f t="shared" si="96"/>
        <v/>
      </c>
      <c r="K854" s="21" t="str">
        <f t="shared" si="97"/>
        <v/>
      </c>
      <c r="L854" s="23" t="str">
        <f>IF(B854="","",TRIM(IF(COUNTIF('Registru avize'!$B$5:$B$304,B854)=0,"Aviz inexistent în registru. ","")&amp;IF(AND(D854&lt;&gt;"",ISNA(MATCH(D854,Coduri,0)),E854=""),"Cod necunoscut. ","")&amp;IF(N(G854)&lt;=0,"Lipsește cantitatea. ","")))</f>
        <v/>
      </c>
    </row>
    <row r="855" spans="1:12" x14ac:dyDescent="0.2">
      <c r="A855" s="1" t="str">
        <f t="shared" si="91"/>
        <v/>
      </c>
      <c r="B855" s="18"/>
      <c r="C855" s="19" t="str">
        <f>IF(B855="","",COUNTIF(INDEX($B:$B,5):B855,B855))</f>
        <v/>
      </c>
      <c r="D855" s="18"/>
      <c r="E855" s="20" t="str">
        <f t="shared" si="92"/>
        <v/>
      </c>
      <c r="F855" s="19" t="str">
        <f t="shared" si="93"/>
        <v/>
      </c>
      <c r="G855" s="6"/>
      <c r="H855" s="21" t="str">
        <f t="shared" si="94"/>
        <v/>
      </c>
      <c r="I855" s="22" t="str">
        <f t="shared" si="95"/>
        <v/>
      </c>
      <c r="J855" s="21" t="str">
        <f t="shared" si="96"/>
        <v/>
      </c>
      <c r="K855" s="21" t="str">
        <f t="shared" si="97"/>
        <v/>
      </c>
      <c r="L855" s="23" t="str">
        <f>IF(B855="","",TRIM(IF(COUNTIF('Registru avize'!$B$5:$B$304,B855)=0,"Aviz inexistent în registru. ","")&amp;IF(AND(D855&lt;&gt;"",ISNA(MATCH(D855,Coduri,0)),E855=""),"Cod necunoscut. ","")&amp;IF(N(G855)&lt;=0,"Lipsește cantitatea. ","")))</f>
        <v/>
      </c>
    </row>
    <row r="856" spans="1:12" x14ac:dyDescent="0.2">
      <c r="A856" s="1" t="str">
        <f t="shared" si="91"/>
        <v/>
      </c>
      <c r="B856" s="18"/>
      <c r="C856" s="19" t="str">
        <f>IF(B856="","",COUNTIF(INDEX($B:$B,5):B856,B856))</f>
        <v/>
      </c>
      <c r="D856" s="18"/>
      <c r="E856" s="20" t="str">
        <f t="shared" si="92"/>
        <v/>
      </c>
      <c r="F856" s="19" t="str">
        <f t="shared" si="93"/>
        <v/>
      </c>
      <c r="G856" s="6"/>
      <c r="H856" s="21" t="str">
        <f t="shared" si="94"/>
        <v/>
      </c>
      <c r="I856" s="22" t="str">
        <f t="shared" si="95"/>
        <v/>
      </c>
      <c r="J856" s="21" t="str">
        <f t="shared" si="96"/>
        <v/>
      </c>
      <c r="K856" s="21" t="str">
        <f t="shared" si="97"/>
        <v/>
      </c>
      <c r="L856" s="23" t="str">
        <f>IF(B856="","",TRIM(IF(COUNTIF('Registru avize'!$B$5:$B$304,B856)=0,"Aviz inexistent în registru. ","")&amp;IF(AND(D856&lt;&gt;"",ISNA(MATCH(D856,Coduri,0)),E856=""),"Cod necunoscut. ","")&amp;IF(N(G856)&lt;=0,"Lipsește cantitatea. ","")))</f>
        <v/>
      </c>
    </row>
    <row r="857" spans="1:12" x14ac:dyDescent="0.2">
      <c r="A857" s="1" t="str">
        <f t="shared" si="91"/>
        <v/>
      </c>
      <c r="B857" s="18"/>
      <c r="C857" s="19" t="str">
        <f>IF(B857="","",COUNTIF(INDEX($B:$B,5):B857,B857))</f>
        <v/>
      </c>
      <c r="D857" s="18"/>
      <c r="E857" s="20" t="str">
        <f t="shared" si="92"/>
        <v/>
      </c>
      <c r="F857" s="19" t="str">
        <f t="shared" si="93"/>
        <v/>
      </c>
      <c r="G857" s="6"/>
      <c r="H857" s="21" t="str">
        <f t="shared" si="94"/>
        <v/>
      </c>
      <c r="I857" s="22" t="str">
        <f t="shared" si="95"/>
        <v/>
      </c>
      <c r="J857" s="21" t="str">
        <f t="shared" si="96"/>
        <v/>
      </c>
      <c r="K857" s="21" t="str">
        <f t="shared" si="97"/>
        <v/>
      </c>
      <c r="L857" s="23" t="str">
        <f>IF(B857="","",TRIM(IF(COUNTIF('Registru avize'!$B$5:$B$304,B857)=0,"Aviz inexistent în registru. ","")&amp;IF(AND(D857&lt;&gt;"",ISNA(MATCH(D857,Coduri,0)),E857=""),"Cod necunoscut. ","")&amp;IF(N(G857)&lt;=0,"Lipsește cantitatea. ","")))</f>
        <v/>
      </c>
    </row>
    <row r="858" spans="1:12" x14ac:dyDescent="0.2">
      <c r="A858" s="1" t="str">
        <f t="shared" si="91"/>
        <v/>
      </c>
      <c r="B858" s="18"/>
      <c r="C858" s="19" t="str">
        <f>IF(B858="","",COUNTIF(INDEX($B:$B,5):B858,B858))</f>
        <v/>
      </c>
      <c r="D858" s="18"/>
      <c r="E858" s="20" t="str">
        <f t="shared" si="92"/>
        <v/>
      </c>
      <c r="F858" s="19" t="str">
        <f t="shared" si="93"/>
        <v/>
      </c>
      <c r="G858" s="6"/>
      <c r="H858" s="21" t="str">
        <f t="shared" si="94"/>
        <v/>
      </c>
      <c r="I858" s="22" t="str">
        <f t="shared" si="95"/>
        <v/>
      </c>
      <c r="J858" s="21" t="str">
        <f t="shared" si="96"/>
        <v/>
      </c>
      <c r="K858" s="21" t="str">
        <f t="shared" si="97"/>
        <v/>
      </c>
      <c r="L858" s="23" t="str">
        <f>IF(B858="","",TRIM(IF(COUNTIF('Registru avize'!$B$5:$B$304,B858)=0,"Aviz inexistent în registru. ","")&amp;IF(AND(D858&lt;&gt;"",ISNA(MATCH(D858,Coduri,0)),E858=""),"Cod necunoscut. ","")&amp;IF(N(G858)&lt;=0,"Lipsește cantitatea. ","")))</f>
        <v/>
      </c>
    </row>
    <row r="859" spans="1:12" x14ac:dyDescent="0.2">
      <c r="A859" s="1" t="str">
        <f t="shared" si="91"/>
        <v/>
      </c>
      <c r="B859" s="18"/>
      <c r="C859" s="19" t="str">
        <f>IF(B859="","",COUNTIF(INDEX($B:$B,5):B859,B859))</f>
        <v/>
      </c>
      <c r="D859" s="18"/>
      <c r="E859" s="20" t="str">
        <f t="shared" si="92"/>
        <v/>
      </c>
      <c r="F859" s="19" t="str">
        <f t="shared" si="93"/>
        <v/>
      </c>
      <c r="G859" s="6"/>
      <c r="H859" s="21" t="str">
        <f t="shared" si="94"/>
        <v/>
      </c>
      <c r="I859" s="22" t="str">
        <f t="shared" si="95"/>
        <v/>
      </c>
      <c r="J859" s="21" t="str">
        <f t="shared" si="96"/>
        <v/>
      </c>
      <c r="K859" s="21" t="str">
        <f t="shared" si="97"/>
        <v/>
      </c>
      <c r="L859" s="23" t="str">
        <f>IF(B859="","",TRIM(IF(COUNTIF('Registru avize'!$B$5:$B$304,B859)=0,"Aviz inexistent în registru. ","")&amp;IF(AND(D859&lt;&gt;"",ISNA(MATCH(D859,Coduri,0)),E859=""),"Cod necunoscut. ","")&amp;IF(N(G859)&lt;=0,"Lipsește cantitatea. ","")))</f>
        <v/>
      </c>
    </row>
    <row r="860" spans="1:12" x14ac:dyDescent="0.2">
      <c r="A860" s="1" t="str">
        <f t="shared" si="91"/>
        <v/>
      </c>
      <c r="B860" s="18"/>
      <c r="C860" s="19" t="str">
        <f>IF(B860="","",COUNTIF(INDEX($B:$B,5):B860,B860))</f>
        <v/>
      </c>
      <c r="D860" s="18"/>
      <c r="E860" s="20" t="str">
        <f t="shared" si="92"/>
        <v/>
      </c>
      <c r="F860" s="19" t="str">
        <f t="shared" si="93"/>
        <v/>
      </c>
      <c r="G860" s="6"/>
      <c r="H860" s="21" t="str">
        <f t="shared" si="94"/>
        <v/>
      </c>
      <c r="I860" s="22" t="str">
        <f t="shared" si="95"/>
        <v/>
      </c>
      <c r="J860" s="21" t="str">
        <f t="shared" si="96"/>
        <v/>
      </c>
      <c r="K860" s="21" t="str">
        <f t="shared" si="97"/>
        <v/>
      </c>
      <c r="L860" s="23" t="str">
        <f>IF(B860="","",TRIM(IF(COUNTIF('Registru avize'!$B$5:$B$304,B860)=0,"Aviz inexistent în registru. ","")&amp;IF(AND(D860&lt;&gt;"",ISNA(MATCH(D860,Coduri,0)),E860=""),"Cod necunoscut. ","")&amp;IF(N(G860)&lt;=0,"Lipsește cantitatea. ","")))</f>
        <v/>
      </c>
    </row>
    <row r="861" spans="1:12" x14ac:dyDescent="0.2">
      <c r="A861" s="1" t="str">
        <f t="shared" si="91"/>
        <v/>
      </c>
      <c r="B861" s="18"/>
      <c r="C861" s="19" t="str">
        <f>IF(B861="","",COUNTIF(INDEX($B:$B,5):B861,B861))</f>
        <v/>
      </c>
      <c r="D861" s="18"/>
      <c r="E861" s="20" t="str">
        <f t="shared" si="92"/>
        <v/>
      </c>
      <c r="F861" s="19" t="str">
        <f t="shared" si="93"/>
        <v/>
      </c>
      <c r="G861" s="6"/>
      <c r="H861" s="21" t="str">
        <f t="shared" si="94"/>
        <v/>
      </c>
      <c r="I861" s="22" t="str">
        <f t="shared" si="95"/>
        <v/>
      </c>
      <c r="J861" s="21" t="str">
        <f t="shared" si="96"/>
        <v/>
      </c>
      <c r="K861" s="21" t="str">
        <f t="shared" si="97"/>
        <v/>
      </c>
      <c r="L861" s="23" t="str">
        <f>IF(B861="","",TRIM(IF(COUNTIF('Registru avize'!$B$5:$B$304,B861)=0,"Aviz inexistent în registru. ","")&amp;IF(AND(D861&lt;&gt;"",ISNA(MATCH(D861,Coduri,0)),E861=""),"Cod necunoscut. ","")&amp;IF(N(G861)&lt;=0,"Lipsește cantitatea. ","")))</f>
        <v/>
      </c>
    </row>
    <row r="862" spans="1:12" x14ac:dyDescent="0.2">
      <c r="A862" s="1" t="str">
        <f t="shared" si="91"/>
        <v/>
      </c>
      <c r="B862" s="18"/>
      <c r="C862" s="19" t="str">
        <f>IF(B862="","",COUNTIF(INDEX($B:$B,5):B862,B862))</f>
        <v/>
      </c>
      <c r="D862" s="18"/>
      <c r="E862" s="20" t="str">
        <f t="shared" si="92"/>
        <v/>
      </c>
      <c r="F862" s="19" t="str">
        <f t="shared" si="93"/>
        <v/>
      </c>
      <c r="G862" s="6"/>
      <c r="H862" s="21" t="str">
        <f t="shared" si="94"/>
        <v/>
      </c>
      <c r="I862" s="22" t="str">
        <f t="shared" si="95"/>
        <v/>
      </c>
      <c r="J862" s="21" t="str">
        <f t="shared" si="96"/>
        <v/>
      </c>
      <c r="K862" s="21" t="str">
        <f t="shared" si="97"/>
        <v/>
      </c>
      <c r="L862" s="23" t="str">
        <f>IF(B862="","",TRIM(IF(COUNTIF('Registru avize'!$B$5:$B$304,B862)=0,"Aviz inexistent în registru. ","")&amp;IF(AND(D862&lt;&gt;"",ISNA(MATCH(D862,Coduri,0)),E862=""),"Cod necunoscut. ","")&amp;IF(N(G862)&lt;=0,"Lipsește cantitatea. ","")))</f>
        <v/>
      </c>
    </row>
    <row r="863" spans="1:12" x14ac:dyDescent="0.2">
      <c r="A863" s="1" t="str">
        <f t="shared" si="91"/>
        <v/>
      </c>
      <c r="B863" s="18"/>
      <c r="C863" s="19" t="str">
        <f>IF(B863="","",COUNTIF(INDEX($B:$B,5):B863,B863))</f>
        <v/>
      </c>
      <c r="D863" s="18"/>
      <c r="E863" s="20" t="str">
        <f t="shared" si="92"/>
        <v/>
      </c>
      <c r="F863" s="19" t="str">
        <f t="shared" si="93"/>
        <v/>
      </c>
      <c r="G863" s="6"/>
      <c r="H863" s="21" t="str">
        <f t="shared" si="94"/>
        <v/>
      </c>
      <c r="I863" s="22" t="str">
        <f t="shared" si="95"/>
        <v/>
      </c>
      <c r="J863" s="21" t="str">
        <f t="shared" si="96"/>
        <v/>
      </c>
      <c r="K863" s="21" t="str">
        <f t="shared" si="97"/>
        <v/>
      </c>
      <c r="L863" s="23" t="str">
        <f>IF(B863="","",TRIM(IF(COUNTIF('Registru avize'!$B$5:$B$304,B863)=0,"Aviz inexistent în registru. ","")&amp;IF(AND(D863&lt;&gt;"",ISNA(MATCH(D863,Coduri,0)),E863=""),"Cod necunoscut. ","")&amp;IF(N(G863)&lt;=0,"Lipsește cantitatea. ","")))</f>
        <v/>
      </c>
    </row>
    <row r="864" spans="1:12" x14ac:dyDescent="0.2">
      <c r="A864" s="1" t="str">
        <f t="shared" si="91"/>
        <v/>
      </c>
      <c r="B864" s="18"/>
      <c r="C864" s="19" t="str">
        <f>IF(B864="","",COUNTIF(INDEX($B:$B,5):B864,B864))</f>
        <v/>
      </c>
      <c r="D864" s="18"/>
      <c r="E864" s="20" t="str">
        <f t="shared" si="92"/>
        <v/>
      </c>
      <c r="F864" s="19" t="str">
        <f t="shared" si="93"/>
        <v/>
      </c>
      <c r="G864" s="6"/>
      <c r="H864" s="21" t="str">
        <f t="shared" si="94"/>
        <v/>
      </c>
      <c r="I864" s="22" t="str">
        <f t="shared" si="95"/>
        <v/>
      </c>
      <c r="J864" s="21" t="str">
        <f t="shared" si="96"/>
        <v/>
      </c>
      <c r="K864" s="21" t="str">
        <f t="shared" si="97"/>
        <v/>
      </c>
      <c r="L864" s="23" t="str">
        <f>IF(B864="","",TRIM(IF(COUNTIF('Registru avize'!$B$5:$B$304,B864)=0,"Aviz inexistent în registru. ","")&amp;IF(AND(D864&lt;&gt;"",ISNA(MATCH(D864,Coduri,0)),E864=""),"Cod necunoscut. ","")&amp;IF(N(G864)&lt;=0,"Lipsește cantitatea. ","")))</f>
        <v/>
      </c>
    </row>
    <row r="865" spans="1:12" x14ac:dyDescent="0.2">
      <c r="A865" s="1" t="str">
        <f t="shared" si="91"/>
        <v/>
      </c>
      <c r="B865" s="18"/>
      <c r="C865" s="19" t="str">
        <f>IF(B865="","",COUNTIF(INDEX($B:$B,5):B865,B865))</f>
        <v/>
      </c>
      <c r="D865" s="18"/>
      <c r="E865" s="20" t="str">
        <f t="shared" si="92"/>
        <v/>
      </c>
      <c r="F865" s="19" t="str">
        <f t="shared" si="93"/>
        <v/>
      </c>
      <c r="G865" s="6"/>
      <c r="H865" s="21" t="str">
        <f t="shared" si="94"/>
        <v/>
      </c>
      <c r="I865" s="22" t="str">
        <f t="shared" si="95"/>
        <v/>
      </c>
      <c r="J865" s="21" t="str">
        <f t="shared" si="96"/>
        <v/>
      </c>
      <c r="K865" s="21" t="str">
        <f t="shared" si="97"/>
        <v/>
      </c>
      <c r="L865" s="23" t="str">
        <f>IF(B865="","",TRIM(IF(COUNTIF('Registru avize'!$B$5:$B$304,B865)=0,"Aviz inexistent în registru. ","")&amp;IF(AND(D865&lt;&gt;"",ISNA(MATCH(D865,Coduri,0)),E865=""),"Cod necunoscut. ","")&amp;IF(N(G865)&lt;=0,"Lipsește cantitatea. ","")))</f>
        <v/>
      </c>
    </row>
    <row r="866" spans="1:12" x14ac:dyDescent="0.2">
      <c r="A866" s="1" t="str">
        <f t="shared" si="91"/>
        <v/>
      </c>
      <c r="B866" s="18"/>
      <c r="C866" s="19" t="str">
        <f>IF(B866="","",COUNTIF(INDEX($B:$B,5):B866,B866))</f>
        <v/>
      </c>
      <c r="D866" s="18"/>
      <c r="E866" s="20" t="str">
        <f t="shared" si="92"/>
        <v/>
      </c>
      <c r="F866" s="19" t="str">
        <f t="shared" si="93"/>
        <v/>
      </c>
      <c r="G866" s="6"/>
      <c r="H866" s="21" t="str">
        <f t="shared" si="94"/>
        <v/>
      </c>
      <c r="I866" s="22" t="str">
        <f t="shared" si="95"/>
        <v/>
      </c>
      <c r="J866" s="21" t="str">
        <f t="shared" si="96"/>
        <v/>
      </c>
      <c r="K866" s="21" t="str">
        <f t="shared" si="97"/>
        <v/>
      </c>
      <c r="L866" s="23" t="str">
        <f>IF(B866="","",TRIM(IF(COUNTIF('Registru avize'!$B$5:$B$304,B866)=0,"Aviz inexistent în registru. ","")&amp;IF(AND(D866&lt;&gt;"",ISNA(MATCH(D866,Coduri,0)),E866=""),"Cod necunoscut. ","")&amp;IF(N(G866)&lt;=0,"Lipsește cantitatea. ","")))</f>
        <v/>
      </c>
    </row>
    <row r="867" spans="1:12" x14ac:dyDescent="0.2">
      <c r="A867" s="1" t="str">
        <f t="shared" si="91"/>
        <v/>
      </c>
      <c r="B867" s="18"/>
      <c r="C867" s="19" t="str">
        <f>IF(B867="","",COUNTIF(INDEX($B:$B,5):B867,B867))</f>
        <v/>
      </c>
      <c r="D867" s="18"/>
      <c r="E867" s="20" t="str">
        <f t="shared" si="92"/>
        <v/>
      </c>
      <c r="F867" s="19" t="str">
        <f t="shared" si="93"/>
        <v/>
      </c>
      <c r="G867" s="6"/>
      <c r="H867" s="21" t="str">
        <f t="shared" si="94"/>
        <v/>
      </c>
      <c r="I867" s="22" t="str">
        <f t="shared" si="95"/>
        <v/>
      </c>
      <c r="J867" s="21" t="str">
        <f t="shared" si="96"/>
        <v/>
      </c>
      <c r="K867" s="21" t="str">
        <f t="shared" si="97"/>
        <v/>
      </c>
      <c r="L867" s="23" t="str">
        <f>IF(B867="","",TRIM(IF(COUNTIF('Registru avize'!$B$5:$B$304,B867)=0,"Aviz inexistent în registru. ","")&amp;IF(AND(D867&lt;&gt;"",ISNA(MATCH(D867,Coduri,0)),E867=""),"Cod necunoscut. ","")&amp;IF(N(G867)&lt;=0,"Lipsește cantitatea. ","")))</f>
        <v/>
      </c>
    </row>
    <row r="868" spans="1:12" x14ac:dyDescent="0.2">
      <c r="A868" s="1" t="str">
        <f t="shared" si="91"/>
        <v/>
      </c>
      <c r="B868" s="18"/>
      <c r="C868" s="19" t="str">
        <f>IF(B868="","",COUNTIF(INDEX($B:$B,5):B868,B868))</f>
        <v/>
      </c>
      <c r="D868" s="18"/>
      <c r="E868" s="20" t="str">
        <f t="shared" si="92"/>
        <v/>
      </c>
      <c r="F868" s="19" t="str">
        <f t="shared" si="93"/>
        <v/>
      </c>
      <c r="G868" s="6"/>
      <c r="H868" s="21" t="str">
        <f t="shared" si="94"/>
        <v/>
      </c>
      <c r="I868" s="22" t="str">
        <f t="shared" si="95"/>
        <v/>
      </c>
      <c r="J868" s="21" t="str">
        <f t="shared" si="96"/>
        <v/>
      </c>
      <c r="K868" s="21" t="str">
        <f t="shared" si="97"/>
        <v/>
      </c>
      <c r="L868" s="23" t="str">
        <f>IF(B868="","",TRIM(IF(COUNTIF('Registru avize'!$B$5:$B$304,B868)=0,"Aviz inexistent în registru. ","")&amp;IF(AND(D868&lt;&gt;"",ISNA(MATCH(D868,Coduri,0)),E868=""),"Cod necunoscut. ","")&amp;IF(N(G868)&lt;=0,"Lipsește cantitatea. ","")))</f>
        <v/>
      </c>
    </row>
    <row r="869" spans="1:12" x14ac:dyDescent="0.2">
      <c r="A869" s="1" t="str">
        <f t="shared" si="91"/>
        <v/>
      </c>
      <c r="B869" s="18"/>
      <c r="C869" s="19" t="str">
        <f>IF(B869="","",COUNTIF(INDEX($B:$B,5):B869,B869))</f>
        <v/>
      </c>
      <c r="D869" s="18"/>
      <c r="E869" s="20" t="str">
        <f t="shared" si="92"/>
        <v/>
      </c>
      <c r="F869" s="19" t="str">
        <f t="shared" si="93"/>
        <v/>
      </c>
      <c r="G869" s="6"/>
      <c r="H869" s="21" t="str">
        <f t="shared" si="94"/>
        <v/>
      </c>
      <c r="I869" s="22" t="str">
        <f t="shared" si="95"/>
        <v/>
      </c>
      <c r="J869" s="21" t="str">
        <f t="shared" si="96"/>
        <v/>
      </c>
      <c r="K869" s="21" t="str">
        <f t="shared" si="97"/>
        <v/>
      </c>
      <c r="L869" s="23" t="str">
        <f>IF(B869="","",TRIM(IF(COUNTIF('Registru avize'!$B$5:$B$304,B869)=0,"Aviz inexistent în registru. ","")&amp;IF(AND(D869&lt;&gt;"",ISNA(MATCH(D869,Coduri,0)),E869=""),"Cod necunoscut. ","")&amp;IF(N(G869)&lt;=0,"Lipsește cantitatea. ","")))</f>
        <v/>
      </c>
    </row>
    <row r="870" spans="1:12" x14ac:dyDescent="0.2">
      <c r="A870" s="1" t="str">
        <f t="shared" si="91"/>
        <v/>
      </c>
      <c r="B870" s="18"/>
      <c r="C870" s="19" t="str">
        <f>IF(B870="","",COUNTIF(INDEX($B:$B,5):B870,B870))</f>
        <v/>
      </c>
      <c r="D870" s="18"/>
      <c r="E870" s="20" t="str">
        <f t="shared" si="92"/>
        <v/>
      </c>
      <c r="F870" s="19" t="str">
        <f t="shared" si="93"/>
        <v/>
      </c>
      <c r="G870" s="6"/>
      <c r="H870" s="21" t="str">
        <f t="shared" si="94"/>
        <v/>
      </c>
      <c r="I870" s="22" t="str">
        <f t="shared" si="95"/>
        <v/>
      </c>
      <c r="J870" s="21" t="str">
        <f t="shared" si="96"/>
        <v/>
      </c>
      <c r="K870" s="21" t="str">
        <f t="shared" si="97"/>
        <v/>
      </c>
      <c r="L870" s="23" t="str">
        <f>IF(B870="","",TRIM(IF(COUNTIF('Registru avize'!$B$5:$B$304,B870)=0,"Aviz inexistent în registru. ","")&amp;IF(AND(D870&lt;&gt;"",ISNA(MATCH(D870,Coduri,0)),E870=""),"Cod necunoscut. ","")&amp;IF(N(G870)&lt;=0,"Lipsește cantitatea. ","")))</f>
        <v/>
      </c>
    </row>
    <row r="871" spans="1:12" x14ac:dyDescent="0.2">
      <c r="A871" s="1" t="str">
        <f t="shared" si="91"/>
        <v/>
      </c>
      <c r="B871" s="18"/>
      <c r="C871" s="19" t="str">
        <f>IF(B871="","",COUNTIF(INDEX($B:$B,5):B871,B871))</f>
        <v/>
      </c>
      <c r="D871" s="18"/>
      <c r="E871" s="20" t="str">
        <f t="shared" si="92"/>
        <v/>
      </c>
      <c r="F871" s="19" t="str">
        <f t="shared" si="93"/>
        <v/>
      </c>
      <c r="G871" s="6"/>
      <c r="H871" s="21" t="str">
        <f t="shared" si="94"/>
        <v/>
      </c>
      <c r="I871" s="22" t="str">
        <f t="shared" si="95"/>
        <v/>
      </c>
      <c r="J871" s="21" t="str">
        <f t="shared" si="96"/>
        <v/>
      </c>
      <c r="K871" s="21" t="str">
        <f t="shared" si="97"/>
        <v/>
      </c>
      <c r="L871" s="23" t="str">
        <f>IF(B871="","",TRIM(IF(COUNTIF('Registru avize'!$B$5:$B$304,B871)=0,"Aviz inexistent în registru. ","")&amp;IF(AND(D871&lt;&gt;"",ISNA(MATCH(D871,Coduri,0)),E871=""),"Cod necunoscut. ","")&amp;IF(N(G871)&lt;=0,"Lipsește cantitatea. ","")))</f>
        <v/>
      </c>
    </row>
    <row r="872" spans="1:12" x14ac:dyDescent="0.2">
      <c r="A872" s="1" t="str">
        <f t="shared" si="91"/>
        <v/>
      </c>
      <c r="B872" s="18"/>
      <c r="C872" s="19" t="str">
        <f>IF(B872="","",COUNTIF(INDEX($B:$B,5):B872,B872))</f>
        <v/>
      </c>
      <c r="D872" s="18"/>
      <c r="E872" s="20" t="str">
        <f t="shared" si="92"/>
        <v/>
      </c>
      <c r="F872" s="19" t="str">
        <f t="shared" si="93"/>
        <v/>
      </c>
      <c r="G872" s="6"/>
      <c r="H872" s="21" t="str">
        <f t="shared" si="94"/>
        <v/>
      </c>
      <c r="I872" s="22" t="str">
        <f t="shared" si="95"/>
        <v/>
      </c>
      <c r="J872" s="21" t="str">
        <f t="shared" si="96"/>
        <v/>
      </c>
      <c r="K872" s="21" t="str">
        <f t="shared" si="97"/>
        <v/>
      </c>
      <c r="L872" s="23" t="str">
        <f>IF(B872="","",TRIM(IF(COUNTIF('Registru avize'!$B$5:$B$304,B872)=0,"Aviz inexistent în registru. ","")&amp;IF(AND(D872&lt;&gt;"",ISNA(MATCH(D872,Coduri,0)),E872=""),"Cod necunoscut. ","")&amp;IF(N(G872)&lt;=0,"Lipsește cantitatea. ","")))</f>
        <v/>
      </c>
    </row>
    <row r="873" spans="1:12" x14ac:dyDescent="0.2">
      <c r="A873" s="1" t="str">
        <f t="shared" si="91"/>
        <v/>
      </c>
      <c r="B873" s="18"/>
      <c r="C873" s="19" t="str">
        <f>IF(B873="","",COUNTIF(INDEX($B:$B,5):B873,B873))</f>
        <v/>
      </c>
      <c r="D873" s="18"/>
      <c r="E873" s="20" t="str">
        <f t="shared" si="92"/>
        <v/>
      </c>
      <c r="F873" s="19" t="str">
        <f t="shared" si="93"/>
        <v/>
      </c>
      <c r="G873" s="6"/>
      <c r="H873" s="21" t="str">
        <f t="shared" si="94"/>
        <v/>
      </c>
      <c r="I873" s="22" t="str">
        <f t="shared" si="95"/>
        <v/>
      </c>
      <c r="J873" s="21" t="str">
        <f t="shared" si="96"/>
        <v/>
      </c>
      <c r="K873" s="21" t="str">
        <f t="shared" si="97"/>
        <v/>
      </c>
      <c r="L873" s="23" t="str">
        <f>IF(B873="","",TRIM(IF(COUNTIF('Registru avize'!$B$5:$B$304,B873)=0,"Aviz inexistent în registru. ","")&amp;IF(AND(D873&lt;&gt;"",ISNA(MATCH(D873,Coduri,0)),E873=""),"Cod necunoscut. ","")&amp;IF(N(G873)&lt;=0,"Lipsește cantitatea. ","")))</f>
        <v/>
      </c>
    </row>
    <row r="874" spans="1:12" x14ac:dyDescent="0.2">
      <c r="A874" s="1" t="str">
        <f t="shared" si="91"/>
        <v/>
      </c>
      <c r="B874" s="18"/>
      <c r="C874" s="19" t="str">
        <f>IF(B874="","",COUNTIF(INDEX($B:$B,5):B874,B874))</f>
        <v/>
      </c>
      <c r="D874" s="18"/>
      <c r="E874" s="20" t="str">
        <f t="shared" si="92"/>
        <v/>
      </c>
      <c r="F874" s="19" t="str">
        <f t="shared" si="93"/>
        <v/>
      </c>
      <c r="G874" s="6"/>
      <c r="H874" s="21" t="str">
        <f t="shared" si="94"/>
        <v/>
      </c>
      <c r="I874" s="22" t="str">
        <f t="shared" si="95"/>
        <v/>
      </c>
      <c r="J874" s="21" t="str">
        <f t="shared" si="96"/>
        <v/>
      </c>
      <c r="K874" s="21" t="str">
        <f t="shared" si="97"/>
        <v/>
      </c>
      <c r="L874" s="23" t="str">
        <f>IF(B874="","",TRIM(IF(COUNTIF('Registru avize'!$B$5:$B$304,B874)=0,"Aviz inexistent în registru. ","")&amp;IF(AND(D874&lt;&gt;"",ISNA(MATCH(D874,Coduri,0)),E874=""),"Cod necunoscut. ","")&amp;IF(N(G874)&lt;=0,"Lipsește cantitatea. ","")))</f>
        <v/>
      </c>
    </row>
    <row r="875" spans="1:12" x14ac:dyDescent="0.2">
      <c r="A875" s="1" t="str">
        <f t="shared" si="91"/>
        <v/>
      </c>
      <c r="B875" s="18"/>
      <c r="C875" s="19" t="str">
        <f>IF(B875="","",COUNTIF(INDEX($B:$B,5):B875,B875))</f>
        <v/>
      </c>
      <c r="D875" s="18"/>
      <c r="E875" s="20" t="str">
        <f t="shared" si="92"/>
        <v/>
      </c>
      <c r="F875" s="19" t="str">
        <f t="shared" si="93"/>
        <v/>
      </c>
      <c r="G875" s="6"/>
      <c r="H875" s="21" t="str">
        <f t="shared" si="94"/>
        <v/>
      </c>
      <c r="I875" s="22" t="str">
        <f t="shared" si="95"/>
        <v/>
      </c>
      <c r="J875" s="21" t="str">
        <f t="shared" si="96"/>
        <v/>
      </c>
      <c r="K875" s="21" t="str">
        <f t="shared" si="97"/>
        <v/>
      </c>
      <c r="L875" s="23" t="str">
        <f>IF(B875="","",TRIM(IF(COUNTIF('Registru avize'!$B$5:$B$304,B875)=0,"Aviz inexistent în registru. ","")&amp;IF(AND(D875&lt;&gt;"",ISNA(MATCH(D875,Coduri,0)),E875=""),"Cod necunoscut. ","")&amp;IF(N(G875)&lt;=0,"Lipsește cantitatea. ","")))</f>
        <v/>
      </c>
    </row>
    <row r="876" spans="1:12" x14ac:dyDescent="0.2">
      <c r="A876" s="1" t="str">
        <f t="shared" si="91"/>
        <v/>
      </c>
      <c r="B876" s="18"/>
      <c r="C876" s="19" t="str">
        <f>IF(B876="","",COUNTIF(INDEX($B:$B,5):B876,B876))</f>
        <v/>
      </c>
      <c r="D876" s="18"/>
      <c r="E876" s="20" t="str">
        <f t="shared" si="92"/>
        <v/>
      </c>
      <c r="F876" s="19" t="str">
        <f t="shared" si="93"/>
        <v/>
      </c>
      <c r="G876" s="6"/>
      <c r="H876" s="21" t="str">
        <f t="shared" si="94"/>
        <v/>
      </c>
      <c r="I876" s="22" t="str">
        <f t="shared" si="95"/>
        <v/>
      </c>
      <c r="J876" s="21" t="str">
        <f t="shared" si="96"/>
        <v/>
      </c>
      <c r="K876" s="21" t="str">
        <f t="shared" si="97"/>
        <v/>
      </c>
      <c r="L876" s="23" t="str">
        <f>IF(B876="","",TRIM(IF(COUNTIF('Registru avize'!$B$5:$B$304,B876)=0,"Aviz inexistent în registru. ","")&amp;IF(AND(D876&lt;&gt;"",ISNA(MATCH(D876,Coduri,0)),E876=""),"Cod necunoscut. ","")&amp;IF(N(G876)&lt;=0,"Lipsește cantitatea. ","")))</f>
        <v/>
      </c>
    </row>
    <row r="877" spans="1:12" x14ac:dyDescent="0.2">
      <c r="A877" s="1" t="str">
        <f t="shared" si="91"/>
        <v/>
      </c>
      <c r="B877" s="18"/>
      <c r="C877" s="19" t="str">
        <f>IF(B877="","",COUNTIF(INDEX($B:$B,5):B877,B877))</f>
        <v/>
      </c>
      <c r="D877" s="18"/>
      <c r="E877" s="20" t="str">
        <f t="shared" si="92"/>
        <v/>
      </c>
      <c r="F877" s="19" t="str">
        <f t="shared" si="93"/>
        <v/>
      </c>
      <c r="G877" s="6"/>
      <c r="H877" s="21" t="str">
        <f t="shared" si="94"/>
        <v/>
      </c>
      <c r="I877" s="22" t="str">
        <f t="shared" si="95"/>
        <v/>
      </c>
      <c r="J877" s="21" t="str">
        <f t="shared" si="96"/>
        <v/>
      </c>
      <c r="K877" s="21" t="str">
        <f t="shared" si="97"/>
        <v/>
      </c>
      <c r="L877" s="23" t="str">
        <f>IF(B877="","",TRIM(IF(COUNTIF('Registru avize'!$B$5:$B$304,B877)=0,"Aviz inexistent în registru. ","")&amp;IF(AND(D877&lt;&gt;"",ISNA(MATCH(D877,Coduri,0)),E877=""),"Cod necunoscut. ","")&amp;IF(N(G877)&lt;=0,"Lipsește cantitatea. ","")))</f>
        <v/>
      </c>
    </row>
    <row r="878" spans="1:12" x14ac:dyDescent="0.2">
      <c r="A878" s="1" t="str">
        <f t="shared" si="91"/>
        <v/>
      </c>
      <c r="B878" s="18"/>
      <c r="C878" s="19" t="str">
        <f>IF(B878="","",COUNTIF(INDEX($B:$B,5):B878,B878))</f>
        <v/>
      </c>
      <c r="D878" s="18"/>
      <c r="E878" s="20" t="str">
        <f t="shared" si="92"/>
        <v/>
      </c>
      <c r="F878" s="19" t="str">
        <f t="shared" si="93"/>
        <v/>
      </c>
      <c r="G878" s="6"/>
      <c r="H878" s="21" t="str">
        <f t="shared" si="94"/>
        <v/>
      </c>
      <c r="I878" s="22" t="str">
        <f t="shared" si="95"/>
        <v/>
      </c>
      <c r="J878" s="21" t="str">
        <f t="shared" si="96"/>
        <v/>
      </c>
      <c r="K878" s="21" t="str">
        <f t="shared" si="97"/>
        <v/>
      </c>
      <c r="L878" s="23" t="str">
        <f>IF(B878="","",TRIM(IF(COUNTIF('Registru avize'!$B$5:$B$304,B878)=0,"Aviz inexistent în registru. ","")&amp;IF(AND(D878&lt;&gt;"",ISNA(MATCH(D878,Coduri,0)),E878=""),"Cod necunoscut. ","")&amp;IF(N(G878)&lt;=0,"Lipsește cantitatea. ","")))</f>
        <v/>
      </c>
    </row>
    <row r="879" spans="1:12" x14ac:dyDescent="0.2">
      <c r="A879" s="1" t="str">
        <f t="shared" si="91"/>
        <v/>
      </c>
      <c r="B879" s="18"/>
      <c r="C879" s="19" t="str">
        <f>IF(B879="","",COUNTIF(INDEX($B:$B,5):B879,B879))</f>
        <v/>
      </c>
      <c r="D879" s="18"/>
      <c r="E879" s="20" t="str">
        <f t="shared" si="92"/>
        <v/>
      </c>
      <c r="F879" s="19" t="str">
        <f t="shared" si="93"/>
        <v/>
      </c>
      <c r="G879" s="6"/>
      <c r="H879" s="21" t="str">
        <f t="shared" si="94"/>
        <v/>
      </c>
      <c r="I879" s="22" t="str">
        <f t="shared" si="95"/>
        <v/>
      </c>
      <c r="J879" s="21" t="str">
        <f t="shared" si="96"/>
        <v/>
      </c>
      <c r="K879" s="21" t="str">
        <f t="shared" si="97"/>
        <v/>
      </c>
      <c r="L879" s="23" t="str">
        <f>IF(B879="","",TRIM(IF(COUNTIF('Registru avize'!$B$5:$B$304,B879)=0,"Aviz inexistent în registru. ","")&amp;IF(AND(D879&lt;&gt;"",ISNA(MATCH(D879,Coduri,0)),E879=""),"Cod necunoscut. ","")&amp;IF(N(G879)&lt;=0,"Lipsește cantitatea. ","")))</f>
        <v/>
      </c>
    </row>
    <row r="880" spans="1:12" x14ac:dyDescent="0.2">
      <c r="A880" s="1" t="str">
        <f t="shared" si="91"/>
        <v/>
      </c>
      <c r="B880" s="18"/>
      <c r="C880" s="19" t="str">
        <f>IF(B880="","",COUNTIF(INDEX($B:$B,5):B880,B880))</f>
        <v/>
      </c>
      <c r="D880" s="18"/>
      <c r="E880" s="20" t="str">
        <f t="shared" si="92"/>
        <v/>
      </c>
      <c r="F880" s="19" t="str">
        <f t="shared" si="93"/>
        <v/>
      </c>
      <c r="G880" s="6"/>
      <c r="H880" s="21" t="str">
        <f t="shared" si="94"/>
        <v/>
      </c>
      <c r="I880" s="22" t="str">
        <f t="shared" si="95"/>
        <v/>
      </c>
      <c r="J880" s="21" t="str">
        <f t="shared" si="96"/>
        <v/>
      </c>
      <c r="K880" s="21" t="str">
        <f t="shared" si="97"/>
        <v/>
      </c>
      <c r="L880" s="23" t="str">
        <f>IF(B880="","",TRIM(IF(COUNTIF('Registru avize'!$B$5:$B$304,B880)=0,"Aviz inexistent în registru. ","")&amp;IF(AND(D880&lt;&gt;"",ISNA(MATCH(D880,Coduri,0)),E880=""),"Cod necunoscut. ","")&amp;IF(N(G880)&lt;=0,"Lipsește cantitatea. ","")))</f>
        <v/>
      </c>
    </row>
    <row r="881" spans="1:12" x14ac:dyDescent="0.2">
      <c r="A881" s="1" t="str">
        <f t="shared" si="91"/>
        <v/>
      </c>
      <c r="B881" s="18"/>
      <c r="C881" s="19" t="str">
        <f>IF(B881="","",COUNTIF(INDEX($B:$B,5):B881,B881))</f>
        <v/>
      </c>
      <c r="D881" s="18"/>
      <c r="E881" s="20" t="str">
        <f t="shared" si="92"/>
        <v/>
      </c>
      <c r="F881" s="19" t="str">
        <f t="shared" si="93"/>
        <v/>
      </c>
      <c r="G881" s="6"/>
      <c r="H881" s="21" t="str">
        <f t="shared" si="94"/>
        <v/>
      </c>
      <c r="I881" s="22" t="str">
        <f t="shared" si="95"/>
        <v/>
      </c>
      <c r="J881" s="21" t="str">
        <f t="shared" si="96"/>
        <v/>
      </c>
      <c r="K881" s="21" t="str">
        <f t="shared" si="97"/>
        <v/>
      </c>
      <c r="L881" s="23" t="str">
        <f>IF(B881="","",TRIM(IF(COUNTIF('Registru avize'!$B$5:$B$304,B881)=0,"Aviz inexistent în registru. ","")&amp;IF(AND(D881&lt;&gt;"",ISNA(MATCH(D881,Coduri,0)),E881=""),"Cod necunoscut. ","")&amp;IF(N(G881)&lt;=0,"Lipsește cantitatea. ","")))</f>
        <v/>
      </c>
    </row>
    <row r="882" spans="1:12" x14ac:dyDescent="0.2">
      <c r="A882" s="1" t="str">
        <f t="shared" si="91"/>
        <v/>
      </c>
      <c r="B882" s="18"/>
      <c r="C882" s="19" t="str">
        <f>IF(B882="","",COUNTIF(INDEX($B:$B,5):B882,B882))</f>
        <v/>
      </c>
      <c r="D882" s="18"/>
      <c r="E882" s="20" t="str">
        <f t="shared" si="92"/>
        <v/>
      </c>
      <c r="F882" s="19" t="str">
        <f t="shared" si="93"/>
        <v/>
      </c>
      <c r="G882" s="6"/>
      <c r="H882" s="21" t="str">
        <f t="shared" si="94"/>
        <v/>
      </c>
      <c r="I882" s="22" t="str">
        <f t="shared" si="95"/>
        <v/>
      </c>
      <c r="J882" s="21" t="str">
        <f t="shared" si="96"/>
        <v/>
      </c>
      <c r="K882" s="21" t="str">
        <f t="shared" si="97"/>
        <v/>
      </c>
      <c r="L882" s="23" t="str">
        <f>IF(B882="","",TRIM(IF(COUNTIF('Registru avize'!$B$5:$B$304,B882)=0,"Aviz inexistent în registru. ","")&amp;IF(AND(D882&lt;&gt;"",ISNA(MATCH(D882,Coduri,0)),E882=""),"Cod necunoscut. ","")&amp;IF(N(G882)&lt;=0,"Lipsește cantitatea. ","")))</f>
        <v/>
      </c>
    </row>
    <row r="883" spans="1:12" x14ac:dyDescent="0.2">
      <c r="A883" s="1" t="str">
        <f t="shared" si="91"/>
        <v/>
      </c>
      <c r="B883" s="18"/>
      <c r="C883" s="19" t="str">
        <f>IF(B883="","",COUNTIF(INDEX($B:$B,5):B883,B883))</f>
        <v/>
      </c>
      <c r="D883" s="18"/>
      <c r="E883" s="20" t="str">
        <f t="shared" si="92"/>
        <v/>
      </c>
      <c r="F883" s="19" t="str">
        <f t="shared" si="93"/>
        <v/>
      </c>
      <c r="G883" s="6"/>
      <c r="H883" s="21" t="str">
        <f t="shared" si="94"/>
        <v/>
      </c>
      <c r="I883" s="22" t="str">
        <f t="shared" si="95"/>
        <v/>
      </c>
      <c r="J883" s="21" t="str">
        <f t="shared" si="96"/>
        <v/>
      </c>
      <c r="K883" s="21" t="str">
        <f t="shared" si="97"/>
        <v/>
      </c>
      <c r="L883" s="23" t="str">
        <f>IF(B883="","",TRIM(IF(COUNTIF('Registru avize'!$B$5:$B$304,B883)=0,"Aviz inexistent în registru. ","")&amp;IF(AND(D883&lt;&gt;"",ISNA(MATCH(D883,Coduri,0)),E883=""),"Cod necunoscut. ","")&amp;IF(N(G883)&lt;=0,"Lipsește cantitatea. ","")))</f>
        <v/>
      </c>
    </row>
    <row r="884" spans="1:12" x14ac:dyDescent="0.2">
      <c r="A884" s="1" t="str">
        <f t="shared" si="91"/>
        <v/>
      </c>
      <c r="B884" s="18"/>
      <c r="C884" s="19" t="str">
        <f>IF(B884="","",COUNTIF(INDEX($B:$B,5):B884,B884))</f>
        <v/>
      </c>
      <c r="D884" s="18"/>
      <c r="E884" s="20" t="str">
        <f t="shared" si="92"/>
        <v/>
      </c>
      <c r="F884" s="19" t="str">
        <f t="shared" si="93"/>
        <v/>
      </c>
      <c r="G884" s="6"/>
      <c r="H884" s="21" t="str">
        <f t="shared" si="94"/>
        <v/>
      </c>
      <c r="I884" s="22" t="str">
        <f t="shared" si="95"/>
        <v/>
      </c>
      <c r="J884" s="21" t="str">
        <f t="shared" si="96"/>
        <v/>
      </c>
      <c r="K884" s="21" t="str">
        <f t="shared" si="97"/>
        <v/>
      </c>
      <c r="L884" s="23" t="str">
        <f>IF(B884="","",TRIM(IF(COUNTIF('Registru avize'!$B$5:$B$304,B884)=0,"Aviz inexistent în registru. ","")&amp;IF(AND(D884&lt;&gt;"",ISNA(MATCH(D884,Coduri,0)),E884=""),"Cod necunoscut. ","")&amp;IF(N(G884)&lt;=0,"Lipsește cantitatea. ","")))</f>
        <v/>
      </c>
    </row>
    <row r="885" spans="1:12" x14ac:dyDescent="0.2">
      <c r="A885" s="1" t="str">
        <f t="shared" si="91"/>
        <v/>
      </c>
      <c r="B885" s="18"/>
      <c r="C885" s="19" t="str">
        <f>IF(B885="","",COUNTIF(INDEX($B:$B,5):B885,B885))</f>
        <v/>
      </c>
      <c r="D885" s="18"/>
      <c r="E885" s="20" t="str">
        <f t="shared" si="92"/>
        <v/>
      </c>
      <c r="F885" s="19" t="str">
        <f t="shared" si="93"/>
        <v/>
      </c>
      <c r="G885" s="6"/>
      <c r="H885" s="21" t="str">
        <f t="shared" si="94"/>
        <v/>
      </c>
      <c r="I885" s="22" t="str">
        <f t="shared" si="95"/>
        <v/>
      </c>
      <c r="J885" s="21" t="str">
        <f t="shared" si="96"/>
        <v/>
      </c>
      <c r="K885" s="21" t="str">
        <f t="shared" si="97"/>
        <v/>
      </c>
      <c r="L885" s="23" t="str">
        <f>IF(B885="","",TRIM(IF(COUNTIF('Registru avize'!$B$5:$B$304,B885)=0,"Aviz inexistent în registru. ","")&amp;IF(AND(D885&lt;&gt;"",ISNA(MATCH(D885,Coduri,0)),E885=""),"Cod necunoscut. ","")&amp;IF(N(G885)&lt;=0,"Lipsește cantitatea. ","")))</f>
        <v/>
      </c>
    </row>
    <row r="886" spans="1:12" x14ac:dyDescent="0.2">
      <c r="A886" s="1" t="str">
        <f t="shared" si="91"/>
        <v/>
      </c>
      <c r="B886" s="18"/>
      <c r="C886" s="19" t="str">
        <f>IF(B886="","",COUNTIF(INDEX($B:$B,5):B886,B886))</f>
        <v/>
      </c>
      <c r="D886" s="18"/>
      <c r="E886" s="20" t="str">
        <f t="shared" si="92"/>
        <v/>
      </c>
      <c r="F886" s="19" t="str">
        <f t="shared" si="93"/>
        <v/>
      </c>
      <c r="G886" s="6"/>
      <c r="H886" s="21" t="str">
        <f t="shared" si="94"/>
        <v/>
      </c>
      <c r="I886" s="22" t="str">
        <f t="shared" si="95"/>
        <v/>
      </c>
      <c r="J886" s="21" t="str">
        <f t="shared" si="96"/>
        <v/>
      </c>
      <c r="K886" s="21" t="str">
        <f t="shared" si="97"/>
        <v/>
      </c>
      <c r="L886" s="23" t="str">
        <f>IF(B886="","",TRIM(IF(COUNTIF('Registru avize'!$B$5:$B$304,B886)=0,"Aviz inexistent în registru. ","")&amp;IF(AND(D886&lt;&gt;"",ISNA(MATCH(D886,Coduri,0)),E886=""),"Cod necunoscut. ","")&amp;IF(N(G886)&lt;=0,"Lipsește cantitatea. ","")))</f>
        <v/>
      </c>
    </row>
    <row r="887" spans="1:12" x14ac:dyDescent="0.2">
      <c r="A887" s="1" t="str">
        <f t="shared" si="91"/>
        <v/>
      </c>
      <c r="B887" s="18"/>
      <c r="C887" s="19" t="str">
        <f>IF(B887="","",COUNTIF(INDEX($B:$B,5):B887,B887))</f>
        <v/>
      </c>
      <c r="D887" s="18"/>
      <c r="E887" s="20" t="str">
        <f t="shared" si="92"/>
        <v/>
      </c>
      <c r="F887" s="19" t="str">
        <f t="shared" si="93"/>
        <v/>
      </c>
      <c r="G887" s="6"/>
      <c r="H887" s="21" t="str">
        <f t="shared" si="94"/>
        <v/>
      </c>
      <c r="I887" s="22" t="str">
        <f t="shared" si="95"/>
        <v/>
      </c>
      <c r="J887" s="21" t="str">
        <f t="shared" si="96"/>
        <v/>
      </c>
      <c r="K887" s="21" t="str">
        <f t="shared" si="97"/>
        <v/>
      </c>
      <c r="L887" s="23" t="str">
        <f>IF(B887="","",TRIM(IF(COUNTIF('Registru avize'!$B$5:$B$304,B887)=0,"Aviz inexistent în registru. ","")&amp;IF(AND(D887&lt;&gt;"",ISNA(MATCH(D887,Coduri,0)),E887=""),"Cod necunoscut. ","")&amp;IF(N(G887)&lt;=0,"Lipsește cantitatea. ","")))</f>
        <v/>
      </c>
    </row>
    <row r="888" spans="1:12" x14ac:dyDescent="0.2">
      <c r="A888" s="1" t="str">
        <f t="shared" si="91"/>
        <v/>
      </c>
      <c r="B888" s="18"/>
      <c r="C888" s="19" t="str">
        <f>IF(B888="","",COUNTIF(INDEX($B:$B,5):B888,B888))</f>
        <v/>
      </c>
      <c r="D888" s="18"/>
      <c r="E888" s="20" t="str">
        <f t="shared" si="92"/>
        <v/>
      </c>
      <c r="F888" s="19" t="str">
        <f t="shared" si="93"/>
        <v/>
      </c>
      <c r="G888" s="6"/>
      <c r="H888" s="21" t="str">
        <f t="shared" si="94"/>
        <v/>
      </c>
      <c r="I888" s="22" t="str">
        <f t="shared" si="95"/>
        <v/>
      </c>
      <c r="J888" s="21" t="str">
        <f t="shared" si="96"/>
        <v/>
      </c>
      <c r="K888" s="21" t="str">
        <f t="shared" si="97"/>
        <v/>
      </c>
      <c r="L888" s="23" t="str">
        <f>IF(B888="","",TRIM(IF(COUNTIF('Registru avize'!$B$5:$B$304,B888)=0,"Aviz inexistent în registru. ","")&amp;IF(AND(D888&lt;&gt;"",ISNA(MATCH(D888,Coduri,0)),E888=""),"Cod necunoscut. ","")&amp;IF(N(G888)&lt;=0,"Lipsește cantitatea. ","")))</f>
        <v/>
      </c>
    </row>
    <row r="889" spans="1:12" x14ac:dyDescent="0.2">
      <c r="A889" s="1" t="str">
        <f t="shared" si="91"/>
        <v/>
      </c>
      <c r="B889" s="18"/>
      <c r="C889" s="19" t="str">
        <f>IF(B889="","",COUNTIF(INDEX($B:$B,5):B889,B889))</f>
        <v/>
      </c>
      <c r="D889" s="18"/>
      <c r="E889" s="20" t="str">
        <f t="shared" si="92"/>
        <v/>
      </c>
      <c r="F889" s="19" t="str">
        <f t="shared" si="93"/>
        <v/>
      </c>
      <c r="G889" s="6"/>
      <c r="H889" s="21" t="str">
        <f t="shared" si="94"/>
        <v/>
      </c>
      <c r="I889" s="22" t="str">
        <f t="shared" si="95"/>
        <v/>
      </c>
      <c r="J889" s="21" t="str">
        <f t="shared" si="96"/>
        <v/>
      </c>
      <c r="K889" s="21" t="str">
        <f t="shared" si="97"/>
        <v/>
      </c>
      <c r="L889" s="23" t="str">
        <f>IF(B889="","",TRIM(IF(COUNTIF('Registru avize'!$B$5:$B$304,B889)=0,"Aviz inexistent în registru. ","")&amp;IF(AND(D889&lt;&gt;"",ISNA(MATCH(D889,Coduri,0)),E889=""),"Cod necunoscut. ","")&amp;IF(N(G889)&lt;=0,"Lipsește cantitatea. ","")))</f>
        <v/>
      </c>
    </row>
    <row r="890" spans="1:12" x14ac:dyDescent="0.2">
      <c r="A890" s="1" t="str">
        <f t="shared" si="91"/>
        <v/>
      </c>
      <c r="B890" s="18"/>
      <c r="C890" s="19" t="str">
        <f>IF(B890="","",COUNTIF(INDEX($B:$B,5):B890,B890))</f>
        <v/>
      </c>
      <c r="D890" s="18"/>
      <c r="E890" s="20" t="str">
        <f t="shared" si="92"/>
        <v/>
      </c>
      <c r="F890" s="19" t="str">
        <f t="shared" si="93"/>
        <v/>
      </c>
      <c r="G890" s="6"/>
      <c r="H890" s="21" t="str">
        <f t="shared" si="94"/>
        <v/>
      </c>
      <c r="I890" s="22" t="str">
        <f t="shared" si="95"/>
        <v/>
      </c>
      <c r="J890" s="21" t="str">
        <f t="shared" si="96"/>
        <v/>
      </c>
      <c r="K890" s="21" t="str">
        <f t="shared" si="97"/>
        <v/>
      </c>
      <c r="L890" s="23" t="str">
        <f>IF(B890="","",TRIM(IF(COUNTIF('Registru avize'!$B$5:$B$304,B890)=0,"Aviz inexistent în registru. ","")&amp;IF(AND(D890&lt;&gt;"",ISNA(MATCH(D890,Coduri,0)),E890=""),"Cod necunoscut. ","")&amp;IF(N(G890)&lt;=0,"Lipsește cantitatea. ","")))</f>
        <v/>
      </c>
    </row>
    <row r="891" spans="1:12" x14ac:dyDescent="0.2">
      <c r="A891" s="1" t="str">
        <f t="shared" si="91"/>
        <v/>
      </c>
      <c r="B891" s="18"/>
      <c r="C891" s="19" t="str">
        <f>IF(B891="","",COUNTIF(INDEX($B:$B,5):B891,B891))</f>
        <v/>
      </c>
      <c r="D891" s="18"/>
      <c r="E891" s="20" t="str">
        <f t="shared" si="92"/>
        <v/>
      </c>
      <c r="F891" s="19" t="str">
        <f t="shared" si="93"/>
        <v/>
      </c>
      <c r="G891" s="6"/>
      <c r="H891" s="21" t="str">
        <f t="shared" si="94"/>
        <v/>
      </c>
      <c r="I891" s="22" t="str">
        <f t="shared" si="95"/>
        <v/>
      </c>
      <c r="J891" s="21" t="str">
        <f t="shared" si="96"/>
        <v/>
      </c>
      <c r="K891" s="21" t="str">
        <f t="shared" si="97"/>
        <v/>
      </c>
      <c r="L891" s="23" t="str">
        <f>IF(B891="","",TRIM(IF(COUNTIF('Registru avize'!$B$5:$B$304,B891)=0,"Aviz inexistent în registru. ","")&amp;IF(AND(D891&lt;&gt;"",ISNA(MATCH(D891,Coduri,0)),E891=""),"Cod necunoscut. ","")&amp;IF(N(G891)&lt;=0,"Lipsește cantitatea. ","")))</f>
        <v/>
      </c>
    </row>
    <row r="892" spans="1:12" x14ac:dyDescent="0.2">
      <c r="A892" s="1" t="str">
        <f t="shared" si="91"/>
        <v/>
      </c>
      <c r="B892" s="18"/>
      <c r="C892" s="19" t="str">
        <f>IF(B892="","",COUNTIF(INDEX($B:$B,5):B892,B892))</f>
        <v/>
      </c>
      <c r="D892" s="18"/>
      <c r="E892" s="20" t="str">
        <f t="shared" si="92"/>
        <v/>
      </c>
      <c r="F892" s="19" t="str">
        <f t="shared" si="93"/>
        <v/>
      </c>
      <c r="G892" s="6"/>
      <c r="H892" s="21" t="str">
        <f t="shared" si="94"/>
        <v/>
      </c>
      <c r="I892" s="22" t="str">
        <f t="shared" si="95"/>
        <v/>
      </c>
      <c r="J892" s="21" t="str">
        <f t="shared" si="96"/>
        <v/>
      </c>
      <c r="K892" s="21" t="str">
        <f t="shared" si="97"/>
        <v/>
      </c>
      <c r="L892" s="23" t="str">
        <f>IF(B892="","",TRIM(IF(COUNTIF('Registru avize'!$B$5:$B$304,B892)=0,"Aviz inexistent în registru. ","")&amp;IF(AND(D892&lt;&gt;"",ISNA(MATCH(D892,Coduri,0)),E892=""),"Cod necunoscut. ","")&amp;IF(N(G892)&lt;=0,"Lipsește cantitatea. ","")))</f>
        <v/>
      </c>
    </row>
    <row r="893" spans="1:12" x14ac:dyDescent="0.2">
      <c r="A893" s="1" t="str">
        <f t="shared" si="91"/>
        <v/>
      </c>
      <c r="B893" s="18"/>
      <c r="C893" s="19" t="str">
        <f>IF(B893="","",COUNTIF(INDEX($B:$B,5):B893,B893))</f>
        <v/>
      </c>
      <c r="D893" s="18"/>
      <c r="E893" s="20" t="str">
        <f t="shared" si="92"/>
        <v/>
      </c>
      <c r="F893" s="19" t="str">
        <f t="shared" si="93"/>
        <v/>
      </c>
      <c r="G893" s="6"/>
      <c r="H893" s="21" t="str">
        <f t="shared" si="94"/>
        <v/>
      </c>
      <c r="I893" s="22" t="str">
        <f t="shared" si="95"/>
        <v/>
      </c>
      <c r="J893" s="21" t="str">
        <f t="shared" si="96"/>
        <v/>
      </c>
      <c r="K893" s="21" t="str">
        <f t="shared" si="97"/>
        <v/>
      </c>
      <c r="L893" s="23" t="str">
        <f>IF(B893="","",TRIM(IF(COUNTIF('Registru avize'!$B$5:$B$304,B893)=0,"Aviz inexistent în registru. ","")&amp;IF(AND(D893&lt;&gt;"",ISNA(MATCH(D893,Coduri,0)),E893=""),"Cod necunoscut. ","")&amp;IF(N(G893)&lt;=0,"Lipsește cantitatea. ","")))</f>
        <v/>
      </c>
    </row>
    <row r="894" spans="1:12" x14ac:dyDescent="0.2">
      <c r="A894" s="1" t="str">
        <f t="shared" si="91"/>
        <v/>
      </c>
      <c r="B894" s="18"/>
      <c r="C894" s="19" t="str">
        <f>IF(B894="","",COUNTIF(INDEX($B:$B,5):B894,B894))</f>
        <v/>
      </c>
      <c r="D894" s="18"/>
      <c r="E894" s="20" t="str">
        <f t="shared" si="92"/>
        <v/>
      </c>
      <c r="F894" s="19" t="str">
        <f t="shared" si="93"/>
        <v/>
      </c>
      <c r="G894" s="6"/>
      <c r="H894" s="21" t="str">
        <f t="shared" si="94"/>
        <v/>
      </c>
      <c r="I894" s="22" t="str">
        <f t="shared" si="95"/>
        <v/>
      </c>
      <c r="J894" s="21" t="str">
        <f t="shared" si="96"/>
        <v/>
      </c>
      <c r="K894" s="21" t="str">
        <f t="shared" si="97"/>
        <v/>
      </c>
      <c r="L894" s="23" t="str">
        <f>IF(B894="","",TRIM(IF(COUNTIF('Registru avize'!$B$5:$B$304,B894)=0,"Aviz inexistent în registru. ","")&amp;IF(AND(D894&lt;&gt;"",ISNA(MATCH(D894,Coduri,0)),E894=""),"Cod necunoscut. ","")&amp;IF(N(G894)&lt;=0,"Lipsește cantitatea. ","")))</f>
        <v/>
      </c>
    </row>
    <row r="895" spans="1:12" x14ac:dyDescent="0.2">
      <c r="A895" s="1" t="str">
        <f t="shared" si="91"/>
        <v/>
      </c>
      <c r="B895" s="18"/>
      <c r="C895" s="19" t="str">
        <f>IF(B895="","",COUNTIF(INDEX($B:$B,5):B895,B895))</f>
        <v/>
      </c>
      <c r="D895" s="18"/>
      <c r="E895" s="20" t="str">
        <f t="shared" si="92"/>
        <v/>
      </c>
      <c r="F895" s="19" t="str">
        <f t="shared" si="93"/>
        <v/>
      </c>
      <c r="G895" s="6"/>
      <c r="H895" s="21" t="str">
        <f t="shared" si="94"/>
        <v/>
      </c>
      <c r="I895" s="22" t="str">
        <f t="shared" si="95"/>
        <v/>
      </c>
      <c r="J895" s="21" t="str">
        <f t="shared" si="96"/>
        <v/>
      </c>
      <c r="K895" s="21" t="str">
        <f t="shared" si="97"/>
        <v/>
      </c>
      <c r="L895" s="23" t="str">
        <f>IF(B895="","",TRIM(IF(COUNTIF('Registru avize'!$B$5:$B$304,B895)=0,"Aviz inexistent în registru. ","")&amp;IF(AND(D895&lt;&gt;"",ISNA(MATCH(D895,Coduri,0)),E895=""),"Cod necunoscut. ","")&amp;IF(N(G895)&lt;=0,"Lipsește cantitatea. ","")))</f>
        <v/>
      </c>
    </row>
    <row r="896" spans="1:12" x14ac:dyDescent="0.2">
      <c r="A896" s="1" t="str">
        <f t="shared" si="91"/>
        <v/>
      </c>
      <c r="B896" s="18"/>
      <c r="C896" s="19" t="str">
        <f>IF(B896="","",COUNTIF(INDEX($B:$B,5):B896,B896))</f>
        <v/>
      </c>
      <c r="D896" s="18"/>
      <c r="E896" s="20" t="str">
        <f t="shared" si="92"/>
        <v/>
      </c>
      <c r="F896" s="19" t="str">
        <f t="shared" si="93"/>
        <v/>
      </c>
      <c r="G896" s="6"/>
      <c r="H896" s="21" t="str">
        <f t="shared" si="94"/>
        <v/>
      </c>
      <c r="I896" s="22" t="str">
        <f t="shared" si="95"/>
        <v/>
      </c>
      <c r="J896" s="21" t="str">
        <f t="shared" si="96"/>
        <v/>
      </c>
      <c r="K896" s="21" t="str">
        <f t="shared" si="97"/>
        <v/>
      </c>
      <c r="L896" s="23" t="str">
        <f>IF(B896="","",TRIM(IF(COUNTIF('Registru avize'!$B$5:$B$304,B896)=0,"Aviz inexistent în registru. ","")&amp;IF(AND(D896&lt;&gt;"",ISNA(MATCH(D896,Coduri,0)),E896=""),"Cod necunoscut. ","")&amp;IF(N(G896)&lt;=0,"Lipsește cantitatea. ","")))</f>
        <v/>
      </c>
    </row>
    <row r="897" spans="1:12" x14ac:dyDescent="0.2">
      <c r="A897" s="1" t="str">
        <f t="shared" si="91"/>
        <v/>
      </c>
      <c r="B897" s="18"/>
      <c r="C897" s="19" t="str">
        <f>IF(B897="","",COUNTIF(INDEX($B:$B,5):B897,B897))</f>
        <v/>
      </c>
      <c r="D897" s="18"/>
      <c r="E897" s="20" t="str">
        <f t="shared" si="92"/>
        <v/>
      </c>
      <c r="F897" s="19" t="str">
        <f t="shared" si="93"/>
        <v/>
      </c>
      <c r="G897" s="6"/>
      <c r="H897" s="21" t="str">
        <f t="shared" si="94"/>
        <v/>
      </c>
      <c r="I897" s="22" t="str">
        <f t="shared" si="95"/>
        <v/>
      </c>
      <c r="J897" s="21" t="str">
        <f t="shared" si="96"/>
        <v/>
      </c>
      <c r="K897" s="21" t="str">
        <f t="shared" si="97"/>
        <v/>
      </c>
      <c r="L897" s="23" t="str">
        <f>IF(B897="","",TRIM(IF(COUNTIF('Registru avize'!$B$5:$B$304,B897)=0,"Aviz inexistent în registru. ","")&amp;IF(AND(D897&lt;&gt;"",ISNA(MATCH(D897,Coduri,0)),E897=""),"Cod necunoscut. ","")&amp;IF(N(G897)&lt;=0,"Lipsește cantitatea. ","")))</f>
        <v/>
      </c>
    </row>
    <row r="898" spans="1:12" x14ac:dyDescent="0.2">
      <c r="A898" s="1" t="str">
        <f t="shared" si="91"/>
        <v/>
      </c>
      <c r="B898" s="18"/>
      <c r="C898" s="19" t="str">
        <f>IF(B898="","",COUNTIF(INDEX($B:$B,5):B898,B898))</f>
        <v/>
      </c>
      <c r="D898" s="18"/>
      <c r="E898" s="20" t="str">
        <f t="shared" si="92"/>
        <v/>
      </c>
      <c r="F898" s="19" t="str">
        <f t="shared" si="93"/>
        <v/>
      </c>
      <c r="G898" s="6"/>
      <c r="H898" s="21" t="str">
        <f t="shared" si="94"/>
        <v/>
      </c>
      <c r="I898" s="22" t="str">
        <f t="shared" si="95"/>
        <v/>
      </c>
      <c r="J898" s="21" t="str">
        <f t="shared" si="96"/>
        <v/>
      </c>
      <c r="K898" s="21" t="str">
        <f t="shared" si="97"/>
        <v/>
      </c>
      <c r="L898" s="23" t="str">
        <f>IF(B898="","",TRIM(IF(COUNTIF('Registru avize'!$B$5:$B$304,B898)=0,"Aviz inexistent în registru. ","")&amp;IF(AND(D898&lt;&gt;"",ISNA(MATCH(D898,Coduri,0)),E898=""),"Cod necunoscut. ","")&amp;IF(N(G898)&lt;=0,"Lipsește cantitatea. ","")))</f>
        <v/>
      </c>
    </row>
    <row r="899" spans="1:12" x14ac:dyDescent="0.2">
      <c r="A899" s="1" t="str">
        <f t="shared" si="91"/>
        <v/>
      </c>
      <c r="B899" s="18"/>
      <c r="C899" s="19" t="str">
        <f>IF(B899="","",COUNTIF(INDEX($B:$B,5):B899,B899))</f>
        <v/>
      </c>
      <c r="D899" s="18"/>
      <c r="E899" s="20" t="str">
        <f t="shared" si="92"/>
        <v/>
      </c>
      <c r="F899" s="19" t="str">
        <f t="shared" si="93"/>
        <v/>
      </c>
      <c r="G899" s="6"/>
      <c r="H899" s="21" t="str">
        <f t="shared" si="94"/>
        <v/>
      </c>
      <c r="I899" s="22" t="str">
        <f t="shared" si="95"/>
        <v/>
      </c>
      <c r="J899" s="21" t="str">
        <f t="shared" si="96"/>
        <v/>
      </c>
      <c r="K899" s="21" t="str">
        <f t="shared" si="97"/>
        <v/>
      </c>
      <c r="L899" s="23" t="str">
        <f>IF(B899="","",TRIM(IF(COUNTIF('Registru avize'!$B$5:$B$304,B899)=0,"Aviz inexistent în registru. ","")&amp;IF(AND(D899&lt;&gt;"",ISNA(MATCH(D899,Coduri,0)),E899=""),"Cod necunoscut. ","")&amp;IF(N(G899)&lt;=0,"Lipsește cantitatea. ","")))</f>
        <v/>
      </c>
    </row>
    <row r="900" spans="1:12" x14ac:dyDescent="0.2">
      <c r="A900" s="1" t="str">
        <f t="shared" si="91"/>
        <v/>
      </c>
      <c r="B900" s="18"/>
      <c r="C900" s="19" t="str">
        <f>IF(B900="","",COUNTIF(INDEX($B:$B,5):B900,B900))</f>
        <v/>
      </c>
      <c r="D900" s="18"/>
      <c r="E900" s="20" t="str">
        <f t="shared" si="92"/>
        <v/>
      </c>
      <c r="F900" s="19" t="str">
        <f t="shared" si="93"/>
        <v/>
      </c>
      <c r="G900" s="6"/>
      <c r="H900" s="21" t="str">
        <f t="shared" si="94"/>
        <v/>
      </c>
      <c r="I900" s="22" t="str">
        <f t="shared" si="95"/>
        <v/>
      </c>
      <c r="J900" s="21" t="str">
        <f t="shared" si="96"/>
        <v/>
      </c>
      <c r="K900" s="21" t="str">
        <f t="shared" si="97"/>
        <v/>
      </c>
      <c r="L900" s="23" t="str">
        <f>IF(B900="","",TRIM(IF(COUNTIF('Registru avize'!$B$5:$B$304,B900)=0,"Aviz inexistent în registru. ","")&amp;IF(AND(D900&lt;&gt;"",ISNA(MATCH(D900,Coduri,0)),E900=""),"Cod necunoscut. ","")&amp;IF(N(G900)&lt;=0,"Lipsește cantitatea. ","")))</f>
        <v/>
      </c>
    </row>
    <row r="901" spans="1:12" x14ac:dyDescent="0.2">
      <c r="A901" s="1" t="str">
        <f t="shared" ref="A901:A964" si="98">IF(B901="","",B901&amp;"|"&amp;C901)</f>
        <v/>
      </c>
      <c r="B901" s="18"/>
      <c r="C901" s="19" t="str">
        <f>IF(B901="","",COUNTIF(INDEX($B:$B,5):B901,B901))</f>
        <v/>
      </c>
      <c r="D901" s="18"/>
      <c r="E901" s="20" t="str">
        <f t="shared" ref="E901:E964" si="99">IF(D901="","",IFERROR(VLOOKUP(D901,Catalog,2,FALSE),""))</f>
        <v/>
      </c>
      <c r="F901" s="19" t="str">
        <f t="shared" ref="F901:F964" si="100">IF(D901="","",IFERROR(VLOOKUP(D901,Catalog,3,FALSE),""))</f>
        <v/>
      </c>
      <c r="G901" s="6"/>
      <c r="H901" s="21" t="str">
        <f t="shared" ref="H901:H964" si="101">IF(D901="","",IFERROR(VLOOKUP(D901,Catalog,4,FALSE),""))</f>
        <v/>
      </c>
      <c r="I901" s="22" t="str">
        <f t="shared" ref="I901:I964" si="102">IF(D901="","",IFERROR(VLOOKUP(D901,Catalog,5,FALSE),""))</f>
        <v/>
      </c>
      <c r="J901" s="21" t="str">
        <f t="shared" ref="J901:J964" si="103">IF(OR(G901="",H901=""),"",ROUND(G901*H901,2))</f>
        <v/>
      </c>
      <c r="K901" s="21" t="str">
        <f t="shared" ref="K901:K964" si="104">IF(OR(J901="",I901=""),"",ROUND(J901*I901,2))</f>
        <v/>
      </c>
      <c r="L901" s="23" t="str">
        <f>IF(B901="","",TRIM(IF(COUNTIF('Registru avize'!$B$5:$B$304,B901)=0,"Aviz inexistent în registru. ","")&amp;IF(AND(D901&lt;&gt;"",ISNA(MATCH(D901,Coduri,0)),E901=""),"Cod necunoscut. ","")&amp;IF(N(G901)&lt;=0,"Lipsește cantitatea. ","")))</f>
        <v/>
      </c>
    </row>
    <row r="902" spans="1:12" x14ac:dyDescent="0.2">
      <c r="A902" s="1" t="str">
        <f t="shared" si="98"/>
        <v/>
      </c>
      <c r="B902" s="18"/>
      <c r="C902" s="19" t="str">
        <f>IF(B902="","",COUNTIF(INDEX($B:$B,5):B902,B902))</f>
        <v/>
      </c>
      <c r="D902" s="18"/>
      <c r="E902" s="20" t="str">
        <f t="shared" si="99"/>
        <v/>
      </c>
      <c r="F902" s="19" t="str">
        <f t="shared" si="100"/>
        <v/>
      </c>
      <c r="G902" s="6"/>
      <c r="H902" s="21" t="str">
        <f t="shared" si="101"/>
        <v/>
      </c>
      <c r="I902" s="22" t="str">
        <f t="shared" si="102"/>
        <v/>
      </c>
      <c r="J902" s="21" t="str">
        <f t="shared" si="103"/>
        <v/>
      </c>
      <c r="K902" s="21" t="str">
        <f t="shared" si="104"/>
        <v/>
      </c>
      <c r="L902" s="23" t="str">
        <f>IF(B902="","",TRIM(IF(COUNTIF('Registru avize'!$B$5:$B$304,B902)=0,"Aviz inexistent în registru. ","")&amp;IF(AND(D902&lt;&gt;"",ISNA(MATCH(D902,Coduri,0)),E902=""),"Cod necunoscut. ","")&amp;IF(N(G902)&lt;=0,"Lipsește cantitatea. ","")))</f>
        <v/>
      </c>
    </row>
    <row r="903" spans="1:12" x14ac:dyDescent="0.2">
      <c r="A903" s="1" t="str">
        <f t="shared" si="98"/>
        <v/>
      </c>
      <c r="B903" s="18"/>
      <c r="C903" s="19" t="str">
        <f>IF(B903="","",COUNTIF(INDEX($B:$B,5):B903,B903))</f>
        <v/>
      </c>
      <c r="D903" s="18"/>
      <c r="E903" s="20" t="str">
        <f t="shared" si="99"/>
        <v/>
      </c>
      <c r="F903" s="19" t="str">
        <f t="shared" si="100"/>
        <v/>
      </c>
      <c r="G903" s="6"/>
      <c r="H903" s="21" t="str">
        <f t="shared" si="101"/>
        <v/>
      </c>
      <c r="I903" s="22" t="str">
        <f t="shared" si="102"/>
        <v/>
      </c>
      <c r="J903" s="21" t="str">
        <f t="shared" si="103"/>
        <v/>
      </c>
      <c r="K903" s="21" t="str">
        <f t="shared" si="104"/>
        <v/>
      </c>
      <c r="L903" s="23" t="str">
        <f>IF(B903="","",TRIM(IF(COUNTIF('Registru avize'!$B$5:$B$304,B903)=0,"Aviz inexistent în registru. ","")&amp;IF(AND(D903&lt;&gt;"",ISNA(MATCH(D903,Coduri,0)),E903=""),"Cod necunoscut. ","")&amp;IF(N(G903)&lt;=0,"Lipsește cantitatea. ","")))</f>
        <v/>
      </c>
    </row>
    <row r="904" spans="1:12" x14ac:dyDescent="0.2">
      <c r="A904" s="1" t="str">
        <f t="shared" si="98"/>
        <v/>
      </c>
      <c r="B904" s="18"/>
      <c r="C904" s="19" t="str">
        <f>IF(B904="","",COUNTIF(INDEX($B:$B,5):B904,B904))</f>
        <v/>
      </c>
      <c r="D904" s="18"/>
      <c r="E904" s="20" t="str">
        <f t="shared" si="99"/>
        <v/>
      </c>
      <c r="F904" s="19" t="str">
        <f t="shared" si="100"/>
        <v/>
      </c>
      <c r="G904" s="6"/>
      <c r="H904" s="21" t="str">
        <f t="shared" si="101"/>
        <v/>
      </c>
      <c r="I904" s="22" t="str">
        <f t="shared" si="102"/>
        <v/>
      </c>
      <c r="J904" s="21" t="str">
        <f t="shared" si="103"/>
        <v/>
      </c>
      <c r="K904" s="21" t="str">
        <f t="shared" si="104"/>
        <v/>
      </c>
      <c r="L904" s="23" t="str">
        <f>IF(B904="","",TRIM(IF(COUNTIF('Registru avize'!$B$5:$B$304,B904)=0,"Aviz inexistent în registru. ","")&amp;IF(AND(D904&lt;&gt;"",ISNA(MATCH(D904,Coduri,0)),E904=""),"Cod necunoscut. ","")&amp;IF(N(G904)&lt;=0,"Lipsește cantitatea. ","")))</f>
        <v/>
      </c>
    </row>
    <row r="905" spans="1:12" x14ac:dyDescent="0.2">
      <c r="A905" s="1" t="str">
        <f t="shared" si="98"/>
        <v/>
      </c>
      <c r="B905" s="18"/>
      <c r="C905" s="19" t="str">
        <f>IF(B905="","",COUNTIF(INDEX($B:$B,5):B905,B905))</f>
        <v/>
      </c>
      <c r="D905" s="18"/>
      <c r="E905" s="20" t="str">
        <f t="shared" si="99"/>
        <v/>
      </c>
      <c r="F905" s="19" t="str">
        <f t="shared" si="100"/>
        <v/>
      </c>
      <c r="G905" s="6"/>
      <c r="H905" s="21" t="str">
        <f t="shared" si="101"/>
        <v/>
      </c>
      <c r="I905" s="22" t="str">
        <f t="shared" si="102"/>
        <v/>
      </c>
      <c r="J905" s="21" t="str">
        <f t="shared" si="103"/>
        <v/>
      </c>
      <c r="K905" s="21" t="str">
        <f t="shared" si="104"/>
        <v/>
      </c>
      <c r="L905" s="23" t="str">
        <f>IF(B905="","",TRIM(IF(COUNTIF('Registru avize'!$B$5:$B$304,B905)=0,"Aviz inexistent în registru. ","")&amp;IF(AND(D905&lt;&gt;"",ISNA(MATCH(D905,Coduri,0)),E905=""),"Cod necunoscut. ","")&amp;IF(N(G905)&lt;=0,"Lipsește cantitatea. ","")))</f>
        <v/>
      </c>
    </row>
    <row r="906" spans="1:12" x14ac:dyDescent="0.2">
      <c r="A906" s="1" t="str">
        <f t="shared" si="98"/>
        <v/>
      </c>
      <c r="B906" s="18"/>
      <c r="C906" s="19" t="str">
        <f>IF(B906="","",COUNTIF(INDEX($B:$B,5):B906,B906))</f>
        <v/>
      </c>
      <c r="D906" s="18"/>
      <c r="E906" s="20" t="str">
        <f t="shared" si="99"/>
        <v/>
      </c>
      <c r="F906" s="19" t="str">
        <f t="shared" si="100"/>
        <v/>
      </c>
      <c r="G906" s="6"/>
      <c r="H906" s="21" t="str">
        <f t="shared" si="101"/>
        <v/>
      </c>
      <c r="I906" s="22" t="str">
        <f t="shared" si="102"/>
        <v/>
      </c>
      <c r="J906" s="21" t="str">
        <f t="shared" si="103"/>
        <v/>
      </c>
      <c r="K906" s="21" t="str">
        <f t="shared" si="104"/>
        <v/>
      </c>
      <c r="L906" s="23" t="str">
        <f>IF(B906="","",TRIM(IF(COUNTIF('Registru avize'!$B$5:$B$304,B906)=0,"Aviz inexistent în registru. ","")&amp;IF(AND(D906&lt;&gt;"",ISNA(MATCH(D906,Coduri,0)),E906=""),"Cod necunoscut. ","")&amp;IF(N(G906)&lt;=0,"Lipsește cantitatea. ","")))</f>
        <v/>
      </c>
    </row>
    <row r="907" spans="1:12" x14ac:dyDescent="0.2">
      <c r="A907" s="1" t="str">
        <f t="shared" si="98"/>
        <v/>
      </c>
      <c r="B907" s="18"/>
      <c r="C907" s="19" t="str">
        <f>IF(B907="","",COUNTIF(INDEX($B:$B,5):B907,B907))</f>
        <v/>
      </c>
      <c r="D907" s="18"/>
      <c r="E907" s="20" t="str">
        <f t="shared" si="99"/>
        <v/>
      </c>
      <c r="F907" s="19" t="str">
        <f t="shared" si="100"/>
        <v/>
      </c>
      <c r="G907" s="6"/>
      <c r="H907" s="21" t="str">
        <f t="shared" si="101"/>
        <v/>
      </c>
      <c r="I907" s="22" t="str">
        <f t="shared" si="102"/>
        <v/>
      </c>
      <c r="J907" s="21" t="str">
        <f t="shared" si="103"/>
        <v/>
      </c>
      <c r="K907" s="21" t="str">
        <f t="shared" si="104"/>
        <v/>
      </c>
      <c r="L907" s="23" t="str">
        <f>IF(B907="","",TRIM(IF(COUNTIF('Registru avize'!$B$5:$B$304,B907)=0,"Aviz inexistent în registru. ","")&amp;IF(AND(D907&lt;&gt;"",ISNA(MATCH(D907,Coduri,0)),E907=""),"Cod necunoscut. ","")&amp;IF(N(G907)&lt;=0,"Lipsește cantitatea. ","")))</f>
        <v/>
      </c>
    </row>
    <row r="908" spans="1:12" x14ac:dyDescent="0.2">
      <c r="A908" s="1" t="str">
        <f t="shared" si="98"/>
        <v/>
      </c>
      <c r="B908" s="18"/>
      <c r="C908" s="19" t="str">
        <f>IF(B908="","",COUNTIF(INDEX($B:$B,5):B908,B908))</f>
        <v/>
      </c>
      <c r="D908" s="18"/>
      <c r="E908" s="20" t="str">
        <f t="shared" si="99"/>
        <v/>
      </c>
      <c r="F908" s="19" t="str">
        <f t="shared" si="100"/>
        <v/>
      </c>
      <c r="G908" s="6"/>
      <c r="H908" s="21" t="str">
        <f t="shared" si="101"/>
        <v/>
      </c>
      <c r="I908" s="22" t="str">
        <f t="shared" si="102"/>
        <v/>
      </c>
      <c r="J908" s="21" t="str">
        <f t="shared" si="103"/>
        <v/>
      </c>
      <c r="K908" s="21" t="str">
        <f t="shared" si="104"/>
        <v/>
      </c>
      <c r="L908" s="23" t="str">
        <f>IF(B908="","",TRIM(IF(COUNTIF('Registru avize'!$B$5:$B$304,B908)=0,"Aviz inexistent în registru. ","")&amp;IF(AND(D908&lt;&gt;"",ISNA(MATCH(D908,Coduri,0)),E908=""),"Cod necunoscut. ","")&amp;IF(N(G908)&lt;=0,"Lipsește cantitatea. ","")))</f>
        <v/>
      </c>
    </row>
    <row r="909" spans="1:12" x14ac:dyDescent="0.2">
      <c r="A909" s="1" t="str">
        <f t="shared" si="98"/>
        <v/>
      </c>
      <c r="B909" s="18"/>
      <c r="C909" s="19" t="str">
        <f>IF(B909="","",COUNTIF(INDEX($B:$B,5):B909,B909))</f>
        <v/>
      </c>
      <c r="D909" s="18"/>
      <c r="E909" s="20" t="str">
        <f t="shared" si="99"/>
        <v/>
      </c>
      <c r="F909" s="19" t="str">
        <f t="shared" si="100"/>
        <v/>
      </c>
      <c r="G909" s="6"/>
      <c r="H909" s="21" t="str">
        <f t="shared" si="101"/>
        <v/>
      </c>
      <c r="I909" s="22" t="str">
        <f t="shared" si="102"/>
        <v/>
      </c>
      <c r="J909" s="21" t="str">
        <f t="shared" si="103"/>
        <v/>
      </c>
      <c r="K909" s="21" t="str">
        <f t="shared" si="104"/>
        <v/>
      </c>
      <c r="L909" s="23" t="str">
        <f>IF(B909="","",TRIM(IF(COUNTIF('Registru avize'!$B$5:$B$304,B909)=0,"Aviz inexistent în registru. ","")&amp;IF(AND(D909&lt;&gt;"",ISNA(MATCH(D909,Coduri,0)),E909=""),"Cod necunoscut. ","")&amp;IF(N(G909)&lt;=0,"Lipsește cantitatea. ","")))</f>
        <v/>
      </c>
    </row>
    <row r="910" spans="1:12" x14ac:dyDescent="0.2">
      <c r="A910" s="1" t="str">
        <f t="shared" si="98"/>
        <v/>
      </c>
      <c r="B910" s="18"/>
      <c r="C910" s="19" t="str">
        <f>IF(B910="","",COUNTIF(INDEX($B:$B,5):B910,B910))</f>
        <v/>
      </c>
      <c r="D910" s="18"/>
      <c r="E910" s="20" t="str">
        <f t="shared" si="99"/>
        <v/>
      </c>
      <c r="F910" s="19" t="str">
        <f t="shared" si="100"/>
        <v/>
      </c>
      <c r="G910" s="6"/>
      <c r="H910" s="21" t="str">
        <f t="shared" si="101"/>
        <v/>
      </c>
      <c r="I910" s="22" t="str">
        <f t="shared" si="102"/>
        <v/>
      </c>
      <c r="J910" s="21" t="str">
        <f t="shared" si="103"/>
        <v/>
      </c>
      <c r="K910" s="21" t="str">
        <f t="shared" si="104"/>
        <v/>
      </c>
      <c r="L910" s="23" t="str">
        <f>IF(B910="","",TRIM(IF(COUNTIF('Registru avize'!$B$5:$B$304,B910)=0,"Aviz inexistent în registru. ","")&amp;IF(AND(D910&lt;&gt;"",ISNA(MATCH(D910,Coduri,0)),E910=""),"Cod necunoscut. ","")&amp;IF(N(G910)&lt;=0,"Lipsește cantitatea. ","")))</f>
        <v/>
      </c>
    </row>
    <row r="911" spans="1:12" x14ac:dyDescent="0.2">
      <c r="A911" s="1" t="str">
        <f t="shared" si="98"/>
        <v/>
      </c>
      <c r="B911" s="18"/>
      <c r="C911" s="19" t="str">
        <f>IF(B911="","",COUNTIF(INDEX($B:$B,5):B911,B911))</f>
        <v/>
      </c>
      <c r="D911" s="18"/>
      <c r="E911" s="20" t="str">
        <f t="shared" si="99"/>
        <v/>
      </c>
      <c r="F911" s="19" t="str">
        <f t="shared" si="100"/>
        <v/>
      </c>
      <c r="G911" s="6"/>
      <c r="H911" s="21" t="str">
        <f t="shared" si="101"/>
        <v/>
      </c>
      <c r="I911" s="22" t="str">
        <f t="shared" si="102"/>
        <v/>
      </c>
      <c r="J911" s="21" t="str">
        <f t="shared" si="103"/>
        <v/>
      </c>
      <c r="K911" s="21" t="str">
        <f t="shared" si="104"/>
        <v/>
      </c>
      <c r="L911" s="23" t="str">
        <f>IF(B911="","",TRIM(IF(COUNTIF('Registru avize'!$B$5:$B$304,B911)=0,"Aviz inexistent în registru. ","")&amp;IF(AND(D911&lt;&gt;"",ISNA(MATCH(D911,Coduri,0)),E911=""),"Cod necunoscut. ","")&amp;IF(N(G911)&lt;=0,"Lipsește cantitatea. ","")))</f>
        <v/>
      </c>
    </row>
    <row r="912" spans="1:12" x14ac:dyDescent="0.2">
      <c r="A912" s="1" t="str">
        <f t="shared" si="98"/>
        <v/>
      </c>
      <c r="B912" s="18"/>
      <c r="C912" s="19" t="str">
        <f>IF(B912="","",COUNTIF(INDEX($B:$B,5):B912,B912))</f>
        <v/>
      </c>
      <c r="D912" s="18"/>
      <c r="E912" s="20" t="str">
        <f t="shared" si="99"/>
        <v/>
      </c>
      <c r="F912" s="19" t="str">
        <f t="shared" si="100"/>
        <v/>
      </c>
      <c r="G912" s="6"/>
      <c r="H912" s="21" t="str">
        <f t="shared" si="101"/>
        <v/>
      </c>
      <c r="I912" s="22" t="str">
        <f t="shared" si="102"/>
        <v/>
      </c>
      <c r="J912" s="21" t="str">
        <f t="shared" si="103"/>
        <v/>
      </c>
      <c r="K912" s="21" t="str">
        <f t="shared" si="104"/>
        <v/>
      </c>
      <c r="L912" s="23" t="str">
        <f>IF(B912="","",TRIM(IF(COUNTIF('Registru avize'!$B$5:$B$304,B912)=0,"Aviz inexistent în registru. ","")&amp;IF(AND(D912&lt;&gt;"",ISNA(MATCH(D912,Coduri,0)),E912=""),"Cod necunoscut. ","")&amp;IF(N(G912)&lt;=0,"Lipsește cantitatea. ","")))</f>
        <v/>
      </c>
    </row>
    <row r="913" spans="1:12" x14ac:dyDescent="0.2">
      <c r="A913" s="1" t="str">
        <f t="shared" si="98"/>
        <v/>
      </c>
      <c r="B913" s="18"/>
      <c r="C913" s="19" t="str">
        <f>IF(B913="","",COUNTIF(INDEX($B:$B,5):B913,B913))</f>
        <v/>
      </c>
      <c r="D913" s="18"/>
      <c r="E913" s="20" t="str">
        <f t="shared" si="99"/>
        <v/>
      </c>
      <c r="F913" s="19" t="str">
        <f t="shared" si="100"/>
        <v/>
      </c>
      <c r="G913" s="6"/>
      <c r="H913" s="21" t="str">
        <f t="shared" si="101"/>
        <v/>
      </c>
      <c r="I913" s="22" t="str">
        <f t="shared" si="102"/>
        <v/>
      </c>
      <c r="J913" s="21" t="str">
        <f t="shared" si="103"/>
        <v/>
      </c>
      <c r="K913" s="21" t="str">
        <f t="shared" si="104"/>
        <v/>
      </c>
      <c r="L913" s="23" t="str">
        <f>IF(B913="","",TRIM(IF(COUNTIF('Registru avize'!$B$5:$B$304,B913)=0,"Aviz inexistent în registru. ","")&amp;IF(AND(D913&lt;&gt;"",ISNA(MATCH(D913,Coduri,0)),E913=""),"Cod necunoscut. ","")&amp;IF(N(G913)&lt;=0,"Lipsește cantitatea. ","")))</f>
        <v/>
      </c>
    </row>
    <row r="914" spans="1:12" x14ac:dyDescent="0.2">
      <c r="A914" s="1" t="str">
        <f t="shared" si="98"/>
        <v/>
      </c>
      <c r="B914" s="18"/>
      <c r="C914" s="19" t="str">
        <f>IF(B914="","",COUNTIF(INDEX($B:$B,5):B914,B914))</f>
        <v/>
      </c>
      <c r="D914" s="18"/>
      <c r="E914" s="20" t="str">
        <f t="shared" si="99"/>
        <v/>
      </c>
      <c r="F914" s="19" t="str">
        <f t="shared" si="100"/>
        <v/>
      </c>
      <c r="G914" s="6"/>
      <c r="H914" s="21" t="str">
        <f t="shared" si="101"/>
        <v/>
      </c>
      <c r="I914" s="22" t="str">
        <f t="shared" si="102"/>
        <v/>
      </c>
      <c r="J914" s="21" t="str">
        <f t="shared" si="103"/>
        <v/>
      </c>
      <c r="K914" s="21" t="str">
        <f t="shared" si="104"/>
        <v/>
      </c>
      <c r="L914" s="23" t="str">
        <f>IF(B914="","",TRIM(IF(COUNTIF('Registru avize'!$B$5:$B$304,B914)=0,"Aviz inexistent în registru. ","")&amp;IF(AND(D914&lt;&gt;"",ISNA(MATCH(D914,Coduri,0)),E914=""),"Cod necunoscut. ","")&amp;IF(N(G914)&lt;=0,"Lipsește cantitatea. ","")))</f>
        <v/>
      </c>
    </row>
    <row r="915" spans="1:12" x14ac:dyDescent="0.2">
      <c r="A915" s="1" t="str">
        <f t="shared" si="98"/>
        <v/>
      </c>
      <c r="B915" s="18"/>
      <c r="C915" s="19" t="str">
        <f>IF(B915="","",COUNTIF(INDEX($B:$B,5):B915,B915))</f>
        <v/>
      </c>
      <c r="D915" s="18"/>
      <c r="E915" s="20" t="str">
        <f t="shared" si="99"/>
        <v/>
      </c>
      <c r="F915" s="19" t="str">
        <f t="shared" si="100"/>
        <v/>
      </c>
      <c r="G915" s="6"/>
      <c r="H915" s="21" t="str">
        <f t="shared" si="101"/>
        <v/>
      </c>
      <c r="I915" s="22" t="str">
        <f t="shared" si="102"/>
        <v/>
      </c>
      <c r="J915" s="21" t="str">
        <f t="shared" si="103"/>
        <v/>
      </c>
      <c r="K915" s="21" t="str">
        <f t="shared" si="104"/>
        <v/>
      </c>
      <c r="L915" s="23" t="str">
        <f>IF(B915="","",TRIM(IF(COUNTIF('Registru avize'!$B$5:$B$304,B915)=0,"Aviz inexistent în registru. ","")&amp;IF(AND(D915&lt;&gt;"",ISNA(MATCH(D915,Coduri,0)),E915=""),"Cod necunoscut. ","")&amp;IF(N(G915)&lt;=0,"Lipsește cantitatea. ","")))</f>
        <v/>
      </c>
    </row>
    <row r="916" spans="1:12" x14ac:dyDescent="0.2">
      <c r="A916" s="1" t="str">
        <f t="shared" si="98"/>
        <v/>
      </c>
      <c r="B916" s="18"/>
      <c r="C916" s="19" t="str">
        <f>IF(B916="","",COUNTIF(INDEX($B:$B,5):B916,B916))</f>
        <v/>
      </c>
      <c r="D916" s="18"/>
      <c r="E916" s="20" t="str">
        <f t="shared" si="99"/>
        <v/>
      </c>
      <c r="F916" s="19" t="str">
        <f t="shared" si="100"/>
        <v/>
      </c>
      <c r="G916" s="6"/>
      <c r="H916" s="21" t="str">
        <f t="shared" si="101"/>
        <v/>
      </c>
      <c r="I916" s="22" t="str">
        <f t="shared" si="102"/>
        <v/>
      </c>
      <c r="J916" s="21" t="str">
        <f t="shared" si="103"/>
        <v/>
      </c>
      <c r="K916" s="21" t="str">
        <f t="shared" si="104"/>
        <v/>
      </c>
      <c r="L916" s="23" t="str">
        <f>IF(B916="","",TRIM(IF(COUNTIF('Registru avize'!$B$5:$B$304,B916)=0,"Aviz inexistent în registru. ","")&amp;IF(AND(D916&lt;&gt;"",ISNA(MATCH(D916,Coduri,0)),E916=""),"Cod necunoscut. ","")&amp;IF(N(G916)&lt;=0,"Lipsește cantitatea. ","")))</f>
        <v/>
      </c>
    </row>
    <row r="917" spans="1:12" x14ac:dyDescent="0.2">
      <c r="A917" s="1" t="str">
        <f t="shared" si="98"/>
        <v/>
      </c>
      <c r="B917" s="18"/>
      <c r="C917" s="19" t="str">
        <f>IF(B917="","",COUNTIF(INDEX($B:$B,5):B917,B917))</f>
        <v/>
      </c>
      <c r="D917" s="18"/>
      <c r="E917" s="20" t="str">
        <f t="shared" si="99"/>
        <v/>
      </c>
      <c r="F917" s="19" t="str">
        <f t="shared" si="100"/>
        <v/>
      </c>
      <c r="G917" s="6"/>
      <c r="H917" s="21" t="str">
        <f t="shared" si="101"/>
        <v/>
      </c>
      <c r="I917" s="22" t="str">
        <f t="shared" si="102"/>
        <v/>
      </c>
      <c r="J917" s="21" t="str">
        <f t="shared" si="103"/>
        <v/>
      </c>
      <c r="K917" s="21" t="str">
        <f t="shared" si="104"/>
        <v/>
      </c>
      <c r="L917" s="23" t="str">
        <f>IF(B917="","",TRIM(IF(COUNTIF('Registru avize'!$B$5:$B$304,B917)=0,"Aviz inexistent în registru. ","")&amp;IF(AND(D917&lt;&gt;"",ISNA(MATCH(D917,Coduri,0)),E917=""),"Cod necunoscut. ","")&amp;IF(N(G917)&lt;=0,"Lipsește cantitatea. ","")))</f>
        <v/>
      </c>
    </row>
    <row r="918" spans="1:12" x14ac:dyDescent="0.2">
      <c r="A918" s="1" t="str">
        <f t="shared" si="98"/>
        <v/>
      </c>
      <c r="B918" s="18"/>
      <c r="C918" s="19" t="str">
        <f>IF(B918="","",COUNTIF(INDEX($B:$B,5):B918,B918))</f>
        <v/>
      </c>
      <c r="D918" s="18"/>
      <c r="E918" s="20" t="str">
        <f t="shared" si="99"/>
        <v/>
      </c>
      <c r="F918" s="19" t="str">
        <f t="shared" si="100"/>
        <v/>
      </c>
      <c r="G918" s="6"/>
      <c r="H918" s="21" t="str">
        <f t="shared" si="101"/>
        <v/>
      </c>
      <c r="I918" s="22" t="str">
        <f t="shared" si="102"/>
        <v/>
      </c>
      <c r="J918" s="21" t="str">
        <f t="shared" si="103"/>
        <v/>
      </c>
      <c r="K918" s="21" t="str">
        <f t="shared" si="104"/>
        <v/>
      </c>
      <c r="L918" s="23" t="str">
        <f>IF(B918="","",TRIM(IF(COUNTIF('Registru avize'!$B$5:$B$304,B918)=0,"Aviz inexistent în registru. ","")&amp;IF(AND(D918&lt;&gt;"",ISNA(MATCH(D918,Coduri,0)),E918=""),"Cod necunoscut. ","")&amp;IF(N(G918)&lt;=0,"Lipsește cantitatea. ","")))</f>
        <v/>
      </c>
    </row>
    <row r="919" spans="1:12" x14ac:dyDescent="0.2">
      <c r="A919" s="1" t="str">
        <f t="shared" si="98"/>
        <v/>
      </c>
      <c r="B919" s="18"/>
      <c r="C919" s="19" t="str">
        <f>IF(B919="","",COUNTIF(INDEX($B:$B,5):B919,B919))</f>
        <v/>
      </c>
      <c r="D919" s="18"/>
      <c r="E919" s="20" t="str">
        <f t="shared" si="99"/>
        <v/>
      </c>
      <c r="F919" s="19" t="str">
        <f t="shared" si="100"/>
        <v/>
      </c>
      <c r="G919" s="6"/>
      <c r="H919" s="21" t="str">
        <f t="shared" si="101"/>
        <v/>
      </c>
      <c r="I919" s="22" t="str">
        <f t="shared" si="102"/>
        <v/>
      </c>
      <c r="J919" s="21" t="str">
        <f t="shared" si="103"/>
        <v/>
      </c>
      <c r="K919" s="21" t="str">
        <f t="shared" si="104"/>
        <v/>
      </c>
      <c r="L919" s="23" t="str">
        <f>IF(B919="","",TRIM(IF(COUNTIF('Registru avize'!$B$5:$B$304,B919)=0,"Aviz inexistent în registru. ","")&amp;IF(AND(D919&lt;&gt;"",ISNA(MATCH(D919,Coduri,0)),E919=""),"Cod necunoscut. ","")&amp;IF(N(G919)&lt;=0,"Lipsește cantitatea. ","")))</f>
        <v/>
      </c>
    </row>
    <row r="920" spans="1:12" x14ac:dyDescent="0.2">
      <c r="A920" s="1" t="str">
        <f t="shared" si="98"/>
        <v/>
      </c>
      <c r="B920" s="18"/>
      <c r="C920" s="19" t="str">
        <f>IF(B920="","",COUNTIF(INDEX($B:$B,5):B920,B920))</f>
        <v/>
      </c>
      <c r="D920" s="18"/>
      <c r="E920" s="20" t="str">
        <f t="shared" si="99"/>
        <v/>
      </c>
      <c r="F920" s="19" t="str">
        <f t="shared" si="100"/>
        <v/>
      </c>
      <c r="G920" s="6"/>
      <c r="H920" s="21" t="str">
        <f t="shared" si="101"/>
        <v/>
      </c>
      <c r="I920" s="22" t="str">
        <f t="shared" si="102"/>
        <v/>
      </c>
      <c r="J920" s="21" t="str">
        <f t="shared" si="103"/>
        <v/>
      </c>
      <c r="K920" s="21" t="str">
        <f t="shared" si="104"/>
        <v/>
      </c>
      <c r="L920" s="23" t="str">
        <f>IF(B920="","",TRIM(IF(COUNTIF('Registru avize'!$B$5:$B$304,B920)=0,"Aviz inexistent în registru. ","")&amp;IF(AND(D920&lt;&gt;"",ISNA(MATCH(D920,Coduri,0)),E920=""),"Cod necunoscut. ","")&amp;IF(N(G920)&lt;=0,"Lipsește cantitatea. ","")))</f>
        <v/>
      </c>
    </row>
    <row r="921" spans="1:12" x14ac:dyDescent="0.2">
      <c r="A921" s="1" t="str">
        <f t="shared" si="98"/>
        <v/>
      </c>
      <c r="B921" s="18"/>
      <c r="C921" s="19" t="str">
        <f>IF(B921="","",COUNTIF(INDEX($B:$B,5):B921,B921))</f>
        <v/>
      </c>
      <c r="D921" s="18"/>
      <c r="E921" s="20" t="str">
        <f t="shared" si="99"/>
        <v/>
      </c>
      <c r="F921" s="19" t="str">
        <f t="shared" si="100"/>
        <v/>
      </c>
      <c r="G921" s="6"/>
      <c r="H921" s="21" t="str">
        <f t="shared" si="101"/>
        <v/>
      </c>
      <c r="I921" s="22" t="str">
        <f t="shared" si="102"/>
        <v/>
      </c>
      <c r="J921" s="21" t="str">
        <f t="shared" si="103"/>
        <v/>
      </c>
      <c r="K921" s="21" t="str">
        <f t="shared" si="104"/>
        <v/>
      </c>
      <c r="L921" s="23" t="str">
        <f>IF(B921="","",TRIM(IF(COUNTIF('Registru avize'!$B$5:$B$304,B921)=0,"Aviz inexistent în registru. ","")&amp;IF(AND(D921&lt;&gt;"",ISNA(MATCH(D921,Coduri,0)),E921=""),"Cod necunoscut. ","")&amp;IF(N(G921)&lt;=0,"Lipsește cantitatea. ","")))</f>
        <v/>
      </c>
    </row>
    <row r="922" spans="1:12" x14ac:dyDescent="0.2">
      <c r="A922" s="1" t="str">
        <f t="shared" si="98"/>
        <v/>
      </c>
      <c r="B922" s="18"/>
      <c r="C922" s="19" t="str">
        <f>IF(B922="","",COUNTIF(INDEX($B:$B,5):B922,B922))</f>
        <v/>
      </c>
      <c r="D922" s="18"/>
      <c r="E922" s="20" t="str">
        <f t="shared" si="99"/>
        <v/>
      </c>
      <c r="F922" s="19" t="str">
        <f t="shared" si="100"/>
        <v/>
      </c>
      <c r="G922" s="6"/>
      <c r="H922" s="21" t="str">
        <f t="shared" si="101"/>
        <v/>
      </c>
      <c r="I922" s="22" t="str">
        <f t="shared" si="102"/>
        <v/>
      </c>
      <c r="J922" s="21" t="str">
        <f t="shared" si="103"/>
        <v/>
      </c>
      <c r="K922" s="21" t="str">
        <f t="shared" si="104"/>
        <v/>
      </c>
      <c r="L922" s="23" t="str">
        <f>IF(B922="","",TRIM(IF(COUNTIF('Registru avize'!$B$5:$B$304,B922)=0,"Aviz inexistent în registru. ","")&amp;IF(AND(D922&lt;&gt;"",ISNA(MATCH(D922,Coduri,0)),E922=""),"Cod necunoscut. ","")&amp;IF(N(G922)&lt;=0,"Lipsește cantitatea. ","")))</f>
        <v/>
      </c>
    </row>
    <row r="923" spans="1:12" x14ac:dyDescent="0.2">
      <c r="A923" s="1" t="str">
        <f t="shared" si="98"/>
        <v/>
      </c>
      <c r="B923" s="18"/>
      <c r="C923" s="19" t="str">
        <f>IF(B923="","",COUNTIF(INDEX($B:$B,5):B923,B923))</f>
        <v/>
      </c>
      <c r="D923" s="18"/>
      <c r="E923" s="20" t="str">
        <f t="shared" si="99"/>
        <v/>
      </c>
      <c r="F923" s="19" t="str">
        <f t="shared" si="100"/>
        <v/>
      </c>
      <c r="G923" s="6"/>
      <c r="H923" s="21" t="str">
        <f t="shared" si="101"/>
        <v/>
      </c>
      <c r="I923" s="22" t="str">
        <f t="shared" si="102"/>
        <v/>
      </c>
      <c r="J923" s="21" t="str">
        <f t="shared" si="103"/>
        <v/>
      </c>
      <c r="K923" s="21" t="str">
        <f t="shared" si="104"/>
        <v/>
      </c>
      <c r="L923" s="23" t="str">
        <f>IF(B923="","",TRIM(IF(COUNTIF('Registru avize'!$B$5:$B$304,B923)=0,"Aviz inexistent în registru. ","")&amp;IF(AND(D923&lt;&gt;"",ISNA(MATCH(D923,Coduri,0)),E923=""),"Cod necunoscut. ","")&amp;IF(N(G923)&lt;=0,"Lipsește cantitatea. ","")))</f>
        <v/>
      </c>
    </row>
    <row r="924" spans="1:12" x14ac:dyDescent="0.2">
      <c r="A924" s="1" t="str">
        <f t="shared" si="98"/>
        <v/>
      </c>
      <c r="B924" s="18"/>
      <c r="C924" s="19" t="str">
        <f>IF(B924="","",COUNTIF(INDEX($B:$B,5):B924,B924))</f>
        <v/>
      </c>
      <c r="D924" s="18"/>
      <c r="E924" s="20" t="str">
        <f t="shared" si="99"/>
        <v/>
      </c>
      <c r="F924" s="19" t="str">
        <f t="shared" si="100"/>
        <v/>
      </c>
      <c r="G924" s="6"/>
      <c r="H924" s="21" t="str">
        <f t="shared" si="101"/>
        <v/>
      </c>
      <c r="I924" s="22" t="str">
        <f t="shared" si="102"/>
        <v/>
      </c>
      <c r="J924" s="21" t="str">
        <f t="shared" si="103"/>
        <v/>
      </c>
      <c r="K924" s="21" t="str">
        <f t="shared" si="104"/>
        <v/>
      </c>
      <c r="L924" s="23" t="str">
        <f>IF(B924="","",TRIM(IF(COUNTIF('Registru avize'!$B$5:$B$304,B924)=0,"Aviz inexistent în registru. ","")&amp;IF(AND(D924&lt;&gt;"",ISNA(MATCH(D924,Coduri,0)),E924=""),"Cod necunoscut. ","")&amp;IF(N(G924)&lt;=0,"Lipsește cantitatea. ","")))</f>
        <v/>
      </c>
    </row>
    <row r="925" spans="1:12" x14ac:dyDescent="0.2">
      <c r="A925" s="1" t="str">
        <f t="shared" si="98"/>
        <v/>
      </c>
      <c r="B925" s="18"/>
      <c r="C925" s="19" t="str">
        <f>IF(B925="","",COUNTIF(INDEX($B:$B,5):B925,B925))</f>
        <v/>
      </c>
      <c r="D925" s="18"/>
      <c r="E925" s="20" t="str">
        <f t="shared" si="99"/>
        <v/>
      </c>
      <c r="F925" s="19" t="str">
        <f t="shared" si="100"/>
        <v/>
      </c>
      <c r="G925" s="6"/>
      <c r="H925" s="21" t="str">
        <f t="shared" si="101"/>
        <v/>
      </c>
      <c r="I925" s="22" t="str">
        <f t="shared" si="102"/>
        <v/>
      </c>
      <c r="J925" s="21" t="str">
        <f t="shared" si="103"/>
        <v/>
      </c>
      <c r="K925" s="21" t="str">
        <f t="shared" si="104"/>
        <v/>
      </c>
      <c r="L925" s="23" t="str">
        <f>IF(B925="","",TRIM(IF(COUNTIF('Registru avize'!$B$5:$B$304,B925)=0,"Aviz inexistent în registru. ","")&amp;IF(AND(D925&lt;&gt;"",ISNA(MATCH(D925,Coduri,0)),E925=""),"Cod necunoscut. ","")&amp;IF(N(G925)&lt;=0,"Lipsește cantitatea. ","")))</f>
        <v/>
      </c>
    </row>
    <row r="926" spans="1:12" x14ac:dyDescent="0.2">
      <c r="A926" s="1" t="str">
        <f t="shared" si="98"/>
        <v/>
      </c>
      <c r="B926" s="18"/>
      <c r="C926" s="19" t="str">
        <f>IF(B926="","",COUNTIF(INDEX($B:$B,5):B926,B926))</f>
        <v/>
      </c>
      <c r="D926" s="18"/>
      <c r="E926" s="20" t="str">
        <f t="shared" si="99"/>
        <v/>
      </c>
      <c r="F926" s="19" t="str">
        <f t="shared" si="100"/>
        <v/>
      </c>
      <c r="G926" s="6"/>
      <c r="H926" s="21" t="str">
        <f t="shared" si="101"/>
        <v/>
      </c>
      <c r="I926" s="22" t="str">
        <f t="shared" si="102"/>
        <v/>
      </c>
      <c r="J926" s="21" t="str">
        <f t="shared" si="103"/>
        <v/>
      </c>
      <c r="K926" s="21" t="str">
        <f t="shared" si="104"/>
        <v/>
      </c>
      <c r="L926" s="23" t="str">
        <f>IF(B926="","",TRIM(IF(COUNTIF('Registru avize'!$B$5:$B$304,B926)=0,"Aviz inexistent în registru. ","")&amp;IF(AND(D926&lt;&gt;"",ISNA(MATCH(D926,Coduri,0)),E926=""),"Cod necunoscut. ","")&amp;IF(N(G926)&lt;=0,"Lipsește cantitatea. ","")))</f>
        <v/>
      </c>
    </row>
    <row r="927" spans="1:12" x14ac:dyDescent="0.2">
      <c r="A927" s="1" t="str">
        <f t="shared" si="98"/>
        <v/>
      </c>
      <c r="B927" s="18"/>
      <c r="C927" s="19" t="str">
        <f>IF(B927="","",COUNTIF(INDEX($B:$B,5):B927,B927))</f>
        <v/>
      </c>
      <c r="D927" s="18"/>
      <c r="E927" s="20" t="str">
        <f t="shared" si="99"/>
        <v/>
      </c>
      <c r="F927" s="19" t="str">
        <f t="shared" si="100"/>
        <v/>
      </c>
      <c r="G927" s="6"/>
      <c r="H927" s="21" t="str">
        <f t="shared" si="101"/>
        <v/>
      </c>
      <c r="I927" s="22" t="str">
        <f t="shared" si="102"/>
        <v/>
      </c>
      <c r="J927" s="21" t="str">
        <f t="shared" si="103"/>
        <v/>
      </c>
      <c r="K927" s="21" t="str">
        <f t="shared" si="104"/>
        <v/>
      </c>
      <c r="L927" s="23" t="str">
        <f>IF(B927="","",TRIM(IF(COUNTIF('Registru avize'!$B$5:$B$304,B927)=0,"Aviz inexistent în registru. ","")&amp;IF(AND(D927&lt;&gt;"",ISNA(MATCH(D927,Coduri,0)),E927=""),"Cod necunoscut. ","")&amp;IF(N(G927)&lt;=0,"Lipsește cantitatea. ","")))</f>
        <v/>
      </c>
    </row>
    <row r="928" spans="1:12" x14ac:dyDescent="0.2">
      <c r="A928" s="1" t="str">
        <f t="shared" si="98"/>
        <v/>
      </c>
      <c r="B928" s="18"/>
      <c r="C928" s="19" t="str">
        <f>IF(B928="","",COUNTIF(INDEX($B:$B,5):B928,B928))</f>
        <v/>
      </c>
      <c r="D928" s="18"/>
      <c r="E928" s="20" t="str">
        <f t="shared" si="99"/>
        <v/>
      </c>
      <c r="F928" s="19" t="str">
        <f t="shared" si="100"/>
        <v/>
      </c>
      <c r="G928" s="6"/>
      <c r="H928" s="21" t="str">
        <f t="shared" si="101"/>
        <v/>
      </c>
      <c r="I928" s="22" t="str">
        <f t="shared" si="102"/>
        <v/>
      </c>
      <c r="J928" s="21" t="str">
        <f t="shared" si="103"/>
        <v/>
      </c>
      <c r="K928" s="21" t="str">
        <f t="shared" si="104"/>
        <v/>
      </c>
      <c r="L928" s="23" t="str">
        <f>IF(B928="","",TRIM(IF(COUNTIF('Registru avize'!$B$5:$B$304,B928)=0,"Aviz inexistent în registru. ","")&amp;IF(AND(D928&lt;&gt;"",ISNA(MATCH(D928,Coduri,0)),E928=""),"Cod necunoscut. ","")&amp;IF(N(G928)&lt;=0,"Lipsește cantitatea. ","")))</f>
        <v/>
      </c>
    </row>
    <row r="929" spans="1:12" x14ac:dyDescent="0.2">
      <c r="A929" s="1" t="str">
        <f t="shared" si="98"/>
        <v/>
      </c>
      <c r="B929" s="18"/>
      <c r="C929" s="19" t="str">
        <f>IF(B929="","",COUNTIF(INDEX($B:$B,5):B929,B929))</f>
        <v/>
      </c>
      <c r="D929" s="18"/>
      <c r="E929" s="20" t="str">
        <f t="shared" si="99"/>
        <v/>
      </c>
      <c r="F929" s="19" t="str">
        <f t="shared" si="100"/>
        <v/>
      </c>
      <c r="G929" s="6"/>
      <c r="H929" s="21" t="str">
        <f t="shared" si="101"/>
        <v/>
      </c>
      <c r="I929" s="22" t="str">
        <f t="shared" si="102"/>
        <v/>
      </c>
      <c r="J929" s="21" t="str">
        <f t="shared" si="103"/>
        <v/>
      </c>
      <c r="K929" s="21" t="str">
        <f t="shared" si="104"/>
        <v/>
      </c>
      <c r="L929" s="23" t="str">
        <f>IF(B929="","",TRIM(IF(COUNTIF('Registru avize'!$B$5:$B$304,B929)=0,"Aviz inexistent în registru. ","")&amp;IF(AND(D929&lt;&gt;"",ISNA(MATCH(D929,Coduri,0)),E929=""),"Cod necunoscut. ","")&amp;IF(N(G929)&lt;=0,"Lipsește cantitatea. ","")))</f>
        <v/>
      </c>
    </row>
    <row r="930" spans="1:12" x14ac:dyDescent="0.2">
      <c r="A930" s="1" t="str">
        <f t="shared" si="98"/>
        <v/>
      </c>
      <c r="B930" s="18"/>
      <c r="C930" s="19" t="str">
        <f>IF(B930="","",COUNTIF(INDEX($B:$B,5):B930,B930))</f>
        <v/>
      </c>
      <c r="D930" s="18"/>
      <c r="E930" s="20" t="str">
        <f t="shared" si="99"/>
        <v/>
      </c>
      <c r="F930" s="19" t="str">
        <f t="shared" si="100"/>
        <v/>
      </c>
      <c r="G930" s="6"/>
      <c r="H930" s="21" t="str">
        <f t="shared" si="101"/>
        <v/>
      </c>
      <c r="I930" s="22" t="str">
        <f t="shared" si="102"/>
        <v/>
      </c>
      <c r="J930" s="21" t="str">
        <f t="shared" si="103"/>
        <v/>
      </c>
      <c r="K930" s="21" t="str">
        <f t="shared" si="104"/>
        <v/>
      </c>
      <c r="L930" s="23" t="str">
        <f>IF(B930="","",TRIM(IF(COUNTIF('Registru avize'!$B$5:$B$304,B930)=0,"Aviz inexistent în registru. ","")&amp;IF(AND(D930&lt;&gt;"",ISNA(MATCH(D930,Coduri,0)),E930=""),"Cod necunoscut. ","")&amp;IF(N(G930)&lt;=0,"Lipsește cantitatea. ","")))</f>
        <v/>
      </c>
    </row>
    <row r="931" spans="1:12" x14ac:dyDescent="0.2">
      <c r="A931" s="1" t="str">
        <f t="shared" si="98"/>
        <v/>
      </c>
      <c r="B931" s="18"/>
      <c r="C931" s="19" t="str">
        <f>IF(B931="","",COUNTIF(INDEX($B:$B,5):B931,B931))</f>
        <v/>
      </c>
      <c r="D931" s="18"/>
      <c r="E931" s="20" t="str">
        <f t="shared" si="99"/>
        <v/>
      </c>
      <c r="F931" s="19" t="str">
        <f t="shared" si="100"/>
        <v/>
      </c>
      <c r="G931" s="6"/>
      <c r="H931" s="21" t="str">
        <f t="shared" si="101"/>
        <v/>
      </c>
      <c r="I931" s="22" t="str">
        <f t="shared" si="102"/>
        <v/>
      </c>
      <c r="J931" s="21" t="str">
        <f t="shared" si="103"/>
        <v/>
      </c>
      <c r="K931" s="21" t="str">
        <f t="shared" si="104"/>
        <v/>
      </c>
      <c r="L931" s="23" t="str">
        <f>IF(B931="","",TRIM(IF(COUNTIF('Registru avize'!$B$5:$B$304,B931)=0,"Aviz inexistent în registru. ","")&amp;IF(AND(D931&lt;&gt;"",ISNA(MATCH(D931,Coduri,0)),E931=""),"Cod necunoscut. ","")&amp;IF(N(G931)&lt;=0,"Lipsește cantitatea. ","")))</f>
        <v/>
      </c>
    </row>
    <row r="932" spans="1:12" x14ac:dyDescent="0.2">
      <c r="A932" s="1" t="str">
        <f t="shared" si="98"/>
        <v/>
      </c>
      <c r="B932" s="18"/>
      <c r="C932" s="19" t="str">
        <f>IF(B932="","",COUNTIF(INDEX($B:$B,5):B932,B932))</f>
        <v/>
      </c>
      <c r="D932" s="18"/>
      <c r="E932" s="20" t="str">
        <f t="shared" si="99"/>
        <v/>
      </c>
      <c r="F932" s="19" t="str">
        <f t="shared" si="100"/>
        <v/>
      </c>
      <c r="G932" s="6"/>
      <c r="H932" s="21" t="str">
        <f t="shared" si="101"/>
        <v/>
      </c>
      <c r="I932" s="22" t="str">
        <f t="shared" si="102"/>
        <v/>
      </c>
      <c r="J932" s="21" t="str">
        <f t="shared" si="103"/>
        <v/>
      </c>
      <c r="K932" s="21" t="str">
        <f t="shared" si="104"/>
        <v/>
      </c>
      <c r="L932" s="23" t="str">
        <f>IF(B932="","",TRIM(IF(COUNTIF('Registru avize'!$B$5:$B$304,B932)=0,"Aviz inexistent în registru. ","")&amp;IF(AND(D932&lt;&gt;"",ISNA(MATCH(D932,Coduri,0)),E932=""),"Cod necunoscut. ","")&amp;IF(N(G932)&lt;=0,"Lipsește cantitatea. ","")))</f>
        <v/>
      </c>
    </row>
    <row r="933" spans="1:12" x14ac:dyDescent="0.2">
      <c r="A933" s="1" t="str">
        <f t="shared" si="98"/>
        <v/>
      </c>
      <c r="B933" s="18"/>
      <c r="C933" s="19" t="str">
        <f>IF(B933="","",COUNTIF(INDEX($B:$B,5):B933,B933))</f>
        <v/>
      </c>
      <c r="D933" s="18"/>
      <c r="E933" s="20" t="str">
        <f t="shared" si="99"/>
        <v/>
      </c>
      <c r="F933" s="19" t="str">
        <f t="shared" si="100"/>
        <v/>
      </c>
      <c r="G933" s="6"/>
      <c r="H933" s="21" t="str">
        <f t="shared" si="101"/>
        <v/>
      </c>
      <c r="I933" s="22" t="str">
        <f t="shared" si="102"/>
        <v/>
      </c>
      <c r="J933" s="21" t="str">
        <f t="shared" si="103"/>
        <v/>
      </c>
      <c r="K933" s="21" t="str">
        <f t="shared" si="104"/>
        <v/>
      </c>
      <c r="L933" s="23" t="str">
        <f>IF(B933="","",TRIM(IF(COUNTIF('Registru avize'!$B$5:$B$304,B933)=0,"Aviz inexistent în registru. ","")&amp;IF(AND(D933&lt;&gt;"",ISNA(MATCH(D933,Coduri,0)),E933=""),"Cod necunoscut. ","")&amp;IF(N(G933)&lt;=0,"Lipsește cantitatea. ","")))</f>
        <v/>
      </c>
    </row>
    <row r="934" spans="1:12" x14ac:dyDescent="0.2">
      <c r="A934" s="1" t="str">
        <f t="shared" si="98"/>
        <v/>
      </c>
      <c r="B934" s="18"/>
      <c r="C934" s="19" t="str">
        <f>IF(B934="","",COUNTIF(INDEX($B:$B,5):B934,B934))</f>
        <v/>
      </c>
      <c r="D934" s="18"/>
      <c r="E934" s="20" t="str">
        <f t="shared" si="99"/>
        <v/>
      </c>
      <c r="F934" s="19" t="str">
        <f t="shared" si="100"/>
        <v/>
      </c>
      <c r="G934" s="6"/>
      <c r="H934" s="21" t="str">
        <f t="shared" si="101"/>
        <v/>
      </c>
      <c r="I934" s="22" t="str">
        <f t="shared" si="102"/>
        <v/>
      </c>
      <c r="J934" s="21" t="str">
        <f t="shared" si="103"/>
        <v/>
      </c>
      <c r="K934" s="21" t="str">
        <f t="shared" si="104"/>
        <v/>
      </c>
      <c r="L934" s="23" t="str">
        <f>IF(B934="","",TRIM(IF(COUNTIF('Registru avize'!$B$5:$B$304,B934)=0,"Aviz inexistent în registru. ","")&amp;IF(AND(D934&lt;&gt;"",ISNA(MATCH(D934,Coduri,0)),E934=""),"Cod necunoscut. ","")&amp;IF(N(G934)&lt;=0,"Lipsește cantitatea. ","")))</f>
        <v/>
      </c>
    </row>
    <row r="935" spans="1:12" x14ac:dyDescent="0.2">
      <c r="A935" s="1" t="str">
        <f t="shared" si="98"/>
        <v/>
      </c>
      <c r="B935" s="18"/>
      <c r="C935" s="19" t="str">
        <f>IF(B935="","",COUNTIF(INDEX($B:$B,5):B935,B935))</f>
        <v/>
      </c>
      <c r="D935" s="18"/>
      <c r="E935" s="20" t="str">
        <f t="shared" si="99"/>
        <v/>
      </c>
      <c r="F935" s="19" t="str">
        <f t="shared" si="100"/>
        <v/>
      </c>
      <c r="G935" s="6"/>
      <c r="H935" s="21" t="str">
        <f t="shared" si="101"/>
        <v/>
      </c>
      <c r="I935" s="22" t="str">
        <f t="shared" si="102"/>
        <v/>
      </c>
      <c r="J935" s="21" t="str">
        <f t="shared" si="103"/>
        <v/>
      </c>
      <c r="K935" s="21" t="str">
        <f t="shared" si="104"/>
        <v/>
      </c>
      <c r="L935" s="23" t="str">
        <f>IF(B935="","",TRIM(IF(COUNTIF('Registru avize'!$B$5:$B$304,B935)=0,"Aviz inexistent în registru. ","")&amp;IF(AND(D935&lt;&gt;"",ISNA(MATCH(D935,Coduri,0)),E935=""),"Cod necunoscut. ","")&amp;IF(N(G935)&lt;=0,"Lipsește cantitatea. ","")))</f>
        <v/>
      </c>
    </row>
    <row r="936" spans="1:12" x14ac:dyDescent="0.2">
      <c r="A936" s="1" t="str">
        <f t="shared" si="98"/>
        <v/>
      </c>
      <c r="B936" s="18"/>
      <c r="C936" s="19" t="str">
        <f>IF(B936="","",COUNTIF(INDEX($B:$B,5):B936,B936))</f>
        <v/>
      </c>
      <c r="D936" s="18"/>
      <c r="E936" s="20" t="str">
        <f t="shared" si="99"/>
        <v/>
      </c>
      <c r="F936" s="19" t="str">
        <f t="shared" si="100"/>
        <v/>
      </c>
      <c r="G936" s="6"/>
      <c r="H936" s="21" t="str">
        <f t="shared" si="101"/>
        <v/>
      </c>
      <c r="I936" s="22" t="str">
        <f t="shared" si="102"/>
        <v/>
      </c>
      <c r="J936" s="21" t="str">
        <f t="shared" si="103"/>
        <v/>
      </c>
      <c r="K936" s="21" t="str">
        <f t="shared" si="104"/>
        <v/>
      </c>
      <c r="L936" s="23" t="str">
        <f>IF(B936="","",TRIM(IF(COUNTIF('Registru avize'!$B$5:$B$304,B936)=0,"Aviz inexistent în registru. ","")&amp;IF(AND(D936&lt;&gt;"",ISNA(MATCH(D936,Coduri,0)),E936=""),"Cod necunoscut. ","")&amp;IF(N(G936)&lt;=0,"Lipsește cantitatea. ","")))</f>
        <v/>
      </c>
    </row>
    <row r="937" spans="1:12" x14ac:dyDescent="0.2">
      <c r="A937" s="1" t="str">
        <f t="shared" si="98"/>
        <v/>
      </c>
      <c r="B937" s="18"/>
      <c r="C937" s="19" t="str">
        <f>IF(B937="","",COUNTIF(INDEX($B:$B,5):B937,B937))</f>
        <v/>
      </c>
      <c r="D937" s="18"/>
      <c r="E937" s="20" t="str">
        <f t="shared" si="99"/>
        <v/>
      </c>
      <c r="F937" s="19" t="str">
        <f t="shared" si="100"/>
        <v/>
      </c>
      <c r="G937" s="6"/>
      <c r="H937" s="21" t="str">
        <f t="shared" si="101"/>
        <v/>
      </c>
      <c r="I937" s="22" t="str">
        <f t="shared" si="102"/>
        <v/>
      </c>
      <c r="J937" s="21" t="str">
        <f t="shared" si="103"/>
        <v/>
      </c>
      <c r="K937" s="21" t="str">
        <f t="shared" si="104"/>
        <v/>
      </c>
      <c r="L937" s="23" t="str">
        <f>IF(B937="","",TRIM(IF(COUNTIF('Registru avize'!$B$5:$B$304,B937)=0,"Aviz inexistent în registru. ","")&amp;IF(AND(D937&lt;&gt;"",ISNA(MATCH(D937,Coduri,0)),E937=""),"Cod necunoscut. ","")&amp;IF(N(G937)&lt;=0,"Lipsește cantitatea. ","")))</f>
        <v/>
      </c>
    </row>
    <row r="938" spans="1:12" x14ac:dyDescent="0.2">
      <c r="A938" s="1" t="str">
        <f t="shared" si="98"/>
        <v/>
      </c>
      <c r="B938" s="18"/>
      <c r="C938" s="19" t="str">
        <f>IF(B938="","",COUNTIF(INDEX($B:$B,5):B938,B938))</f>
        <v/>
      </c>
      <c r="D938" s="18"/>
      <c r="E938" s="20" t="str">
        <f t="shared" si="99"/>
        <v/>
      </c>
      <c r="F938" s="19" t="str">
        <f t="shared" si="100"/>
        <v/>
      </c>
      <c r="G938" s="6"/>
      <c r="H938" s="21" t="str">
        <f t="shared" si="101"/>
        <v/>
      </c>
      <c r="I938" s="22" t="str">
        <f t="shared" si="102"/>
        <v/>
      </c>
      <c r="J938" s="21" t="str">
        <f t="shared" si="103"/>
        <v/>
      </c>
      <c r="K938" s="21" t="str">
        <f t="shared" si="104"/>
        <v/>
      </c>
      <c r="L938" s="23" t="str">
        <f>IF(B938="","",TRIM(IF(COUNTIF('Registru avize'!$B$5:$B$304,B938)=0,"Aviz inexistent în registru. ","")&amp;IF(AND(D938&lt;&gt;"",ISNA(MATCH(D938,Coduri,0)),E938=""),"Cod necunoscut. ","")&amp;IF(N(G938)&lt;=0,"Lipsește cantitatea. ","")))</f>
        <v/>
      </c>
    </row>
    <row r="939" spans="1:12" x14ac:dyDescent="0.2">
      <c r="A939" s="1" t="str">
        <f t="shared" si="98"/>
        <v/>
      </c>
      <c r="B939" s="18"/>
      <c r="C939" s="19" t="str">
        <f>IF(B939="","",COUNTIF(INDEX($B:$B,5):B939,B939))</f>
        <v/>
      </c>
      <c r="D939" s="18"/>
      <c r="E939" s="20" t="str">
        <f t="shared" si="99"/>
        <v/>
      </c>
      <c r="F939" s="19" t="str">
        <f t="shared" si="100"/>
        <v/>
      </c>
      <c r="G939" s="6"/>
      <c r="H939" s="21" t="str">
        <f t="shared" si="101"/>
        <v/>
      </c>
      <c r="I939" s="22" t="str">
        <f t="shared" si="102"/>
        <v/>
      </c>
      <c r="J939" s="21" t="str">
        <f t="shared" si="103"/>
        <v/>
      </c>
      <c r="K939" s="21" t="str">
        <f t="shared" si="104"/>
        <v/>
      </c>
      <c r="L939" s="23" t="str">
        <f>IF(B939="","",TRIM(IF(COUNTIF('Registru avize'!$B$5:$B$304,B939)=0,"Aviz inexistent în registru. ","")&amp;IF(AND(D939&lt;&gt;"",ISNA(MATCH(D939,Coduri,0)),E939=""),"Cod necunoscut. ","")&amp;IF(N(G939)&lt;=0,"Lipsește cantitatea. ","")))</f>
        <v/>
      </c>
    </row>
    <row r="940" spans="1:12" x14ac:dyDescent="0.2">
      <c r="A940" s="1" t="str">
        <f t="shared" si="98"/>
        <v/>
      </c>
      <c r="B940" s="18"/>
      <c r="C940" s="19" t="str">
        <f>IF(B940="","",COUNTIF(INDEX($B:$B,5):B940,B940))</f>
        <v/>
      </c>
      <c r="D940" s="18"/>
      <c r="E940" s="20" t="str">
        <f t="shared" si="99"/>
        <v/>
      </c>
      <c r="F940" s="19" t="str">
        <f t="shared" si="100"/>
        <v/>
      </c>
      <c r="G940" s="6"/>
      <c r="H940" s="21" t="str">
        <f t="shared" si="101"/>
        <v/>
      </c>
      <c r="I940" s="22" t="str">
        <f t="shared" si="102"/>
        <v/>
      </c>
      <c r="J940" s="21" t="str">
        <f t="shared" si="103"/>
        <v/>
      </c>
      <c r="K940" s="21" t="str">
        <f t="shared" si="104"/>
        <v/>
      </c>
      <c r="L940" s="23" t="str">
        <f>IF(B940="","",TRIM(IF(COUNTIF('Registru avize'!$B$5:$B$304,B940)=0,"Aviz inexistent în registru. ","")&amp;IF(AND(D940&lt;&gt;"",ISNA(MATCH(D940,Coduri,0)),E940=""),"Cod necunoscut. ","")&amp;IF(N(G940)&lt;=0,"Lipsește cantitatea. ","")))</f>
        <v/>
      </c>
    </row>
    <row r="941" spans="1:12" x14ac:dyDescent="0.2">
      <c r="A941" s="1" t="str">
        <f t="shared" si="98"/>
        <v/>
      </c>
      <c r="B941" s="18"/>
      <c r="C941" s="19" t="str">
        <f>IF(B941="","",COUNTIF(INDEX($B:$B,5):B941,B941))</f>
        <v/>
      </c>
      <c r="D941" s="18"/>
      <c r="E941" s="20" t="str">
        <f t="shared" si="99"/>
        <v/>
      </c>
      <c r="F941" s="19" t="str">
        <f t="shared" si="100"/>
        <v/>
      </c>
      <c r="G941" s="6"/>
      <c r="H941" s="21" t="str">
        <f t="shared" si="101"/>
        <v/>
      </c>
      <c r="I941" s="22" t="str">
        <f t="shared" si="102"/>
        <v/>
      </c>
      <c r="J941" s="21" t="str">
        <f t="shared" si="103"/>
        <v/>
      </c>
      <c r="K941" s="21" t="str">
        <f t="shared" si="104"/>
        <v/>
      </c>
      <c r="L941" s="23" t="str">
        <f>IF(B941="","",TRIM(IF(COUNTIF('Registru avize'!$B$5:$B$304,B941)=0,"Aviz inexistent în registru. ","")&amp;IF(AND(D941&lt;&gt;"",ISNA(MATCH(D941,Coduri,0)),E941=""),"Cod necunoscut. ","")&amp;IF(N(G941)&lt;=0,"Lipsește cantitatea. ","")))</f>
        <v/>
      </c>
    </row>
    <row r="942" spans="1:12" x14ac:dyDescent="0.2">
      <c r="A942" s="1" t="str">
        <f t="shared" si="98"/>
        <v/>
      </c>
      <c r="B942" s="18"/>
      <c r="C942" s="19" t="str">
        <f>IF(B942="","",COUNTIF(INDEX($B:$B,5):B942,B942))</f>
        <v/>
      </c>
      <c r="D942" s="18"/>
      <c r="E942" s="20" t="str">
        <f t="shared" si="99"/>
        <v/>
      </c>
      <c r="F942" s="19" t="str">
        <f t="shared" si="100"/>
        <v/>
      </c>
      <c r="G942" s="6"/>
      <c r="H942" s="21" t="str">
        <f t="shared" si="101"/>
        <v/>
      </c>
      <c r="I942" s="22" t="str">
        <f t="shared" si="102"/>
        <v/>
      </c>
      <c r="J942" s="21" t="str">
        <f t="shared" si="103"/>
        <v/>
      </c>
      <c r="K942" s="21" t="str">
        <f t="shared" si="104"/>
        <v/>
      </c>
      <c r="L942" s="23" t="str">
        <f>IF(B942="","",TRIM(IF(COUNTIF('Registru avize'!$B$5:$B$304,B942)=0,"Aviz inexistent în registru. ","")&amp;IF(AND(D942&lt;&gt;"",ISNA(MATCH(D942,Coduri,0)),E942=""),"Cod necunoscut. ","")&amp;IF(N(G942)&lt;=0,"Lipsește cantitatea. ","")))</f>
        <v/>
      </c>
    </row>
    <row r="943" spans="1:12" x14ac:dyDescent="0.2">
      <c r="A943" s="1" t="str">
        <f t="shared" si="98"/>
        <v/>
      </c>
      <c r="B943" s="18"/>
      <c r="C943" s="19" t="str">
        <f>IF(B943="","",COUNTIF(INDEX($B:$B,5):B943,B943))</f>
        <v/>
      </c>
      <c r="D943" s="18"/>
      <c r="E943" s="20" t="str">
        <f t="shared" si="99"/>
        <v/>
      </c>
      <c r="F943" s="19" t="str">
        <f t="shared" si="100"/>
        <v/>
      </c>
      <c r="G943" s="6"/>
      <c r="H943" s="21" t="str">
        <f t="shared" si="101"/>
        <v/>
      </c>
      <c r="I943" s="22" t="str">
        <f t="shared" si="102"/>
        <v/>
      </c>
      <c r="J943" s="21" t="str">
        <f t="shared" si="103"/>
        <v/>
      </c>
      <c r="K943" s="21" t="str">
        <f t="shared" si="104"/>
        <v/>
      </c>
      <c r="L943" s="23" t="str">
        <f>IF(B943="","",TRIM(IF(COUNTIF('Registru avize'!$B$5:$B$304,B943)=0,"Aviz inexistent în registru. ","")&amp;IF(AND(D943&lt;&gt;"",ISNA(MATCH(D943,Coduri,0)),E943=""),"Cod necunoscut. ","")&amp;IF(N(G943)&lt;=0,"Lipsește cantitatea. ","")))</f>
        <v/>
      </c>
    </row>
    <row r="944" spans="1:12" x14ac:dyDescent="0.2">
      <c r="A944" s="1" t="str">
        <f t="shared" si="98"/>
        <v/>
      </c>
      <c r="B944" s="18"/>
      <c r="C944" s="19" t="str">
        <f>IF(B944="","",COUNTIF(INDEX($B:$B,5):B944,B944))</f>
        <v/>
      </c>
      <c r="D944" s="18"/>
      <c r="E944" s="20" t="str">
        <f t="shared" si="99"/>
        <v/>
      </c>
      <c r="F944" s="19" t="str">
        <f t="shared" si="100"/>
        <v/>
      </c>
      <c r="G944" s="6"/>
      <c r="H944" s="21" t="str">
        <f t="shared" si="101"/>
        <v/>
      </c>
      <c r="I944" s="22" t="str">
        <f t="shared" si="102"/>
        <v/>
      </c>
      <c r="J944" s="21" t="str">
        <f t="shared" si="103"/>
        <v/>
      </c>
      <c r="K944" s="21" t="str">
        <f t="shared" si="104"/>
        <v/>
      </c>
      <c r="L944" s="23" t="str">
        <f>IF(B944="","",TRIM(IF(COUNTIF('Registru avize'!$B$5:$B$304,B944)=0,"Aviz inexistent în registru. ","")&amp;IF(AND(D944&lt;&gt;"",ISNA(MATCH(D944,Coduri,0)),E944=""),"Cod necunoscut. ","")&amp;IF(N(G944)&lt;=0,"Lipsește cantitatea. ","")))</f>
        <v/>
      </c>
    </row>
    <row r="945" spans="1:12" x14ac:dyDescent="0.2">
      <c r="A945" s="1" t="str">
        <f t="shared" si="98"/>
        <v/>
      </c>
      <c r="B945" s="18"/>
      <c r="C945" s="19" t="str">
        <f>IF(B945="","",COUNTIF(INDEX($B:$B,5):B945,B945))</f>
        <v/>
      </c>
      <c r="D945" s="18"/>
      <c r="E945" s="20" t="str">
        <f t="shared" si="99"/>
        <v/>
      </c>
      <c r="F945" s="19" t="str">
        <f t="shared" si="100"/>
        <v/>
      </c>
      <c r="G945" s="6"/>
      <c r="H945" s="21" t="str">
        <f t="shared" si="101"/>
        <v/>
      </c>
      <c r="I945" s="22" t="str">
        <f t="shared" si="102"/>
        <v/>
      </c>
      <c r="J945" s="21" t="str">
        <f t="shared" si="103"/>
        <v/>
      </c>
      <c r="K945" s="21" t="str">
        <f t="shared" si="104"/>
        <v/>
      </c>
      <c r="L945" s="23" t="str">
        <f>IF(B945="","",TRIM(IF(COUNTIF('Registru avize'!$B$5:$B$304,B945)=0,"Aviz inexistent în registru. ","")&amp;IF(AND(D945&lt;&gt;"",ISNA(MATCH(D945,Coduri,0)),E945=""),"Cod necunoscut. ","")&amp;IF(N(G945)&lt;=0,"Lipsește cantitatea. ","")))</f>
        <v/>
      </c>
    </row>
    <row r="946" spans="1:12" x14ac:dyDescent="0.2">
      <c r="A946" s="1" t="str">
        <f t="shared" si="98"/>
        <v/>
      </c>
      <c r="B946" s="18"/>
      <c r="C946" s="19" t="str">
        <f>IF(B946="","",COUNTIF(INDEX($B:$B,5):B946,B946))</f>
        <v/>
      </c>
      <c r="D946" s="18"/>
      <c r="E946" s="20" t="str">
        <f t="shared" si="99"/>
        <v/>
      </c>
      <c r="F946" s="19" t="str">
        <f t="shared" si="100"/>
        <v/>
      </c>
      <c r="G946" s="6"/>
      <c r="H946" s="21" t="str">
        <f t="shared" si="101"/>
        <v/>
      </c>
      <c r="I946" s="22" t="str">
        <f t="shared" si="102"/>
        <v/>
      </c>
      <c r="J946" s="21" t="str">
        <f t="shared" si="103"/>
        <v/>
      </c>
      <c r="K946" s="21" t="str">
        <f t="shared" si="104"/>
        <v/>
      </c>
      <c r="L946" s="23" t="str">
        <f>IF(B946="","",TRIM(IF(COUNTIF('Registru avize'!$B$5:$B$304,B946)=0,"Aviz inexistent în registru. ","")&amp;IF(AND(D946&lt;&gt;"",ISNA(MATCH(D946,Coduri,0)),E946=""),"Cod necunoscut. ","")&amp;IF(N(G946)&lt;=0,"Lipsește cantitatea. ","")))</f>
        <v/>
      </c>
    </row>
    <row r="947" spans="1:12" x14ac:dyDescent="0.2">
      <c r="A947" s="1" t="str">
        <f t="shared" si="98"/>
        <v/>
      </c>
      <c r="B947" s="18"/>
      <c r="C947" s="19" t="str">
        <f>IF(B947="","",COUNTIF(INDEX($B:$B,5):B947,B947))</f>
        <v/>
      </c>
      <c r="D947" s="18"/>
      <c r="E947" s="20" t="str">
        <f t="shared" si="99"/>
        <v/>
      </c>
      <c r="F947" s="19" t="str">
        <f t="shared" si="100"/>
        <v/>
      </c>
      <c r="G947" s="6"/>
      <c r="H947" s="21" t="str">
        <f t="shared" si="101"/>
        <v/>
      </c>
      <c r="I947" s="22" t="str">
        <f t="shared" si="102"/>
        <v/>
      </c>
      <c r="J947" s="21" t="str">
        <f t="shared" si="103"/>
        <v/>
      </c>
      <c r="K947" s="21" t="str">
        <f t="shared" si="104"/>
        <v/>
      </c>
      <c r="L947" s="23" t="str">
        <f>IF(B947="","",TRIM(IF(COUNTIF('Registru avize'!$B$5:$B$304,B947)=0,"Aviz inexistent în registru. ","")&amp;IF(AND(D947&lt;&gt;"",ISNA(MATCH(D947,Coduri,0)),E947=""),"Cod necunoscut. ","")&amp;IF(N(G947)&lt;=0,"Lipsește cantitatea. ","")))</f>
        <v/>
      </c>
    </row>
    <row r="948" spans="1:12" x14ac:dyDescent="0.2">
      <c r="A948" s="1" t="str">
        <f t="shared" si="98"/>
        <v/>
      </c>
      <c r="B948" s="18"/>
      <c r="C948" s="19" t="str">
        <f>IF(B948="","",COUNTIF(INDEX($B:$B,5):B948,B948))</f>
        <v/>
      </c>
      <c r="D948" s="18"/>
      <c r="E948" s="20" t="str">
        <f t="shared" si="99"/>
        <v/>
      </c>
      <c r="F948" s="19" t="str">
        <f t="shared" si="100"/>
        <v/>
      </c>
      <c r="G948" s="6"/>
      <c r="H948" s="21" t="str">
        <f t="shared" si="101"/>
        <v/>
      </c>
      <c r="I948" s="22" t="str">
        <f t="shared" si="102"/>
        <v/>
      </c>
      <c r="J948" s="21" t="str">
        <f t="shared" si="103"/>
        <v/>
      </c>
      <c r="K948" s="21" t="str">
        <f t="shared" si="104"/>
        <v/>
      </c>
      <c r="L948" s="23" t="str">
        <f>IF(B948="","",TRIM(IF(COUNTIF('Registru avize'!$B$5:$B$304,B948)=0,"Aviz inexistent în registru. ","")&amp;IF(AND(D948&lt;&gt;"",ISNA(MATCH(D948,Coduri,0)),E948=""),"Cod necunoscut. ","")&amp;IF(N(G948)&lt;=0,"Lipsește cantitatea. ","")))</f>
        <v/>
      </c>
    </row>
    <row r="949" spans="1:12" x14ac:dyDescent="0.2">
      <c r="A949" s="1" t="str">
        <f t="shared" si="98"/>
        <v/>
      </c>
      <c r="B949" s="18"/>
      <c r="C949" s="19" t="str">
        <f>IF(B949="","",COUNTIF(INDEX($B:$B,5):B949,B949))</f>
        <v/>
      </c>
      <c r="D949" s="18"/>
      <c r="E949" s="20" t="str">
        <f t="shared" si="99"/>
        <v/>
      </c>
      <c r="F949" s="19" t="str">
        <f t="shared" si="100"/>
        <v/>
      </c>
      <c r="G949" s="6"/>
      <c r="H949" s="21" t="str">
        <f t="shared" si="101"/>
        <v/>
      </c>
      <c r="I949" s="22" t="str">
        <f t="shared" si="102"/>
        <v/>
      </c>
      <c r="J949" s="21" t="str">
        <f t="shared" si="103"/>
        <v/>
      </c>
      <c r="K949" s="21" t="str">
        <f t="shared" si="104"/>
        <v/>
      </c>
      <c r="L949" s="23" t="str">
        <f>IF(B949="","",TRIM(IF(COUNTIF('Registru avize'!$B$5:$B$304,B949)=0,"Aviz inexistent în registru. ","")&amp;IF(AND(D949&lt;&gt;"",ISNA(MATCH(D949,Coduri,0)),E949=""),"Cod necunoscut. ","")&amp;IF(N(G949)&lt;=0,"Lipsește cantitatea. ","")))</f>
        <v/>
      </c>
    </row>
    <row r="950" spans="1:12" x14ac:dyDescent="0.2">
      <c r="A950" s="1" t="str">
        <f t="shared" si="98"/>
        <v/>
      </c>
      <c r="B950" s="18"/>
      <c r="C950" s="19" t="str">
        <f>IF(B950="","",COUNTIF(INDEX($B:$B,5):B950,B950))</f>
        <v/>
      </c>
      <c r="D950" s="18"/>
      <c r="E950" s="20" t="str">
        <f t="shared" si="99"/>
        <v/>
      </c>
      <c r="F950" s="19" t="str">
        <f t="shared" si="100"/>
        <v/>
      </c>
      <c r="G950" s="6"/>
      <c r="H950" s="21" t="str">
        <f t="shared" si="101"/>
        <v/>
      </c>
      <c r="I950" s="22" t="str">
        <f t="shared" si="102"/>
        <v/>
      </c>
      <c r="J950" s="21" t="str">
        <f t="shared" si="103"/>
        <v/>
      </c>
      <c r="K950" s="21" t="str">
        <f t="shared" si="104"/>
        <v/>
      </c>
      <c r="L950" s="23" t="str">
        <f>IF(B950="","",TRIM(IF(COUNTIF('Registru avize'!$B$5:$B$304,B950)=0,"Aviz inexistent în registru. ","")&amp;IF(AND(D950&lt;&gt;"",ISNA(MATCH(D950,Coduri,0)),E950=""),"Cod necunoscut. ","")&amp;IF(N(G950)&lt;=0,"Lipsește cantitatea. ","")))</f>
        <v/>
      </c>
    </row>
    <row r="951" spans="1:12" x14ac:dyDescent="0.2">
      <c r="A951" s="1" t="str">
        <f t="shared" si="98"/>
        <v/>
      </c>
      <c r="B951" s="18"/>
      <c r="C951" s="19" t="str">
        <f>IF(B951="","",COUNTIF(INDEX($B:$B,5):B951,B951))</f>
        <v/>
      </c>
      <c r="D951" s="18"/>
      <c r="E951" s="20" t="str">
        <f t="shared" si="99"/>
        <v/>
      </c>
      <c r="F951" s="19" t="str">
        <f t="shared" si="100"/>
        <v/>
      </c>
      <c r="G951" s="6"/>
      <c r="H951" s="21" t="str">
        <f t="shared" si="101"/>
        <v/>
      </c>
      <c r="I951" s="22" t="str">
        <f t="shared" si="102"/>
        <v/>
      </c>
      <c r="J951" s="21" t="str">
        <f t="shared" si="103"/>
        <v/>
      </c>
      <c r="K951" s="21" t="str">
        <f t="shared" si="104"/>
        <v/>
      </c>
      <c r="L951" s="23" t="str">
        <f>IF(B951="","",TRIM(IF(COUNTIF('Registru avize'!$B$5:$B$304,B951)=0,"Aviz inexistent în registru. ","")&amp;IF(AND(D951&lt;&gt;"",ISNA(MATCH(D951,Coduri,0)),E951=""),"Cod necunoscut. ","")&amp;IF(N(G951)&lt;=0,"Lipsește cantitatea. ","")))</f>
        <v/>
      </c>
    </row>
    <row r="952" spans="1:12" x14ac:dyDescent="0.2">
      <c r="A952" s="1" t="str">
        <f t="shared" si="98"/>
        <v/>
      </c>
      <c r="B952" s="18"/>
      <c r="C952" s="19" t="str">
        <f>IF(B952="","",COUNTIF(INDEX($B:$B,5):B952,B952))</f>
        <v/>
      </c>
      <c r="D952" s="18"/>
      <c r="E952" s="20" t="str">
        <f t="shared" si="99"/>
        <v/>
      </c>
      <c r="F952" s="19" t="str">
        <f t="shared" si="100"/>
        <v/>
      </c>
      <c r="G952" s="6"/>
      <c r="H952" s="21" t="str">
        <f t="shared" si="101"/>
        <v/>
      </c>
      <c r="I952" s="22" t="str">
        <f t="shared" si="102"/>
        <v/>
      </c>
      <c r="J952" s="21" t="str">
        <f t="shared" si="103"/>
        <v/>
      </c>
      <c r="K952" s="21" t="str">
        <f t="shared" si="104"/>
        <v/>
      </c>
      <c r="L952" s="23" t="str">
        <f>IF(B952="","",TRIM(IF(COUNTIF('Registru avize'!$B$5:$B$304,B952)=0,"Aviz inexistent în registru. ","")&amp;IF(AND(D952&lt;&gt;"",ISNA(MATCH(D952,Coduri,0)),E952=""),"Cod necunoscut. ","")&amp;IF(N(G952)&lt;=0,"Lipsește cantitatea. ","")))</f>
        <v/>
      </c>
    </row>
    <row r="953" spans="1:12" x14ac:dyDescent="0.2">
      <c r="A953" s="1" t="str">
        <f t="shared" si="98"/>
        <v/>
      </c>
      <c r="B953" s="18"/>
      <c r="C953" s="19" t="str">
        <f>IF(B953="","",COUNTIF(INDEX($B:$B,5):B953,B953))</f>
        <v/>
      </c>
      <c r="D953" s="18"/>
      <c r="E953" s="20" t="str">
        <f t="shared" si="99"/>
        <v/>
      </c>
      <c r="F953" s="19" t="str">
        <f t="shared" si="100"/>
        <v/>
      </c>
      <c r="G953" s="6"/>
      <c r="H953" s="21" t="str">
        <f t="shared" si="101"/>
        <v/>
      </c>
      <c r="I953" s="22" t="str">
        <f t="shared" si="102"/>
        <v/>
      </c>
      <c r="J953" s="21" t="str">
        <f t="shared" si="103"/>
        <v/>
      </c>
      <c r="K953" s="21" t="str">
        <f t="shared" si="104"/>
        <v/>
      </c>
      <c r="L953" s="23" t="str">
        <f>IF(B953="","",TRIM(IF(COUNTIF('Registru avize'!$B$5:$B$304,B953)=0,"Aviz inexistent în registru. ","")&amp;IF(AND(D953&lt;&gt;"",ISNA(MATCH(D953,Coduri,0)),E953=""),"Cod necunoscut. ","")&amp;IF(N(G953)&lt;=0,"Lipsește cantitatea. ","")))</f>
        <v/>
      </c>
    </row>
    <row r="954" spans="1:12" x14ac:dyDescent="0.2">
      <c r="A954" s="1" t="str">
        <f t="shared" si="98"/>
        <v/>
      </c>
      <c r="B954" s="18"/>
      <c r="C954" s="19" t="str">
        <f>IF(B954="","",COUNTIF(INDEX($B:$B,5):B954,B954))</f>
        <v/>
      </c>
      <c r="D954" s="18"/>
      <c r="E954" s="20" t="str">
        <f t="shared" si="99"/>
        <v/>
      </c>
      <c r="F954" s="19" t="str">
        <f t="shared" si="100"/>
        <v/>
      </c>
      <c r="G954" s="6"/>
      <c r="H954" s="21" t="str">
        <f t="shared" si="101"/>
        <v/>
      </c>
      <c r="I954" s="22" t="str">
        <f t="shared" si="102"/>
        <v/>
      </c>
      <c r="J954" s="21" t="str">
        <f t="shared" si="103"/>
        <v/>
      </c>
      <c r="K954" s="21" t="str">
        <f t="shared" si="104"/>
        <v/>
      </c>
      <c r="L954" s="23" t="str">
        <f>IF(B954="","",TRIM(IF(COUNTIF('Registru avize'!$B$5:$B$304,B954)=0,"Aviz inexistent în registru. ","")&amp;IF(AND(D954&lt;&gt;"",ISNA(MATCH(D954,Coduri,0)),E954=""),"Cod necunoscut. ","")&amp;IF(N(G954)&lt;=0,"Lipsește cantitatea. ","")))</f>
        <v/>
      </c>
    </row>
    <row r="955" spans="1:12" x14ac:dyDescent="0.2">
      <c r="A955" s="1" t="str">
        <f t="shared" si="98"/>
        <v/>
      </c>
      <c r="B955" s="18"/>
      <c r="C955" s="19" t="str">
        <f>IF(B955="","",COUNTIF(INDEX($B:$B,5):B955,B955))</f>
        <v/>
      </c>
      <c r="D955" s="18"/>
      <c r="E955" s="20" t="str">
        <f t="shared" si="99"/>
        <v/>
      </c>
      <c r="F955" s="19" t="str">
        <f t="shared" si="100"/>
        <v/>
      </c>
      <c r="G955" s="6"/>
      <c r="H955" s="21" t="str">
        <f t="shared" si="101"/>
        <v/>
      </c>
      <c r="I955" s="22" t="str">
        <f t="shared" si="102"/>
        <v/>
      </c>
      <c r="J955" s="21" t="str">
        <f t="shared" si="103"/>
        <v/>
      </c>
      <c r="K955" s="21" t="str">
        <f t="shared" si="104"/>
        <v/>
      </c>
      <c r="L955" s="23" t="str">
        <f>IF(B955="","",TRIM(IF(COUNTIF('Registru avize'!$B$5:$B$304,B955)=0,"Aviz inexistent în registru. ","")&amp;IF(AND(D955&lt;&gt;"",ISNA(MATCH(D955,Coduri,0)),E955=""),"Cod necunoscut. ","")&amp;IF(N(G955)&lt;=0,"Lipsește cantitatea. ","")))</f>
        <v/>
      </c>
    </row>
    <row r="956" spans="1:12" x14ac:dyDescent="0.2">
      <c r="A956" s="1" t="str">
        <f t="shared" si="98"/>
        <v/>
      </c>
      <c r="B956" s="18"/>
      <c r="C956" s="19" t="str">
        <f>IF(B956="","",COUNTIF(INDEX($B:$B,5):B956,B956))</f>
        <v/>
      </c>
      <c r="D956" s="18"/>
      <c r="E956" s="20" t="str">
        <f t="shared" si="99"/>
        <v/>
      </c>
      <c r="F956" s="19" t="str">
        <f t="shared" si="100"/>
        <v/>
      </c>
      <c r="G956" s="6"/>
      <c r="H956" s="21" t="str">
        <f t="shared" si="101"/>
        <v/>
      </c>
      <c r="I956" s="22" t="str">
        <f t="shared" si="102"/>
        <v/>
      </c>
      <c r="J956" s="21" t="str">
        <f t="shared" si="103"/>
        <v/>
      </c>
      <c r="K956" s="21" t="str">
        <f t="shared" si="104"/>
        <v/>
      </c>
      <c r="L956" s="23" t="str">
        <f>IF(B956="","",TRIM(IF(COUNTIF('Registru avize'!$B$5:$B$304,B956)=0,"Aviz inexistent în registru. ","")&amp;IF(AND(D956&lt;&gt;"",ISNA(MATCH(D956,Coduri,0)),E956=""),"Cod necunoscut. ","")&amp;IF(N(G956)&lt;=0,"Lipsește cantitatea. ","")))</f>
        <v/>
      </c>
    </row>
    <row r="957" spans="1:12" x14ac:dyDescent="0.2">
      <c r="A957" s="1" t="str">
        <f t="shared" si="98"/>
        <v/>
      </c>
      <c r="B957" s="18"/>
      <c r="C957" s="19" t="str">
        <f>IF(B957="","",COUNTIF(INDEX($B:$B,5):B957,B957))</f>
        <v/>
      </c>
      <c r="D957" s="18"/>
      <c r="E957" s="20" t="str">
        <f t="shared" si="99"/>
        <v/>
      </c>
      <c r="F957" s="19" t="str">
        <f t="shared" si="100"/>
        <v/>
      </c>
      <c r="G957" s="6"/>
      <c r="H957" s="21" t="str">
        <f t="shared" si="101"/>
        <v/>
      </c>
      <c r="I957" s="22" t="str">
        <f t="shared" si="102"/>
        <v/>
      </c>
      <c r="J957" s="21" t="str">
        <f t="shared" si="103"/>
        <v/>
      </c>
      <c r="K957" s="21" t="str">
        <f t="shared" si="104"/>
        <v/>
      </c>
      <c r="L957" s="23" t="str">
        <f>IF(B957="","",TRIM(IF(COUNTIF('Registru avize'!$B$5:$B$304,B957)=0,"Aviz inexistent în registru. ","")&amp;IF(AND(D957&lt;&gt;"",ISNA(MATCH(D957,Coduri,0)),E957=""),"Cod necunoscut. ","")&amp;IF(N(G957)&lt;=0,"Lipsește cantitatea. ","")))</f>
        <v/>
      </c>
    </row>
    <row r="958" spans="1:12" x14ac:dyDescent="0.2">
      <c r="A958" s="1" t="str">
        <f t="shared" si="98"/>
        <v/>
      </c>
      <c r="B958" s="18"/>
      <c r="C958" s="19" t="str">
        <f>IF(B958="","",COUNTIF(INDEX($B:$B,5):B958,B958))</f>
        <v/>
      </c>
      <c r="D958" s="18"/>
      <c r="E958" s="20" t="str">
        <f t="shared" si="99"/>
        <v/>
      </c>
      <c r="F958" s="19" t="str">
        <f t="shared" si="100"/>
        <v/>
      </c>
      <c r="G958" s="6"/>
      <c r="H958" s="21" t="str">
        <f t="shared" si="101"/>
        <v/>
      </c>
      <c r="I958" s="22" t="str">
        <f t="shared" si="102"/>
        <v/>
      </c>
      <c r="J958" s="21" t="str">
        <f t="shared" si="103"/>
        <v/>
      </c>
      <c r="K958" s="21" t="str">
        <f t="shared" si="104"/>
        <v/>
      </c>
      <c r="L958" s="23" t="str">
        <f>IF(B958="","",TRIM(IF(COUNTIF('Registru avize'!$B$5:$B$304,B958)=0,"Aviz inexistent în registru. ","")&amp;IF(AND(D958&lt;&gt;"",ISNA(MATCH(D958,Coduri,0)),E958=""),"Cod necunoscut. ","")&amp;IF(N(G958)&lt;=0,"Lipsește cantitatea. ","")))</f>
        <v/>
      </c>
    </row>
    <row r="959" spans="1:12" x14ac:dyDescent="0.2">
      <c r="A959" s="1" t="str">
        <f t="shared" si="98"/>
        <v/>
      </c>
      <c r="B959" s="18"/>
      <c r="C959" s="19" t="str">
        <f>IF(B959="","",COUNTIF(INDEX($B:$B,5):B959,B959))</f>
        <v/>
      </c>
      <c r="D959" s="18"/>
      <c r="E959" s="20" t="str">
        <f t="shared" si="99"/>
        <v/>
      </c>
      <c r="F959" s="19" t="str">
        <f t="shared" si="100"/>
        <v/>
      </c>
      <c r="G959" s="6"/>
      <c r="H959" s="21" t="str">
        <f t="shared" si="101"/>
        <v/>
      </c>
      <c r="I959" s="22" t="str">
        <f t="shared" si="102"/>
        <v/>
      </c>
      <c r="J959" s="21" t="str">
        <f t="shared" si="103"/>
        <v/>
      </c>
      <c r="K959" s="21" t="str">
        <f t="shared" si="104"/>
        <v/>
      </c>
      <c r="L959" s="23" t="str">
        <f>IF(B959="","",TRIM(IF(COUNTIF('Registru avize'!$B$5:$B$304,B959)=0,"Aviz inexistent în registru. ","")&amp;IF(AND(D959&lt;&gt;"",ISNA(MATCH(D959,Coduri,0)),E959=""),"Cod necunoscut. ","")&amp;IF(N(G959)&lt;=0,"Lipsește cantitatea. ","")))</f>
        <v/>
      </c>
    </row>
    <row r="960" spans="1:12" x14ac:dyDescent="0.2">
      <c r="A960" s="1" t="str">
        <f t="shared" si="98"/>
        <v/>
      </c>
      <c r="B960" s="18"/>
      <c r="C960" s="19" t="str">
        <f>IF(B960="","",COUNTIF(INDEX($B:$B,5):B960,B960))</f>
        <v/>
      </c>
      <c r="D960" s="18"/>
      <c r="E960" s="20" t="str">
        <f t="shared" si="99"/>
        <v/>
      </c>
      <c r="F960" s="19" t="str">
        <f t="shared" si="100"/>
        <v/>
      </c>
      <c r="G960" s="6"/>
      <c r="H960" s="21" t="str">
        <f t="shared" si="101"/>
        <v/>
      </c>
      <c r="I960" s="22" t="str">
        <f t="shared" si="102"/>
        <v/>
      </c>
      <c r="J960" s="21" t="str">
        <f t="shared" si="103"/>
        <v/>
      </c>
      <c r="K960" s="21" t="str">
        <f t="shared" si="104"/>
        <v/>
      </c>
      <c r="L960" s="23" t="str">
        <f>IF(B960="","",TRIM(IF(COUNTIF('Registru avize'!$B$5:$B$304,B960)=0,"Aviz inexistent în registru. ","")&amp;IF(AND(D960&lt;&gt;"",ISNA(MATCH(D960,Coduri,0)),E960=""),"Cod necunoscut. ","")&amp;IF(N(G960)&lt;=0,"Lipsește cantitatea. ","")))</f>
        <v/>
      </c>
    </row>
    <row r="961" spans="1:12" x14ac:dyDescent="0.2">
      <c r="A961" s="1" t="str">
        <f t="shared" si="98"/>
        <v/>
      </c>
      <c r="B961" s="18"/>
      <c r="C961" s="19" t="str">
        <f>IF(B961="","",COUNTIF(INDEX($B:$B,5):B961,B961))</f>
        <v/>
      </c>
      <c r="D961" s="18"/>
      <c r="E961" s="20" t="str">
        <f t="shared" si="99"/>
        <v/>
      </c>
      <c r="F961" s="19" t="str">
        <f t="shared" si="100"/>
        <v/>
      </c>
      <c r="G961" s="6"/>
      <c r="H961" s="21" t="str">
        <f t="shared" si="101"/>
        <v/>
      </c>
      <c r="I961" s="22" t="str">
        <f t="shared" si="102"/>
        <v/>
      </c>
      <c r="J961" s="21" t="str">
        <f t="shared" si="103"/>
        <v/>
      </c>
      <c r="K961" s="21" t="str">
        <f t="shared" si="104"/>
        <v/>
      </c>
      <c r="L961" s="23" t="str">
        <f>IF(B961="","",TRIM(IF(COUNTIF('Registru avize'!$B$5:$B$304,B961)=0,"Aviz inexistent în registru. ","")&amp;IF(AND(D961&lt;&gt;"",ISNA(MATCH(D961,Coduri,0)),E961=""),"Cod necunoscut. ","")&amp;IF(N(G961)&lt;=0,"Lipsește cantitatea. ","")))</f>
        <v/>
      </c>
    </row>
    <row r="962" spans="1:12" x14ac:dyDescent="0.2">
      <c r="A962" s="1" t="str">
        <f t="shared" si="98"/>
        <v/>
      </c>
      <c r="B962" s="18"/>
      <c r="C962" s="19" t="str">
        <f>IF(B962="","",COUNTIF(INDEX($B:$B,5):B962,B962))</f>
        <v/>
      </c>
      <c r="D962" s="18"/>
      <c r="E962" s="20" t="str">
        <f t="shared" si="99"/>
        <v/>
      </c>
      <c r="F962" s="19" t="str">
        <f t="shared" si="100"/>
        <v/>
      </c>
      <c r="G962" s="6"/>
      <c r="H962" s="21" t="str">
        <f t="shared" si="101"/>
        <v/>
      </c>
      <c r="I962" s="22" t="str">
        <f t="shared" si="102"/>
        <v/>
      </c>
      <c r="J962" s="21" t="str">
        <f t="shared" si="103"/>
        <v/>
      </c>
      <c r="K962" s="21" t="str">
        <f t="shared" si="104"/>
        <v/>
      </c>
      <c r="L962" s="23" t="str">
        <f>IF(B962="","",TRIM(IF(COUNTIF('Registru avize'!$B$5:$B$304,B962)=0,"Aviz inexistent în registru. ","")&amp;IF(AND(D962&lt;&gt;"",ISNA(MATCH(D962,Coduri,0)),E962=""),"Cod necunoscut. ","")&amp;IF(N(G962)&lt;=0,"Lipsește cantitatea. ","")))</f>
        <v/>
      </c>
    </row>
    <row r="963" spans="1:12" x14ac:dyDescent="0.2">
      <c r="A963" s="1" t="str">
        <f t="shared" si="98"/>
        <v/>
      </c>
      <c r="B963" s="18"/>
      <c r="C963" s="19" t="str">
        <f>IF(B963="","",COUNTIF(INDEX($B:$B,5):B963,B963))</f>
        <v/>
      </c>
      <c r="D963" s="18"/>
      <c r="E963" s="20" t="str">
        <f t="shared" si="99"/>
        <v/>
      </c>
      <c r="F963" s="19" t="str">
        <f t="shared" si="100"/>
        <v/>
      </c>
      <c r="G963" s="6"/>
      <c r="H963" s="21" t="str">
        <f t="shared" si="101"/>
        <v/>
      </c>
      <c r="I963" s="22" t="str">
        <f t="shared" si="102"/>
        <v/>
      </c>
      <c r="J963" s="21" t="str">
        <f t="shared" si="103"/>
        <v/>
      </c>
      <c r="K963" s="21" t="str">
        <f t="shared" si="104"/>
        <v/>
      </c>
      <c r="L963" s="23" t="str">
        <f>IF(B963="","",TRIM(IF(COUNTIF('Registru avize'!$B$5:$B$304,B963)=0,"Aviz inexistent în registru. ","")&amp;IF(AND(D963&lt;&gt;"",ISNA(MATCH(D963,Coduri,0)),E963=""),"Cod necunoscut. ","")&amp;IF(N(G963)&lt;=0,"Lipsește cantitatea. ","")))</f>
        <v/>
      </c>
    </row>
    <row r="964" spans="1:12" x14ac:dyDescent="0.2">
      <c r="A964" s="1" t="str">
        <f t="shared" si="98"/>
        <v/>
      </c>
      <c r="B964" s="18"/>
      <c r="C964" s="19" t="str">
        <f>IF(B964="","",COUNTIF(INDEX($B:$B,5):B964,B964))</f>
        <v/>
      </c>
      <c r="D964" s="18"/>
      <c r="E964" s="20" t="str">
        <f t="shared" si="99"/>
        <v/>
      </c>
      <c r="F964" s="19" t="str">
        <f t="shared" si="100"/>
        <v/>
      </c>
      <c r="G964" s="6"/>
      <c r="H964" s="21" t="str">
        <f t="shared" si="101"/>
        <v/>
      </c>
      <c r="I964" s="22" t="str">
        <f t="shared" si="102"/>
        <v/>
      </c>
      <c r="J964" s="21" t="str">
        <f t="shared" si="103"/>
        <v/>
      </c>
      <c r="K964" s="21" t="str">
        <f t="shared" si="104"/>
        <v/>
      </c>
      <c r="L964" s="23" t="str">
        <f>IF(B964="","",TRIM(IF(COUNTIF('Registru avize'!$B$5:$B$304,B964)=0,"Aviz inexistent în registru. ","")&amp;IF(AND(D964&lt;&gt;"",ISNA(MATCH(D964,Coduri,0)),E964=""),"Cod necunoscut. ","")&amp;IF(N(G964)&lt;=0,"Lipsește cantitatea. ","")))</f>
        <v/>
      </c>
    </row>
    <row r="965" spans="1:12" x14ac:dyDescent="0.2">
      <c r="A965" s="1" t="str">
        <f t="shared" ref="A965:A1004" si="105">IF(B965="","",B965&amp;"|"&amp;C965)</f>
        <v/>
      </c>
      <c r="B965" s="18"/>
      <c r="C965" s="19" t="str">
        <f>IF(B965="","",COUNTIF(INDEX($B:$B,5):B965,B965))</f>
        <v/>
      </c>
      <c r="D965" s="18"/>
      <c r="E965" s="20" t="str">
        <f t="shared" ref="E965:E1028" si="106">IF(D965="","",IFERROR(VLOOKUP(D965,Catalog,2,FALSE),""))</f>
        <v/>
      </c>
      <c r="F965" s="19" t="str">
        <f t="shared" ref="F965:F1004" si="107">IF(D965="","",IFERROR(VLOOKUP(D965,Catalog,3,FALSE),""))</f>
        <v/>
      </c>
      <c r="G965" s="6"/>
      <c r="H965" s="21" t="str">
        <f t="shared" ref="H965:H1004" si="108">IF(D965="","",IFERROR(VLOOKUP(D965,Catalog,4,FALSE),""))</f>
        <v/>
      </c>
      <c r="I965" s="22" t="str">
        <f t="shared" ref="I965:I1004" si="109">IF(D965="","",IFERROR(VLOOKUP(D965,Catalog,5,FALSE),""))</f>
        <v/>
      </c>
      <c r="J965" s="21" t="str">
        <f t="shared" ref="J965:J1004" si="110">IF(OR(G965="",H965=""),"",ROUND(G965*H965,2))</f>
        <v/>
      </c>
      <c r="K965" s="21" t="str">
        <f t="shared" ref="K965:K1004" si="111">IF(OR(J965="",I965=""),"",ROUND(J965*I965,2))</f>
        <v/>
      </c>
      <c r="L965" s="23" t="str">
        <f>IF(B965="","",TRIM(IF(COUNTIF('Registru avize'!$B$5:$B$304,B965)=0,"Aviz inexistent în registru. ","")&amp;IF(AND(D965&lt;&gt;"",ISNA(MATCH(D965,Coduri,0)),E965=""),"Cod necunoscut. ","")&amp;IF(N(G965)&lt;=0,"Lipsește cantitatea. ","")))</f>
        <v/>
      </c>
    </row>
    <row r="966" spans="1:12" x14ac:dyDescent="0.2">
      <c r="A966" s="1" t="str">
        <f t="shared" si="105"/>
        <v/>
      </c>
      <c r="B966" s="18"/>
      <c r="C966" s="19" t="str">
        <f>IF(B966="","",COUNTIF(INDEX($B:$B,5):B966,B966))</f>
        <v/>
      </c>
      <c r="D966" s="18"/>
      <c r="E966" s="20" t="str">
        <f t="shared" si="106"/>
        <v/>
      </c>
      <c r="F966" s="19" t="str">
        <f t="shared" si="107"/>
        <v/>
      </c>
      <c r="G966" s="6"/>
      <c r="H966" s="21" t="str">
        <f t="shared" si="108"/>
        <v/>
      </c>
      <c r="I966" s="22" t="str">
        <f t="shared" si="109"/>
        <v/>
      </c>
      <c r="J966" s="21" t="str">
        <f t="shared" si="110"/>
        <v/>
      </c>
      <c r="K966" s="21" t="str">
        <f t="shared" si="111"/>
        <v/>
      </c>
      <c r="L966" s="23" t="str">
        <f>IF(B966="","",TRIM(IF(COUNTIF('Registru avize'!$B$5:$B$304,B966)=0,"Aviz inexistent în registru. ","")&amp;IF(AND(D966&lt;&gt;"",ISNA(MATCH(D966,Coduri,0)),E966=""),"Cod necunoscut. ","")&amp;IF(N(G966)&lt;=0,"Lipsește cantitatea. ","")))</f>
        <v/>
      </c>
    </row>
    <row r="967" spans="1:12" x14ac:dyDescent="0.2">
      <c r="A967" s="1" t="str">
        <f t="shared" si="105"/>
        <v/>
      </c>
      <c r="B967" s="18"/>
      <c r="C967" s="19" t="str">
        <f>IF(B967="","",COUNTIF(INDEX($B:$B,5):B967,B967))</f>
        <v/>
      </c>
      <c r="D967" s="18"/>
      <c r="E967" s="20" t="str">
        <f t="shared" si="106"/>
        <v/>
      </c>
      <c r="F967" s="19" t="str">
        <f t="shared" si="107"/>
        <v/>
      </c>
      <c r="G967" s="6"/>
      <c r="H967" s="21" t="str">
        <f t="shared" si="108"/>
        <v/>
      </c>
      <c r="I967" s="22" t="str">
        <f t="shared" si="109"/>
        <v/>
      </c>
      <c r="J967" s="21" t="str">
        <f t="shared" si="110"/>
        <v/>
      </c>
      <c r="K967" s="21" t="str">
        <f t="shared" si="111"/>
        <v/>
      </c>
      <c r="L967" s="23" t="str">
        <f>IF(B967="","",TRIM(IF(COUNTIF('Registru avize'!$B$5:$B$304,B967)=0,"Aviz inexistent în registru. ","")&amp;IF(AND(D967&lt;&gt;"",ISNA(MATCH(D967,Coduri,0)),E967=""),"Cod necunoscut. ","")&amp;IF(N(G967)&lt;=0,"Lipsește cantitatea. ","")))</f>
        <v/>
      </c>
    </row>
    <row r="968" spans="1:12" x14ac:dyDescent="0.2">
      <c r="A968" s="1" t="str">
        <f t="shared" si="105"/>
        <v/>
      </c>
      <c r="B968" s="18"/>
      <c r="C968" s="19" t="str">
        <f>IF(B968="","",COUNTIF(INDEX($B:$B,5):B968,B968))</f>
        <v/>
      </c>
      <c r="D968" s="18"/>
      <c r="E968" s="20" t="str">
        <f t="shared" si="106"/>
        <v/>
      </c>
      <c r="F968" s="19" t="str">
        <f t="shared" si="107"/>
        <v/>
      </c>
      <c r="G968" s="6"/>
      <c r="H968" s="21" t="str">
        <f t="shared" si="108"/>
        <v/>
      </c>
      <c r="I968" s="22" t="str">
        <f t="shared" si="109"/>
        <v/>
      </c>
      <c r="J968" s="21" t="str">
        <f t="shared" si="110"/>
        <v/>
      </c>
      <c r="K968" s="21" t="str">
        <f t="shared" si="111"/>
        <v/>
      </c>
      <c r="L968" s="23" t="str">
        <f>IF(B968="","",TRIM(IF(COUNTIF('Registru avize'!$B$5:$B$304,B968)=0,"Aviz inexistent în registru. ","")&amp;IF(AND(D968&lt;&gt;"",ISNA(MATCH(D968,Coduri,0)),E968=""),"Cod necunoscut. ","")&amp;IF(N(G968)&lt;=0,"Lipsește cantitatea. ","")))</f>
        <v/>
      </c>
    </row>
    <row r="969" spans="1:12" x14ac:dyDescent="0.2">
      <c r="A969" s="1" t="str">
        <f t="shared" si="105"/>
        <v/>
      </c>
      <c r="B969" s="18"/>
      <c r="C969" s="19" t="str">
        <f>IF(B969="","",COUNTIF(INDEX($B:$B,5):B969,B969))</f>
        <v/>
      </c>
      <c r="D969" s="18"/>
      <c r="E969" s="20" t="str">
        <f t="shared" si="106"/>
        <v/>
      </c>
      <c r="F969" s="19" t="str">
        <f t="shared" si="107"/>
        <v/>
      </c>
      <c r="G969" s="6"/>
      <c r="H969" s="21" t="str">
        <f t="shared" si="108"/>
        <v/>
      </c>
      <c r="I969" s="22" t="str">
        <f t="shared" si="109"/>
        <v/>
      </c>
      <c r="J969" s="21" t="str">
        <f t="shared" si="110"/>
        <v/>
      </c>
      <c r="K969" s="21" t="str">
        <f t="shared" si="111"/>
        <v/>
      </c>
      <c r="L969" s="23" t="str">
        <f>IF(B969="","",TRIM(IF(COUNTIF('Registru avize'!$B$5:$B$304,B969)=0,"Aviz inexistent în registru. ","")&amp;IF(AND(D969&lt;&gt;"",ISNA(MATCH(D969,Coduri,0)),E969=""),"Cod necunoscut. ","")&amp;IF(N(G969)&lt;=0,"Lipsește cantitatea. ","")))</f>
        <v/>
      </c>
    </row>
    <row r="970" spans="1:12" x14ac:dyDescent="0.2">
      <c r="A970" s="1" t="str">
        <f t="shared" si="105"/>
        <v/>
      </c>
      <c r="B970" s="18"/>
      <c r="C970" s="19" t="str">
        <f>IF(B970="","",COUNTIF(INDEX($B:$B,5):B970,B970))</f>
        <v/>
      </c>
      <c r="D970" s="18"/>
      <c r="E970" s="20" t="str">
        <f t="shared" si="106"/>
        <v/>
      </c>
      <c r="F970" s="19" t="str">
        <f t="shared" si="107"/>
        <v/>
      </c>
      <c r="G970" s="6"/>
      <c r="H970" s="21" t="str">
        <f t="shared" si="108"/>
        <v/>
      </c>
      <c r="I970" s="22" t="str">
        <f t="shared" si="109"/>
        <v/>
      </c>
      <c r="J970" s="21" t="str">
        <f t="shared" si="110"/>
        <v/>
      </c>
      <c r="K970" s="21" t="str">
        <f t="shared" si="111"/>
        <v/>
      </c>
      <c r="L970" s="23" t="str">
        <f>IF(B970="","",TRIM(IF(COUNTIF('Registru avize'!$B$5:$B$304,B970)=0,"Aviz inexistent în registru. ","")&amp;IF(AND(D970&lt;&gt;"",ISNA(MATCH(D970,Coduri,0)),E970=""),"Cod necunoscut. ","")&amp;IF(N(G970)&lt;=0,"Lipsește cantitatea. ","")))</f>
        <v/>
      </c>
    </row>
    <row r="971" spans="1:12" x14ac:dyDescent="0.2">
      <c r="A971" s="1" t="str">
        <f t="shared" si="105"/>
        <v/>
      </c>
      <c r="B971" s="18"/>
      <c r="C971" s="19" t="str">
        <f>IF(B971="","",COUNTIF(INDEX($B:$B,5):B971,B971))</f>
        <v/>
      </c>
      <c r="D971" s="18"/>
      <c r="E971" s="20" t="str">
        <f t="shared" si="106"/>
        <v/>
      </c>
      <c r="F971" s="19" t="str">
        <f t="shared" si="107"/>
        <v/>
      </c>
      <c r="G971" s="6"/>
      <c r="H971" s="21" t="str">
        <f t="shared" si="108"/>
        <v/>
      </c>
      <c r="I971" s="22" t="str">
        <f t="shared" si="109"/>
        <v/>
      </c>
      <c r="J971" s="21" t="str">
        <f t="shared" si="110"/>
        <v/>
      </c>
      <c r="K971" s="21" t="str">
        <f t="shared" si="111"/>
        <v/>
      </c>
      <c r="L971" s="23" t="str">
        <f>IF(B971="","",TRIM(IF(COUNTIF('Registru avize'!$B$5:$B$304,B971)=0,"Aviz inexistent în registru. ","")&amp;IF(AND(D971&lt;&gt;"",ISNA(MATCH(D971,Coduri,0)),E971=""),"Cod necunoscut. ","")&amp;IF(N(G971)&lt;=0,"Lipsește cantitatea. ","")))</f>
        <v/>
      </c>
    </row>
    <row r="972" spans="1:12" x14ac:dyDescent="0.2">
      <c r="A972" s="1" t="str">
        <f t="shared" si="105"/>
        <v/>
      </c>
      <c r="B972" s="18"/>
      <c r="C972" s="19" t="str">
        <f>IF(B972="","",COUNTIF(INDEX($B:$B,5):B972,B972))</f>
        <v/>
      </c>
      <c r="D972" s="18"/>
      <c r="E972" s="20" t="str">
        <f t="shared" si="106"/>
        <v/>
      </c>
      <c r="F972" s="19" t="str">
        <f t="shared" si="107"/>
        <v/>
      </c>
      <c r="G972" s="6"/>
      <c r="H972" s="21" t="str">
        <f t="shared" si="108"/>
        <v/>
      </c>
      <c r="I972" s="22" t="str">
        <f t="shared" si="109"/>
        <v/>
      </c>
      <c r="J972" s="21" t="str">
        <f t="shared" si="110"/>
        <v/>
      </c>
      <c r="K972" s="21" t="str">
        <f t="shared" si="111"/>
        <v/>
      </c>
      <c r="L972" s="23" t="str">
        <f>IF(B972="","",TRIM(IF(COUNTIF('Registru avize'!$B$5:$B$304,B972)=0,"Aviz inexistent în registru. ","")&amp;IF(AND(D972&lt;&gt;"",ISNA(MATCH(D972,Coduri,0)),E972=""),"Cod necunoscut. ","")&amp;IF(N(G972)&lt;=0,"Lipsește cantitatea. ","")))</f>
        <v/>
      </c>
    </row>
    <row r="973" spans="1:12" x14ac:dyDescent="0.2">
      <c r="A973" s="1" t="str">
        <f t="shared" si="105"/>
        <v/>
      </c>
      <c r="B973" s="18"/>
      <c r="C973" s="19" t="str">
        <f>IF(B973="","",COUNTIF(INDEX($B:$B,5):B973,B973))</f>
        <v/>
      </c>
      <c r="D973" s="18"/>
      <c r="E973" s="20" t="str">
        <f t="shared" si="106"/>
        <v/>
      </c>
      <c r="F973" s="19" t="str">
        <f t="shared" si="107"/>
        <v/>
      </c>
      <c r="G973" s="6"/>
      <c r="H973" s="21" t="str">
        <f t="shared" si="108"/>
        <v/>
      </c>
      <c r="I973" s="22" t="str">
        <f t="shared" si="109"/>
        <v/>
      </c>
      <c r="J973" s="21" t="str">
        <f t="shared" si="110"/>
        <v/>
      </c>
      <c r="K973" s="21" t="str">
        <f t="shared" si="111"/>
        <v/>
      </c>
      <c r="L973" s="23" t="str">
        <f>IF(B973="","",TRIM(IF(COUNTIF('Registru avize'!$B$5:$B$304,B973)=0,"Aviz inexistent în registru. ","")&amp;IF(AND(D973&lt;&gt;"",ISNA(MATCH(D973,Coduri,0)),E973=""),"Cod necunoscut. ","")&amp;IF(N(G973)&lt;=0,"Lipsește cantitatea. ","")))</f>
        <v/>
      </c>
    </row>
    <row r="974" spans="1:12" x14ac:dyDescent="0.2">
      <c r="A974" s="1" t="str">
        <f t="shared" si="105"/>
        <v/>
      </c>
      <c r="B974" s="18"/>
      <c r="C974" s="19" t="str">
        <f>IF(B974="","",COUNTIF(INDEX($B:$B,5):B974,B974))</f>
        <v/>
      </c>
      <c r="D974" s="18"/>
      <c r="E974" s="20" t="str">
        <f t="shared" si="106"/>
        <v/>
      </c>
      <c r="F974" s="19" t="str">
        <f t="shared" si="107"/>
        <v/>
      </c>
      <c r="G974" s="6"/>
      <c r="H974" s="21" t="str">
        <f t="shared" si="108"/>
        <v/>
      </c>
      <c r="I974" s="22" t="str">
        <f t="shared" si="109"/>
        <v/>
      </c>
      <c r="J974" s="21" t="str">
        <f t="shared" si="110"/>
        <v/>
      </c>
      <c r="K974" s="21" t="str">
        <f t="shared" si="111"/>
        <v/>
      </c>
      <c r="L974" s="23" t="str">
        <f>IF(B974="","",TRIM(IF(COUNTIF('Registru avize'!$B$5:$B$304,B974)=0,"Aviz inexistent în registru. ","")&amp;IF(AND(D974&lt;&gt;"",ISNA(MATCH(D974,Coduri,0)),E974=""),"Cod necunoscut. ","")&amp;IF(N(G974)&lt;=0,"Lipsește cantitatea. ","")))</f>
        <v/>
      </c>
    </row>
    <row r="975" spans="1:12" x14ac:dyDescent="0.2">
      <c r="A975" s="1" t="str">
        <f t="shared" si="105"/>
        <v/>
      </c>
      <c r="B975" s="18"/>
      <c r="C975" s="19" t="str">
        <f>IF(B975="","",COUNTIF(INDEX($B:$B,5):B975,B975))</f>
        <v/>
      </c>
      <c r="D975" s="18"/>
      <c r="E975" s="20" t="str">
        <f t="shared" si="106"/>
        <v/>
      </c>
      <c r="F975" s="19" t="str">
        <f t="shared" si="107"/>
        <v/>
      </c>
      <c r="G975" s="6"/>
      <c r="H975" s="21" t="str">
        <f t="shared" si="108"/>
        <v/>
      </c>
      <c r="I975" s="22" t="str">
        <f t="shared" si="109"/>
        <v/>
      </c>
      <c r="J975" s="21" t="str">
        <f t="shared" si="110"/>
        <v/>
      </c>
      <c r="K975" s="21" t="str">
        <f t="shared" si="111"/>
        <v/>
      </c>
      <c r="L975" s="23" t="str">
        <f>IF(B975="","",TRIM(IF(COUNTIF('Registru avize'!$B$5:$B$304,B975)=0,"Aviz inexistent în registru. ","")&amp;IF(AND(D975&lt;&gt;"",ISNA(MATCH(D975,Coduri,0)),E975=""),"Cod necunoscut. ","")&amp;IF(N(G975)&lt;=0,"Lipsește cantitatea. ","")))</f>
        <v/>
      </c>
    </row>
    <row r="976" spans="1:12" x14ac:dyDescent="0.2">
      <c r="A976" s="1" t="str">
        <f t="shared" si="105"/>
        <v/>
      </c>
      <c r="B976" s="18"/>
      <c r="C976" s="19" t="str">
        <f>IF(B976="","",COUNTIF(INDEX($B:$B,5):B976,B976))</f>
        <v/>
      </c>
      <c r="D976" s="18"/>
      <c r="E976" s="20" t="str">
        <f t="shared" si="106"/>
        <v/>
      </c>
      <c r="F976" s="19" t="str">
        <f t="shared" si="107"/>
        <v/>
      </c>
      <c r="G976" s="6"/>
      <c r="H976" s="21" t="str">
        <f t="shared" si="108"/>
        <v/>
      </c>
      <c r="I976" s="22" t="str">
        <f t="shared" si="109"/>
        <v/>
      </c>
      <c r="J976" s="21" t="str">
        <f t="shared" si="110"/>
        <v/>
      </c>
      <c r="K976" s="21" t="str">
        <f t="shared" si="111"/>
        <v/>
      </c>
      <c r="L976" s="23" t="str">
        <f>IF(B976="","",TRIM(IF(COUNTIF('Registru avize'!$B$5:$B$304,B976)=0,"Aviz inexistent în registru. ","")&amp;IF(AND(D976&lt;&gt;"",ISNA(MATCH(D976,Coduri,0)),E976=""),"Cod necunoscut. ","")&amp;IF(N(G976)&lt;=0,"Lipsește cantitatea. ","")))</f>
        <v/>
      </c>
    </row>
    <row r="977" spans="1:12" x14ac:dyDescent="0.2">
      <c r="A977" s="1" t="str">
        <f t="shared" si="105"/>
        <v/>
      </c>
      <c r="B977" s="18"/>
      <c r="C977" s="19" t="str">
        <f>IF(B977="","",COUNTIF(INDEX($B:$B,5):B977,B977))</f>
        <v/>
      </c>
      <c r="D977" s="18"/>
      <c r="E977" s="20" t="str">
        <f t="shared" si="106"/>
        <v/>
      </c>
      <c r="F977" s="19" t="str">
        <f t="shared" si="107"/>
        <v/>
      </c>
      <c r="G977" s="6"/>
      <c r="H977" s="21" t="str">
        <f t="shared" si="108"/>
        <v/>
      </c>
      <c r="I977" s="22" t="str">
        <f t="shared" si="109"/>
        <v/>
      </c>
      <c r="J977" s="21" t="str">
        <f t="shared" si="110"/>
        <v/>
      </c>
      <c r="K977" s="21" t="str">
        <f t="shared" si="111"/>
        <v/>
      </c>
      <c r="L977" s="23" t="str">
        <f>IF(B977="","",TRIM(IF(COUNTIF('Registru avize'!$B$5:$B$304,B977)=0,"Aviz inexistent în registru. ","")&amp;IF(AND(D977&lt;&gt;"",ISNA(MATCH(D977,Coduri,0)),E977=""),"Cod necunoscut. ","")&amp;IF(N(G977)&lt;=0,"Lipsește cantitatea. ","")))</f>
        <v/>
      </c>
    </row>
    <row r="978" spans="1:12" x14ac:dyDescent="0.2">
      <c r="A978" s="1" t="str">
        <f t="shared" si="105"/>
        <v/>
      </c>
      <c r="B978" s="18"/>
      <c r="C978" s="19" t="str">
        <f>IF(B978="","",COUNTIF(INDEX($B:$B,5):B978,B978))</f>
        <v/>
      </c>
      <c r="D978" s="18"/>
      <c r="E978" s="20" t="str">
        <f t="shared" si="106"/>
        <v/>
      </c>
      <c r="F978" s="19" t="str">
        <f t="shared" si="107"/>
        <v/>
      </c>
      <c r="G978" s="6"/>
      <c r="H978" s="21" t="str">
        <f t="shared" si="108"/>
        <v/>
      </c>
      <c r="I978" s="22" t="str">
        <f t="shared" si="109"/>
        <v/>
      </c>
      <c r="J978" s="21" t="str">
        <f t="shared" si="110"/>
        <v/>
      </c>
      <c r="K978" s="21" t="str">
        <f t="shared" si="111"/>
        <v/>
      </c>
      <c r="L978" s="23" t="str">
        <f>IF(B978="","",TRIM(IF(COUNTIF('Registru avize'!$B$5:$B$304,B978)=0,"Aviz inexistent în registru. ","")&amp;IF(AND(D978&lt;&gt;"",ISNA(MATCH(D978,Coduri,0)),E978=""),"Cod necunoscut. ","")&amp;IF(N(G978)&lt;=0,"Lipsește cantitatea. ","")))</f>
        <v/>
      </c>
    </row>
    <row r="979" spans="1:12" x14ac:dyDescent="0.2">
      <c r="A979" s="1" t="str">
        <f t="shared" si="105"/>
        <v/>
      </c>
      <c r="B979" s="18"/>
      <c r="C979" s="19" t="str">
        <f>IF(B979="","",COUNTIF(INDEX($B:$B,5):B979,B979))</f>
        <v/>
      </c>
      <c r="D979" s="18"/>
      <c r="E979" s="20" t="str">
        <f t="shared" si="106"/>
        <v/>
      </c>
      <c r="F979" s="19" t="str">
        <f t="shared" si="107"/>
        <v/>
      </c>
      <c r="G979" s="6"/>
      <c r="H979" s="21" t="str">
        <f t="shared" si="108"/>
        <v/>
      </c>
      <c r="I979" s="22" t="str">
        <f t="shared" si="109"/>
        <v/>
      </c>
      <c r="J979" s="21" t="str">
        <f t="shared" si="110"/>
        <v/>
      </c>
      <c r="K979" s="21" t="str">
        <f t="shared" si="111"/>
        <v/>
      </c>
      <c r="L979" s="23" t="str">
        <f>IF(B979="","",TRIM(IF(COUNTIF('Registru avize'!$B$5:$B$304,B979)=0,"Aviz inexistent în registru. ","")&amp;IF(AND(D979&lt;&gt;"",ISNA(MATCH(D979,Coduri,0)),E979=""),"Cod necunoscut. ","")&amp;IF(N(G979)&lt;=0,"Lipsește cantitatea. ","")))</f>
        <v/>
      </c>
    </row>
    <row r="980" spans="1:12" x14ac:dyDescent="0.2">
      <c r="A980" s="1" t="str">
        <f t="shared" si="105"/>
        <v/>
      </c>
      <c r="B980" s="18"/>
      <c r="C980" s="19" t="str">
        <f>IF(B980="","",COUNTIF(INDEX($B:$B,5):B980,B980))</f>
        <v/>
      </c>
      <c r="D980" s="18"/>
      <c r="E980" s="20" t="str">
        <f t="shared" si="106"/>
        <v/>
      </c>
      <c r="F980" s="19" t="str">
        <f t="shared" si="107"/>
        <v/>
      </c>
      <c r="G980" s="6"/>
      <c r="H980" s="21" t="str">
        <f t="shared" si="108"/>
        <v/>
      </c>
      <c r="I980" s="22" t="str">
        <f t="shared" si="109"/>
        <v/>
      </c>
      <c r="J980" s="21" t="str">
        <f t="shared" si="110"/>
        <v/>
      </c>
      <c r="K980" s="21" t="str">
        <f t="shared" si="111"/>
        <v/>
      </c>
      <c r="L980" s="23" t="str">
        <f>IF(B980="","",TRIM(IF(COUNTIF('Registru avize'!$B$5:$B$304,B980)=0,"Aviz inexistent în registru. ","")&amp;IF(AND(D980&lt;&gt;"",ISNA(MATCH(D980,Coduri,0)),E980=""),"Cod necunoscut. ","")&amp;IF(N(G980)&lt;=0,"Lipsește cantitatea. ","")))</f>
        <v/>
      </c>
    </row>
    <row r="981" spans="1:12" x14ac:dyDescent="0.2">
      <c r="A981" s="1" t="str">
        <f t="shared" si="105"/>
        <v/>
      </c>
      <c r="B981" s="18"/>
      <c r="C981" s="19" t="str">
        <f>IF(B981="","",COUNTIF(INDEX($B:$B,5):B981,B981))</f>
        <v/>
      </c>
      <c r="D981" s="18"/>
      <c r="E981" s="20" t="str">
        <f t="shared" si="106"/>
        <v/>
      </c>
      <c r="F981" s="19" t="str">
        <f t="shared" si="107"/>
        <v/>
      </c>
      <c r="G981" s="6"/>
      <c r="H981" s="21" t="str">
        <f t="shared" si="108"/>
        <v/>
      </c>
      <c r="I981" s="22" t="str">
        <f t="shared" si="109"/>
        <v/>
      </c>
      <c r="J981" s="21" t="str">
        <f t="shared" si="110"/>
        <v/>
      </c>
      <c r="K981" s="21" t="str">
        <f t="shared" si="111"/>
        <v/>
      </c>
      <c r="L981" s="23" t="str">
        <f>IF(B981="","",TRIM(IF(COUNTIF('Registru avize'!$B$5:$B$304,B981)=0,"Aviz inexistent în registru. ","")&amp;IF(AND(D981&lt;&gt;"",ISNA(MATCH(D981,Coduri,0)),E981=""),"Cod necunoscut. ","")&amp;IF(N(G981)&lt;=0,"Lipsește cantitatea. ","")))</f>
        <v/>
      </c>
    </row>
    <row r="982" spans="1:12" x14ac:dyDescent="0.2">
      <c r="A982" s="1" t="str">
        <f t="shared" si="105"/>
        <v/>
      </c>
      <c r="B982" s="18"/>
      <c r="C982" s="19" t="str">
        <f>IF(B982="","",COUNTIF(INDEX($B:$B,5):B982,B982))</f>
        <v/>
      </c>
      <c r="D982" s="18"/>
      <c r="E982" s="20" t="str">
        <f t="shared" si="106"/>
        <v/>
      </c>
      <c r="F982" s="19" t="str">
        <f t="shared" si="107"/>
        <v/>
      </c>
      <c r="G982" s="6"/>
      <c r="H982" s="21" t="str">
        <f t="shared" si="108"/>
        <v/>
      </c>
      <c r="I982" s="22" t="str">
        <f t="shared" si="109"/>
        <v/>
      </c>
      <c r="J982" s="21" t="str">
        <f t="shared" si="110"/>
        <v/>
      </c>
      <c r="K982" s="21" t="str">
        <f t="shared" si="111"/>
        <v/>
      </c>
      <c r="L982" s="23" t="str">
        <f>IF(B982="","",TRIM(IF(COUNTIF('Registru avize'!$B$5:$B$304,B982)=0,"Aviz inexistent în registru. ","")&amp;IF(AND(D982&lt;&gt;"",ISNA(MATCH(D982,Coduri,0)),E982=""),"Cod necunoscut. ","")&amp;IF(N(G982)&lt;=0,"Lipsește cantitatea. ","")))</f>
        <v/>
      </c>
    </row>
    <row r="983" spans="1:12" x14ac:dyDescent="0.2">
      <c r="A983" s="1" t="str">
        <f t="shared" si="105"/>
        <v/>
      </c>
      <c r="B983" s="18"/>
      <c r="C983" s="19" t="str">
        <f>IF(B983="","",COUNTIF(INDEX($B:$B,5):B983,B983))</f>
        <v/>
      </c>
      <c r="D983" s="18"/>
      <c r="E983" s="20" t="str">
        <f t="shared" si="106"/>
        <v/>
      </c>
      <c r="F983" s="19" t="str">
        <f t="shared" si="107"/>
        <v/>
      </c>
      <c r="G983" s="6"/>
      <c r="H983" s="21" t="str">
        <f t="shared" si="108"/>
        <v/>
      </c>
      <c r="I983" s="22" t="str">
        <f t="shared" si="109"/>
        <v/>
      </c>
      <c r="J983" s="21" t="str">
        <f t="shared" si="110"/>
        <v/>
      </c>
      <c r="K983" s="21" t="str">
        <f t="shared" si="111"/>
        <v/>
      </c>
      <c r="L983" s="23" t="str">
        <f>IF(B983="","",TRIM(IF(COUNTIF('Registru avize'!$B$5:$B$304,B983)=0,"Aviz inexistent în registru. ","")&amp;IF(AND(D983&lt;&gt;"",ISNA(MATCH(D983,Coduri,0)),E983=""),"Cod necunoscut. ","")&amp;IF(N(G983)&lt;=0,"Lipsește cantitatea. ","")))</f>
        <v/>
      </c>
    </row>
    <row r="984" spans="1:12" x14ac:dyDescent="0.2">
      <c r="A984" s="1" t="str">
        <f t="shared" si="105"/>
        <v/>
      </c>
      <c r="B984" s="18"/>
      <c r="C984" s="19" t="str">
        <f>IF(B984="","",COUNTIF(INDEX($B:$B,5):B984,B984))</f>
        <v/>
      </c>
      <c r="D984" s="18"/>
      <c r="E984" s="20" t="str">
        <f t="shared" si="106"/>
        <v/>
      </c>
      <c r="F984" s="19" t="str">
        <f t="shared" si="107"/>
        <v/>
      </c>
      <c r="G984" s="6"/>
      <c r="H984" s="21" t="str">
        <f t="shared" si="108"/>
        <v/>
      </c>
      <c r="I984" s="22" t="str">
        <f t="shared" si="109"/>
        <v/>
      </c>
      <c r="J984" s="21" t="str">
        <f t="shared" si="110"/>
        <v/>
      </c>
      <c r="K984" s="21" t="str">
        <f t="shared" si="111"/>
        <v/>
      </c>
      <c r="L984" s="23" t="str">
        <f>IF(B984="","",TRIM(IF(COUNTIF('Registru avize'!$B$5:$B$304,B984)=0,"Aviz inexistent în registru. ","")&amp;IF(AND(D984&lt;&gt;"",ISNA(MATCH(D984,Coduri,0)),E984=""),"Cod necunoscut. ","")&amp;IF(N(G984)&lt;=0,"Lipsește cantitatea. ","")))</f>
        <v/>
      </c>
    </row>
    <row r="985" spans="1:12" x14ac:dyDescent="0.2">
      <c r="A985" s="1" t="str">
        <f t="shared" si="105"/>
        <v/>
      </c>
      <c r="B985" s="18"/>
      <c r="C985" s="19" t="str">
        <f>IF(B985="","",COUNTIF(INDEX($B:$B,5):B985,B985))</f>
        <v/>
      </c>
      <c r="D985" s="18"/>
      <c r="E985" s="20" t="str">
        <f t="shared" si="106"/>
        <v/>
      </c>
      <c r="F985" s="19" t="str">
        <f t="shared" si="107"/>
        <v/>
      </c>
      <c r="G985" s="6"/>
      <c r="H985" s="21" t="str">
        <f t="shared" si="108"/>
        <v/>
      </c>
      <c r="I985" s="22" t="str">
        <f t="shared" si="109"/>
        <v/>
      </c>
      <c r="J985" s="21" t="str">
        <f t="shared" si="110"/>
        <v/>
      </c>
      <c r="K985" s="21" t="str">
        <f t="shared" si="111"/>
        <v/>
      </c>
      <c r="L985" s="23" t="str">
        <f>IF(B985="","",TRIM(IF(COUNTIF('Registru avize'!$B$5:$B$304,B985)=0,"Aviz inexistent în registru. ","")&amp;IF(AND(D985&lt;&gt;"",ISNA(MATCH(D985,Coduri,0)),E985=""),"Cod necunoscut. ","")&amp;IF(N(G985)&lt;=0,"Lipsește cantitatea. ","")))</f>
        <v/>
      </c>
    </row>
    <row r="986" spans="1:12" x14ac:dyDescent="0.2">
      <c r="A986" s="1" t="str">
        <f t="shared" si="105"/>
        <v/>
      </c>
      <c r="B986" s="18"/>
      <c r="C986" s="19" t="str">
        <f>IF(B986="","",COUNTIF(INDEX($B:$B,5):B986,B986))</f>
        <v/>
      </c>
      <c r="D986" s="18"/>
      <c r="E986" s="20" t="str">
        <f t="shared" si="106"/>
        <v/>
      </c>
      <c r="F986" s="19" t="str">
        <f t="shared" si="107"/>
        <v/>
      </c>
      <c r="G986" s="6"/>
      <c r="H986" s="21" t="str">
        <f t="shared" si="108"/>
        <v/>
      </c>
      <c r="I986" s="22" t="str">
        <f t="shared" si="109"/>
        <v/>
      </c>
      <c r="J986" s="21" t="str">
        <f t="shared" si="110"/>
        <v/>
      </c>
      <c r="K986" s="21" t="str">
        <f t="shared" si="111"/>
        <v/>
      </c>
      <c r="L986" s="23" t="str">
        <f>IF(B986="","",TRIM(IF(COUNTIF('Registru avize'!$B$5:$B$304,B986)=0,"Aviz inexistent în registru. ","")&amp;IF(AND(D986&lt;&gt;"",ISNA(MATCH(D986,Coduri,0)),E986=""),"Cod necunoscut. ","")&amp;IF(N(G986)&lt;=0,"Lipsește cantitatea. ","")))</f>
        <v/>
      </c>
    </row>
    <row r="987" spans="1:12" x14ac:dyDescent="0.2">
      <c r="A987" s="1" t="str">
        <f t="shared" si="105"/>
        <v/>
      </c>
      <c r="B987" s="18"/>
      <c r="C987" s="19" t="str">
        <f>IF(B987="","",COUNTIF(INDEX($B:$B,5):B987,B987))</f>
        <v/>
      </c>
      <c r="D987" s="18"/>
      <c r="E987" s="20" t="str">
        <f t="shared" si="106"/>
        <v/>
      </c>
      <c r="F987" s="19" t="str">
        <f t="shared" si="107"/>
        <v/>
      </c>
      <c r="G987" s="6"/>
      <c r="H987" s="21" t="str">
        <f t="shared" si="108"/>
        <v/>
      </c>
      <c r="I987" s="22" t="str">
        <f t="shared" si="109"/>
        <v/>
      </c>
      <c r="J987" s="21" t="str">
        <f t="shared" si="110"/>
        <v/>
      </c>
      <c r="K987" s="21" t="str">
        <f t="shared" si="111"/>
        <v/>
      </c>
      <c r="L987" s="23" t="str">
        <f>IF(B987="","",TRIM(IF(COUNTIF('Registru avize'!$B$5:$B$304,B987)=0,"Aviz inexistent în registru. ","")&amp;IF(AND(D987&lt;&gt;"",ISNA(MATCH(D987,Coduri,0)),E987=""),"Cod necunoscut. ","")&amp;IF(N(G987)&lt;=0,"Lipsește cantitatea. ","")))</f>
        <v/>
      </c>
    </row>
    <row r="988" spans="1:12" x14ac:dyDescent="0.2">
      <c r="A988" s="1" t="str">
        <f t="shared" si="105"/>
        <v/>
      </c>
      <c r="B988" s="18"/>
      <c r="C988" s="19" t="str">
        <f>IF(B988="","",COUNTIF(INDEX($B:$B,5):B988,B988))</f>
        <v/>
      </c>
      <c r="D988" s="18"/>
      <c r="E988" s="20" t="str">
        <f t="shared" si="106"/>
        <v/>
      </c>
      <c r="F988" s="19" t="str">
        <f t="shared" si="107"/>
        <v/>
      </c>
      <c r="G988" s="6"/>
      <c r="H988" s="21" t="str">
        <f t="shared" si="108"/>
        <v/>
      </c>
      <c r="I988" s="22" t="str">
        <f t="shared" si="109"/>
        <v/>
      </c>
      <c r="J988" s="21" t="str">
        <f t="shared" si="110"/>
        <v/>
      </c>
      <c r="K988" s="21" t="str">
        <f t="shared" si="111"/>
        <v/>
      </c>
      <c r="L988" s="23" t="str">
        <f>IF(B988="","",TRIM(IF(COUNTIF('Registru avize'!$B$5:$B$304,B988)=0,"Aviz inexistent în registru. ","")&amp;IF(AND(D988&lt;&gt;"",ISNA(MATCH(D988,Coduri,0)),E988=""),"Cod necunoscut. ","")&amp;IF(N(G988)&lt;=0,"Lipsește cantitatea. ","")))</f>
        <v/>
      </c>
    </row>
    <row r="989" spans="1:12" x14ac:dyDescent="0.2">
      <c r="A989" s="1" t="str">
        <f t="shared" si="105"/>
        <v/>
      </c>
      <c r="B989" s="18"/>
      <c r="C989" s="19" t="str">
        <f>IF(B989="","",COUNTIF(INDEX($B:$B,5):B989,B989))</f>
        <v/>
      </c>
      <c r="D989" s="18"/>
      <c r="E989" s="20" t="str">
        <f t="shared" si="106"/>
        <v/>
      </c>
      <c r="F989" s="19" t="str">
        <f t="shared" si="107"/>
        <v/>
      </c>
      <c r="G989" s="6"/>
      <c r="H989" s="21" t="str">
        <f t="shared" si="108"/>
        <v/>
      </c>
      <c r="I989" s="22" t="str">
        <f t="shared" si="109"/>
        <v/>
      </c>
      <c r="J989" s="21" t="str">
        <f t="shared" si="110"/>
        <v/>
      </c>
      <c r="K989" s="21" t="str">
        <f t="shared" si="111"/>
        <v/>
      </c>
      <c r="L989" s="23" t="str">
        <f>IF(B989="","",TRIM(IF(COUNTIF('Registru avize'!$B$5:$B$304,B989)=0,"Aviz inexistent în registru. ","")&amp;IF(AND(D989&lt;&gt;"",ISNA(MATCH(D989,Coduri,0)),E989=""),"Cod necunoscut. ","")&amp;IF(N(G989)&lt;=0,"Lipsește cantitatea. ","")))</f>
        <v/>
      </c>
    </row>
    <row r="990" spans="1:12" x14ac:dyDescent="0.2">
      <c r="A990" s="1" t="str">
        <f t="shared" si="105"/>
        <v/>
      </c>
      <c r="B990" s="18"/>
      <c r="C990" s="19" t="str">
        <f>IF(B990="","",COUNTIF(INDEX($B:$B,5):B990,B990))</f>
        <v/>
      </c>
      <c r="D990" s="18"/>
      <c r="E990" s="20" t="str">
        <f t="shared" si="106"/>
        <v/>
      </c>
      <c r="F990" s="19" t="str">
        <f t="shared" si="107"/>
        <v/>
      </c>
      <c r="G990" s="6"/>
      <c r="H990" s="21" t="str">
        <f t="shared" si="108"/>
        <v/>
      </c>
      <c r="I990" s="22" t="str">
        <f t="shared" si="109"/>
        <v/>
      </c>
      <c r="J990" s="21" t="str">
        <f t="shared" si="110"/>
        <v/>
      </c>
      <c r="K990" s="21" t="str">
        <f t="shared" si="111"/>
        <v/>
      </c>
      <c r="L990" s="23" t="str">
        <f>IF(B990="","",TRIM(IF(COUNTIF('Registru avize'!$B$5:$B$304,B990)=0,"Aviz inexistent în registru. ","")&amp;IF(AND(D990&lt;&gt;"",ISNA(MATCH(D990,Coduri,0)),E990=""),"Cod necunoscut. ","")&amp;IF(N(G990)&lt;=0,"Lipsește cantitatea. ","")))</f>
        <v/>
      </c>
    </row>
    <row r="991" spans="1:12" x14ac:dyDescent="0.2">
      <c r="A991" s="1" t="str">
        <f t="shared" si="105"/>
        <v/>
      </c>
      <c r="B991" s="18"/>
      <c r="C991" s="19" t="str">
        <f>IF(B991="","",COUNTIF(INDEX($B:$B,5):B991,B991))</f>
        <v/>
      </c>
      <c r="D991" s="18"/>
      <c r="E991" s="20" t="str">
        <f t="shared" si="106"/>
        <v/>
      </c>
      <c r="F991" s="19" t="str">
        <f t="shared" si="107"/>
        <v/>
      </c>
      <c r="G991" s="6"/>
      <c r="H991" s="21" t="str">
        <f t="shared" si="108"/>
        <v/>
      </c>
      <c r="I991" s="22" t="str">
        <f t="shared" si="109"/>
        <v/>
      </c>
      <c r="J991" s="21" t="str">
        <f t="shared" si="110"/>
        <v/>
      </c>
      <c r="K991" s="21" t="str">
        <f t="shared" si="111"/>
        <v/>
      </c>
      <c r="L991" s="23" t="str">
        <f>IF(B991="","",TRIM(IF(COUNTIF('Registru avize'!$B$5:$B$304,B991)=0,"Aviz inexistent în registru. ","")&amp;IF(AND(D991&lt;&gt;"",ISNA(MATCH(D991,Coduri,0)),E991=""),"Cod necunoscut. ","")&amp;IF(N(G991)&lt;=0,"Lipsește cantitatea. ","")))</f>
        <v/>
      </c>
    </row>
    <row r="992" spans="1:12" x14ac:dyDescent="0.2">
      <c r="A992" s="1" t="str">
        <f t="shared" si="105"/>
        <v/>
      </c>
      <c r="B992" s="18"/>
      <c r="C992" s="19" t="str">
        <f>IF(B992="","",COUNTIF(INDEX($B:$B,5):B992,B992))</f>
        <v/>
      </c>
      <c r="D992" s="18"/>
      <c r="E992" s="20" t="str">
        <f t="shared" si="106"/>
        <v/>
      </c>
      <c r="F992" s="19" t="str">
        <f t="shared" si="107"/>
        <v/>
      </c>
      <c r="G992" s="6"/>
      <c r="H992" s="21" t="str">
        <f t="shared" si="108"/>
        <v/>
      </c>
      <c r="I992" s="22" t="str">
        <f t="shared" si="109"/>
        <v/>
      </c>
      <c r="J992" s="21" t="str">
        <f t="shared" si="110"/>
        <v/>
      </c>
      <c r="K992" s="21" t="str">
        <f t="shared" si="111"/>
        <v/>
      </c>
      <c r="L992" s="23" t="str">
        <f>IF(B992="","",TRIM(IF(COUNTIF('Registru avize'!$B$5:$B$304,B992)=0,"Aviz inexistent în registru. ","")&amp;IF(AND(D992&lt;&gt;"",ISNA(MATCH(D992,Coduri,0)),E992=""),"Cod necunoscut. ","")&amp;IF(N(G992)&lt;=0,"Lipsește cantitatea. ","")))</f>
        <v/>
      </c>
    </row>
    <row r="993" spans="1:12" x14ac:dyDescent="0.2">
      <c r="A993" s="1" t="str">
        <f t="shared" si="105"/>
        <v/>
      </c>
      <c r="B993" s="18"/>
      <c r="C993" s="19" t="str">
        <f>IF(B993="","",COUNTIF(INDEX($B:$B,5):B993,B993))</f>
        <v/>
      </c>
      <c r="D993" s="18"/>
      <c r="E993" s="20" t="str">
        <f t="shared" si="106"/>
        <v/>
      </c>
      <c r="F993" s="19" t="str">
        <f t="shared" si="107"/>
        <v/>
      </c>
      <c r="G993" s="6"/>
      <c r="H993" s="21" t="str">
        <f t="shared" si="108"/>
        <v/>
      </c>
      <c r="I993" s="22" t="str">
        <f t="shared" si="109"/>
        <v/>
      </c>
      <c r="J993" s="21" t="str">
        <f t="shared" si="110"/>
        <v/>
      </c>
      <c r="K993" s="21" t="str">
        <f t="shared" si="111"/>
        <v/>
      </c>
      <c r="L993" s="23" t="str">
        <f>IF(B993="","",TRIM(IF(COUNTIF('Registru avize'!$B$5:$B$304,B993)=0,"Aviz inexistent în registru. ","")&amp;IF(AND(D993&lt;&gt;"",ISNA(MATCH(D993,Coduri,0)),E993=""),"Cod necunoscut. ","")&amp;IF(N(G993)&lt;=0,"Lipsește cantitatea. ","")))</f>
        <v/>
      </c>
    </row>
    <row r="994" spans="1:12" x14ac:dyDescent="0.2">
      <c r="A994" s="1" t="str">
        <f t="shared" si="105"/>
        <v/>
      </c>
      <c r="B994" s="18"/>
      <c r="C994" s="19" t="str">
        <f>IF(B994="","",COUNTIF(INDEX($B:$B,5):B994,B994))</f>
        <v/>
      </c>
      <c r="D994" s="18"/>
      <c r="E994" s="20" t="str">
        <f t="shared" si="106"/>
        <v/>
      </c>
      <c r="F994" s="19" t="str">
        <f t="shared" si="107"/>
        <v/>
      </c>
      <c r="G994" s="6"/>
      <c r="H994" s="21" t="str">
        <f t="shared" si="108"/>
        <v/>
      </c>
      <c r="I994" s="22" t="str">
        <f t="shared" si="109"/>
        <v/>
      </c>
      <c r="J994" s="21" t="str">
        <f t="shared" si="110"/>
        <v/>
      </c>
      <c r="K994" s="21" t="str">
        <f t="shared" si="111"/>
        <v/>
      </c>
      <c r="L994" s="23" t="str">
        <f>IF(B994="","",TRIM(IF(COUNTIF('Registru avize'!$B$5:$B$304,B994)=0,"Aviz inexistent în registru. ","")&amp;IF(AND(D994&lt;&gt;"",ISNA(MATCH(D994,Coduri,0)),E994=""),"Cod necunoscut. ","")&amp;IF(N(G994)&lt;=0,"Lipsește cantitatea. ","")))</f>
        <v/>
      </c>
    </row>
    <row r="995" spans="1:12" x14ac:dyDescent="0.2">
      <c r="A995" s="1" t="str">
        <f t="shared" si="105"/>
        <v/>
      </c>
      <c r="B995" s="18"/>
      <c r="C995" s="19" t="str">
        <f>IF(B995="","",COUNTIF(INDEX($B:$B,5):B995,B995))</f>
        <v/>
      </c>
      <c r="D995" s="18"/>
      <c r="E995" s="20" t="str">
        <f t="shared" si="106"/>
        <v/>
      </c>
      <c r="F995" s="19" t="str">
        <f t="shared" si="107"/>
        <v/>
      </c>
      <c r="G995" s="6"/>
      <c r="H995" s="21" t="str">
        <f t="shared" si="108"/>
        <v/>
      </c>
      <c r="I995" s="22" t="str">
        <f t="shared" si="109"/>
        <v/>
      </c>
      <c r="J995" s="21" t="str">
        <f t="shared" si="110"/>
        <v/>
      </c>
      <c r="K995" s="21" t="str">
        <f t="shared" si="111"/>
        <v/>
      </c>
      <c r="L995" s="23" t="str">
        <f>IF(B995="","",TRIM(IF(COUNTIF('Registru avize'!$B$5:$B$304,B995)=0,"Aviz inexistent în registru. ","")&amp;IF(AND(D995&lt;&gt;"",ISNA(MATCH(D995,Coduri,0)),E995=""),"Cod necunoscut. ","")&amp;IF(N(G995)&lt;=0,"Lipsește cantitatea. ","")))</f>
        <v/>
      </c>
    </row>
    <row r="996" spans="1:12" x14ac:dyDescent="0.2">
      <c r="A996" s="1" t="str">
        <f t="shared" si="105"/>
        <v/>
      </c>
      <c r="B996" s="18"/>
      <c r="C996" s="19" t="str">
        <f>IF(B996="","",COUNTIF(INDEX($B:$B,5):B996,B996))</f>
        <v/>
      </c>
      <c r="D996" s="18"/>
      <c r="E996" s="20" t="str">
        <f t="shared" si="106"/>
        <v/>
      </c>
      <c r="F996" s="19" t="str">
        <f t="shared" si="107"/>
        <v/>
      </c>
      <c r="G996" s="6"/>
      <c r="H996" s="21" t="str">
        <f t="shared" si="108"/>
        <v/>
      </c>
      <c r="I996" s="22" t="str">
        <f t="shared" si="109"/>
        <v/>
      </c>
      <c r="J996" s="21" t="str">
        <f t="shared" si="110"/>
        <v/>
      </c>
      <c r="K996" s="21" t="str">
        <f t="shared" si="111"/>
        <v/>
      </c>
      <c r="L996" s="23" t="str">
        <f>IF(B996="","",TRIM(IF(COUNTIF('Registru avize'!$B$5:$B$304,B996)=0,"Aviz inexistent în registru. ","")&amp;IF(AND(D996&lt;&gt;"",ISNA(MATCH(D996,Coduri,0)),E996=""),"Cod necunoscut. ","")&amp;IF(N(G996)&lt;=0,"Lipsește cantitatea. ","")))</f>
        <v/>
      </c>
    </row>
    <row r="997" spans="1:12" x14ac:dyDescent="0.2">
      <c r="A997" s="1" t="str">
        <f t="shared" si="105"/>
        <v/>
      </c>
      <c r="B997" s="18"/>
      <c r="C997" s="19" t="str">
        <f>IF(B997="","",COUNTIF(INDEX($B:$B,5):B997,B997))</f>
        <v/>
      </c>
      <c r="D997" s="18"/>
      <c r="E997" s="20" t="str">
        <f t="shared" si="106"/>
        <v/>
      </c>
      <c r="F997" s="19" t="str">
        <f t="shared" si="107"/>
        <v/>
      </c>
      <c r="G997" s="6"/>
      <c r="H997" s="21" t="str">
        <f t="shared" si="108"/>
        <v/>
      </c>
      <c r="I997" s="22" t="str">
        <f t="shared" si="109"/>
        <v/>
      </c>
      <c r="J997" s="21" t="str">
        <f t="shared" si="110"/>
        <v/>
      </c>
      <c r="K997" s="21" t="str">
        <f t="shared" si="111"/>
        <v/>
      </c>
      <c r="L997" s="23" t="str">
        <f>IF(B997="","",TRIM(IF(COUNTIF('Registru avize'!$B$5:$B$304,B997)=0,"Aviz inexistent în registru. ","")&amp;IF(AND(D997&lt;&gt;"",ISNA(MATCH(D997,Coduri,0)),E997=""),"Cod necunoscut. ","")&amp;IF(N(G997)&lt;=0,"Lipsește cantitatea. ","")))</f>
        <v/>
      </c>
    </row>
    <row r="998" spans="1:12" x14ac:dyDescent="0.2">
      <c r="A998" s="1" t="str">
        <f t="shared" si="105"/>
        <v/>
      </c>
      <c r="B998" s="18"/>
      <c r="C998" s="19" t="str">
        <f>IF(B998="","",COUNTIF(INDEX($B:$B,5):B998,B998))</f>
        <v/>
      </c>
      <c r="D998" s="18"/>
      <c r="E998" s="20" t="str">
        <f t="shared" si="106"/>
        <v/>
      </c>
      <c r="F998" s="19" t="str">
        <f t="shared" si="107"/>
        <v/>
      </c>
      <c r="G998" s="6"/>
      <c r="H998" s="21" t="str">
        <f t="shared" si="108"/>
        <v/>
      </c>
      <c r="I998" s="22" t="str">
        <f t="shared" si="109"/>
        <v/>
      </c>
      <c r="J998" s="21" t="str">
        <f t="shared" si="110"/>
        <v/>
      </c>
      <c r="K998" s="21" t="str">
        <f t="shared" si="111"/>
        <v/>
      </c>
      <c r="L998" s="23" t="str">
        <f>IF(B998="","",TRIM(IF(COUNTIF('Registru avize'!$B$5:$B$304,B998)=0,"Aviz inexistent în registru. ","")&amp;IF(AND(D998&lt;&gt;"",ISNA(MATCH(D998,Coduri,0)),E998=""),"Cod necunoscut. ","")&amp;IF(N(G998)&lt;=0,"Lipsește cantitatea. ","")))</f>
        <v/>
      </c>
    </row>
    <row r="999" spans="1:12" x14ac:dyDescent="0.2">
      <c r="A999" s="1" t="str">
        <f t="shared" si="105"/>
        <v/>
      </c>
      <c r="B999" s="18"/>
      <c r="C999" s="19" t="str">
        <f>IF(B999="","",COUNTIF(INDEX($B:$B,5):B999,B999))</f>
        <v/>
      </c>
      <c r="D999" s="18"/>
      <c r="E999" s="20" t="str">
        <f t="shared" si="106"/>
        <v/>
      </c>
      <c r="F999" s="19" t="str">
        <f t="shared" si="107"/>
        <v/>
      </c>
      <c r="G999" s="6"/>
      <c r="H999" s="21" t="str">
        <f t="shared" si="108"/>
        <v/>
      </c>
      <c r="I999" s="22" t="str">
        <f t="shared" si="109"/>
        <v/>
      </c>
      <c r="J999" s="21" t="str">
        <f t="shared" si="110"/>
        <v/>
      </c>
      <c r="K999" s="21" t="str">
        <f t="shared" si="111"/>
        <v/>
      </c>
      <c r="L999" s="23" t="str">
        <f>IF(B999="","",TRIM(IF(COUNTIF('Registru avize'!$B$5:$B$304,B999)=0,"Aviz inexistent în registru. ","")&amp;IF(AND(D999&lt;&gt;"",ISNA(MATCH(D999,Coduri,0)),E999=""),"Cod necunoscut. ","")&amp;IF(N(G999)&lt;=0,"Lipsește cantitatea. ","")))</f>
        <v/>
      </c>
    </row>
    <row r="1000" spans="1:12" x14ac:dyDescent="0.2">
      <c r="A1000" s="1" t="str">
        <f t="shared" si="105"/>
        <v/>
      </c>
      <c r="B1000" s="18"/>
      <c r="C1000" s="19" t="str">
        <f>IF(B1000="","",COUNTIF(INDEX($B:$B,5):B1000,B1000))</f>
        <v/>
      </c>
      <c r="D1000" s="18"/>
      <c r="E1000" s="20" t="str">
        <f t="shared" si="106"/>
        <v/>
      </c>
      <c r="F1000" s="19" t="str">
        <f t="shared" si="107"/>
        <v/>
      </c>
      <c r="G1000" s="6"/>
      <c r="H1000" s="21" t="str">
        <f t="shared" si="108"/>
        <v/>
      </c>
      <c r="I1000" s="22" t="str">
        <f t="shared" si="109"/>
        <v/>
      </c>
      <c r="J1000" s="21" t="str">
        <f t="shared" si="110"/>
        <v/>
      </c>
      <c r="K1000" s="21" t="str">
        <f t="shared" si="111"/>
        <v/>
      </c>
      <c r="L1000" s="23" t="str">
        <f>IF(B1000="","",TRIM(IF(COUNTIF('Registru avize'!$B$5:$B$304,B1000)=0,"Aviz inexistent în registru. ","")&amp;IF(AND(D1000&lt;&gt;"",ISNA(MATCH(D1000,Coduri,0)),E1000=""),"Cod necunoscut. ","")&amp;IF(N(G1000)&lt;=0,"Lipsește cantitatea. ","")))</f>
        <v/>
      </c>
    </row>
    <row r="1001" spans="1:12" x14ac:dyDescent="0.2">
      <c r="A1001" s="1" t="str">
        <f t="shared" si="105"/>
        <v/>
      </c>
      <c r="B1001" s="18"/>
      <c r="C1001" s="19" t="str">
        <f>IF(B1001="","",COUNTIF(INDEX($B:$B,5):B1001,B1001))</f>
        <v/>
      </c>
      <c r="D1001" s="18"/>
      <c r="E1001" s="20" t="str">
        <f t="shared" si="106"/>
        <v/>
      </c>
      <c r="F1001" s="19" t="str">
        <f t="shared" si="107"/>
        <v/>
      </c>
      <c r="G1001" s="6"/>
      <c r="H1001" s="21" t="str">
        <f t="shared" si="108"/>
        <v/>
      </c>
      <c r="I1001" s="22" t="str">
        <f t="shared" si="109"/>
        <v/>
      </c>
      <c r="J1001" s="21" t="str">
        <f t="shared" si="110"/>
        <v/>
      </c>
      <c r="K1001" s="21" t="str">
        <f t="shared" si="111"/>
        <v/>
      </c>
      <c r="L1001" s="23" t="str">
        <f>IF(B1001="","",TRIM(IF(COUNTIF('Registru avize'!$B$5:$B$304,B1001)=0,"Aviz inexistent în registru. ","")&amp;IF(AND(D1001&lt;&gt;"",ISNA(MATCH(D1001,Coduri,0)),E1001=""),"Cod necunoscut. ","")&amp;IF(N(G1001)&lt;=0,"Lipsește cantitatea. ","")))</f>
        <v/>
      </c>
    </row>
    <row r="1002" spans="1:12" x14ac:dyDescent="0.2">
      <c r="A1002" s="1" t="str">
        <f t="shared" si="105"/>
        <v/>
      </c>
      <c r="B1002" s="18"/>
      <c r="C1002" s="19" t="str">
        <f>IF(B1002="","",COUNTIF(INDEX($B:$B,5):B1002,B1002))</f>
        <v/>
      </c>
      <c r="D1002" s="18"/>
      <c r="E1002" s="20" t="str">
        <f t="shared" si="106"/>
        <v/>
      </c>
      <c r="F1002" s="19" t="str">
        <f t="shared" si="107"/>
        <v/>
      </c>
      <c r="G1002" s="6"/>
      <c r="H1002" s="21" t="str">
        <f t="shared" si="108"/>
        <v/>
      </c>
      <c r="I1002" s="22" t="str">
        <f t="shared" si="109"/>
        <v/>
      </c>
      <c r="J1002" s="21" t="str">
        <f t="shared" si="110"/>
        <v/>
      </c>
      <c r="K1002" s="21" t="str">
        <f t="shared" si="111"/>
        <v/>
      </c>
      <c r="L1002" s="23" t="str">
        <f>IF(B1002="","",TRIM(IF(COUNTIF('Registru avize'!$B$5:$B$304,B1002)=0,"Aviz inexistent în registru. ","")&amp;IF(AND(D1002&lt;&gt;"",ISNA(MATCH(D1002,Coduri,0)),E1002=""),"Cod necunoscut. ","")&amp;IF(N(G1002)&lt;=0,"Lipsește cantitatea. ","")))</f>
        <v/>
      </c>
    </row>
    <row r="1003" spans="1:12" x14ac:dyDescent="0.2">
      <c r="A1003" s="1" t="str">
        <f t="shared" si="105"/>
        <v/>
      </c>
      <c r="B1003" s="18"/>
      <c r="C1003" s="19" t="str">
        <f>IF(B1003="","",COUNTIF(INDEX($B:$B,5):B1003,B1003))</f>
        <v/>
      </c>
      <c r="D1003" s="18"/>
      <c r="E1003" s="20" t="str">
        <f t="shared" si="106"/>
        <v/>
      </c>
      <c r="F1003" s="19" t="str">
        <f t="shared" si="107"/>
        <v/>
      </c>
      <c r="G1003" s="6"/>
      <c r="H1003" s="21" t="str">
        <f t="shared" si="108"/>
        <v/>
      </c>
      <c r="I1003" s="22" t="str">
        <f t="shared" si="109"/>
        <v/>
      </c>
      <c r="J1003" s="21" t="str">
        <f t="shared" si="110"/>
        <v/>
      </c>
      <c r="K1003" s="21" t="str">
        <f t="shared" si="111"/>
        <v/>
      </c>
      <c r="L1003" s="23" t="str">
        <f>IF(B1003="","",TRIM(IF(COUNTIF('Registru avize'!$B$5:$B$304,B1003)=0,"Aviz inexistent în registru. ","")&amp;IF(AND(D1003&lt;&gt;"",ISNA(MATCH(D1003,Coduri,0)),E1003=""),"Cod necunoscut. ","")&amp;IF(N(G1003)&lt;=0,"Lipsește cantitatea. ","")))</f>
        <v/>
      </c>
    </row>
    <row r="1004" spans="1:12" x14ac:dyDescent="0.2">
      <c r="A1004" s="1" t="str">
        <f t="shared" si="105"/>
        <v/>
      </c>
      <c r="B1004" s="18"/>
      <c r="C1004" s="19" t="str">
        <f>IF(B1004="","",COUNTIF(INDEX($B:$B,5):B1004,B1004))</f>
        <v/>
      </c>
      <c r="D1004" s="18"/>
      <c r="E1004" s="20" t="str">
        <f t="shared" si="106"/>
        <v/>
      </c>
      <c r="F1004" s="19" t="str">
        <f t="shared" si="107"/>
        <v/>
      </c>
      <c r="G1004" s="6"/>
      <c r="H1004" s="21" t="str">
        <f t="shared" si="108"/>
        <v/>
      </c>
      <c r="I1004" s="22" t="str">
        <f t="shared" si="109"/>
        <v/>
      </c>
      <c r="J1004" s="21" t="str">
        <f t="shared" si="110"/>
        <v/>
      </c>
      <c r="K1004" s="21" t="str">
        <f t="shared" si="111"/>
        <v/>
      </c>
      <c r="L1004" s="23" t="str">
        <f>IF(B1004="","",TRIM(IF(COUNTIF('Registru avize'!$B$5:$B$304,B1004)=0,"Aviz inexistent în registru. ","")&amp;IF(AND(D1004&lt;&gt;"",ISNA(MATCH(D1004,Coduri,0)),E1004=""),"Cod necunoscut. ","")&amp;IF(N(G1004)&lt;=0,"Lipsește cantitatea. ","")))</f>
        <v/>
      </c>
    </row>
  </sheetData>
  <dataValidations count="1">
    <dataValidation type="list" allowBlank="1" showInputMessage="1" sqref="D5:D1004" xr:uid="{6B69C2E0-CF5C-4148-9B0E-2AC0769A5F5D}">
      <formula1>Coduri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04C20-A59E-478E-9131-87DCF8627874}">
  <dimension ref="B1:F204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8.7109375" style="1" customWidth="1"/>
    <col min="3" max="3" width="38.7109375" style="1" customWidth="1"/>
    <col min="4" max="4" width="7.7109375" style="1" customWidth="1"/>
    <col min="5" max="5" width="14.7109375" style="1" customWidth="1"/>
    <col min="6" max="6" width="9.7109375" style="1" customWidth="1"/>
    <col min="7" max="16384" width="11.42578125" style="1"/>
  </cols>
  <sheetData>
    <row r="1" spans="2:6" ht="21" x14ac:dyDescent="0.35">
      <c r="B1" s="2" t="s">
        <v>24</v>
      </c>
    </row>
    <row r="2" spans="2:6" x14ac:dyDescent="0.2">
      <c r="B2" s="3" t="s">
        <v>25</v>
      </c>
    </row>
    <row r="4" spans="2:6" ht="25.5" x14ac:dyDescent="0.2">
      <c r="B4" s="7" t="s">
        <v>26</v>
      </c>
      <c r="C4" s="7" t="s">
        <v>27</v>
      </c>
      <c r="D4" s="7" t="s">
        <v>28</v>
      </c>
      <c r="E4" s="7" t="s">
        <v>29</v>
      </c>
      <c r="F4" s="7" t="s">
        <v>30</v>
      </c>
    </row>
    <row r="5" spans="2:6" x14ac:dyDescent="0.2">
      <c r="B5" s="6" t="s">
        <v>31</v>
      </c>
      <c r="C5" s="6" t="s">
        <v>32</v>
      </c>
      <c r="D5" s="6" t="s">
        <v>33</v>
      </c>
      <c r="E5" s="8">
        <v>4.8499999999999996</v>
      </c>
      <c r="F5" s="9">
        <v>0.21</v>
      </c>
    </row>
    <row r="6" spans="2:6" x14ac:dyDescent="0.2">
      <c r="B6" s="6" t="s">
        <v>34</v>
      </c>
      <c r="C6" s="6" t="s">
        <v>35</v>
      </c>
      <c r="D6" s="6" t="s">
        <v>33</v>
      </c>
      <c r="E6" s="8">
        <v>1.9</v>
      </c>
      <c r="F6" s="9">
        <v>0.21</v>
      </c>
    </row>
    <row r="7" spans="2:6" x14ac:dyDescent="0.2">
      <c r="B7" s="6" t="s">
        <v>36</v>
      </c>
      <c r="C7" s="6" t="s">
        <v>37</v>
      </c>
      <c r="D7" s="6" t="s">
        <v>38</v>
      </c>
      <c r="E7" s="8">
        <v>1.2</v>
      </c>
      <c r="F7" s="9">
        <v>0.21</v>
      </c>
    </row>
    <row r="8" spans="2:6" x14ac:dyDescent="0.2">
      <c r="B8" s="6" t="s">
        <v>39</v>
      </c>
      <c r="C8" s="6" t="s">
        <v>40</v>
      </c>
      <c r="D8" s="6" t="s">
        <v>38</v>
      </c>
      <c r="E8" s="8">
        <v>14.5</v>
      </c>
      <c r="F8" s="9">
        <v>0.21</v>
      </c>
    </row>
    <row r="9" spans="2:6" x14ac:dyDescent="0.2">
      <c r="B9" s="6" t="s">
        <v>41</v>
      </c>
      <c r="C9" s="6" t="s">
        <v>42</v>
      </c>
      <c r="D9" s="6" t="s">
        <v>38</v>
      </c>
      <c r="E9" s="8">
        <v>18.899999999999999</v>
      </c>
      <c r="F9" s="9">
        <v>0.21</v>
      </c>
    </row>
    <row r="10" spans="2:6" x14ac:dyDescent="0.2">
      <c r="B10" s="6" t="s">
        <v>43</v>
      </c>
      <c r="C10" s="6" t="s">
        <v>44</v>
      </c>
      <c r="D10" s="6" t="s">
        <v>38</v>
      </c>
      <c r="E10" s="8">
        <v>145</v>
      </c>
      <c r="F10" s="9">
        <v>0.21</v>
      </c>
    </row>
    <row r="11" spans="2:6" x14ac:dyDescent="0.2">
      <c r="B11" s="6" t="s">
        <v>45</v>
      </c>
      <c r="C11" s="6" t="s">
        <v>46</v>
      </c>
      <c r="D11" s="6" t="s">
        <v>38</v>
      </c>
      <c r="E11" s="8">
        <v>22.4</v>
      </c>
      <c r="F11" s="9">
        <v>0.21</v>
      </c>
    </row>
    <row r="12" spans="2:6" x14ac:dyDescent="0.2">
      <c r="B12" s="6" t="s">
        <v>47</v>
      </c>
      <c r="C12" s="6" t="s">
        <v>48</v>
      </c>
      <c r="D12" s="6" t="s">
        <v>38</v>
      </c>
      <c r="E12" s="8">
        <v>89</v>
      </c>
      <c r="F12" s="9">
        <v>0.21</v>
      </c>
    </row>
    <row r="13" spans="2:6" x14ac:dyDescent="0.2">
      <c r="B13" s="6"/>
      <c r="C13" s="6"/>
      <c r="D13" s="6"/>
      <c r="E13" s="8"/>
      <c r="F13" s="9"/>
    </row>
    <row r="14" spans="2:6" x14ac:dyDescent="0.2">
      <c r="B14" s="6"/>
      <c r="C14" s="6"/>
      <c r="D14" s="6"/>
      <c r="E14" s="8"/>
      <c r="F14" s="9"/>
    </row>
    <row r="15" spans="2:6" x14ac:dyDescent="0.2">
      <c r="B15" s="6"/>
      <c r="C15" s="6"/>
      <c r="D15" s="6"/>
      <c r="E15" s="8"/>
      <c r="F15" s="9"/>
    </row>
    <row r="16" spans="2:6" x14ac:dyDescent="0.2">
      <c r="B16" s="6"/>
      <c r="C16" s="6"/>
      <c r="D16" s="6"/>
      <c r="E16" s="8"/>
      <c r="F16" s="9"/>
    </row>
    <row r="17" spans="2:6" x14ac:dyDescent="0.2">
      <c r="B17" s="6"/>
      <c r="C17" s="6"/>
      <c r="D17" s="6"/>
      <c r="E17" s="8"/>
      <c r="F17" s="9"/>
    </row>
    <row r="18" spans="2:6" x14ac:dyDescent="0.2">
      <c r="B18" s="6"/>
      <c r="C18" s="6"/>
      <c r="D18" s="6"/>
      <c r="E18" s="8"/>
      <c r="F18" s="9"/>
    </row>
    <row r="19" spans="2:6" x14ac:dyDescent="0.2">
      <c r="B19" s="6"/>
      <c r="C19" s="6"/>
      <c r="D19" s="6"/>
      <c r="E19" s="8"/>
      <c r="F19" s="9"/>
    </row>
    <row r="20" spans="2:6" x14ac:dyDescent="0.2">
      <c r="B20" s="6"/>
      <c r="C20" s="6"/>
      <c r="D20" s="6"/>
      <c r="E20" s="8"/>
      <c r="F20" s="9"/>
    </row>
    <row r="21" spans="2:6" x14ac:dyDescent="0.2">
      <c r="B21" s="6"/>
      <c r="C21" s="6"/>
      <c r="D21" s="6"/>
      <c r="E21" s="8"/>
      <c r="F21" s="9"/>
    </row>
    <row r="22" spans="2:6" x14ac:dyDescent="0.2">
      <c r="B22" s="6"/>
      <c r="C22" s="6"/>
      <c r="D22" s="6"/>
      <c r="E22" s="8"/>
      <c r="F22" s="9"/>
    </row>
    <row r="23" spans="2:6" x14ac:dyDescent="0.2">
      <c r="B23" s="6"/>
      <c r="C23" s="6"/>
      <c r="D23" s="6"/>
      <c r="E23" s="8"/>
      <c r="F23" s="9"/>
    </row>
    <row r="24" spans="2:6" x14ac:dyDescent="0.2">
      <c r="B24" s="6"/>
      <c r="C24" s="6"/>
      <c r="D24" s="6"/>
      <c r="E24" s="8"/>
      <c r="F24" s="9"/>
    </row>
    <row r="25" spans="2:6" x14ac:dyDescent="0.2">
      <c r="B25" s="6"/>
      <c r="C25" s="6"/>
      <c r="D25" s="6"/>
      <c r="E25" s="8"/>
      <c r="F25" s="9"/>
    </row>
    <row r="26" spans="2:6" x14ac:dyDescent="0.2">
      <c r="B26" s="6"/>
      <c r="C26" s="6"/>
      <c r="D26" s="6"/>
      <c r="E26" s="8"/>
      <c r="F26" s="9"/>
    </row>
    <row r="27" spans="2:6" x14ac:dyDescent="0.2">
      <c r="B27" s="6"/>
      <c r="C27" s="6"/>
      <c r="D27" s="6"/>
      <c r="E27" s="8"/>
      <c r="F27" s="9"/>
    </row>
    <row r="28" spans="2:6" x14ac:dyDescent="0.2">
      <c r="B28" s="6"/>
      <c r="C28" s="6"/>
      <c r="D28" s="6"/>
      <c r="E28" s="8"/>
      <c r="F28" s="9"/>
    </row>
    <row r="29" spans="2:6" x14ac:dyDescent="0.2">
      <c r="B29" s="6"/>
      <c r="C29" s="6"/>
      <c r="D29" s="6"/>
      <c r="E29" s="8"/>
      <c r="F29" s="9"/>
    </row>
    <row r="30" spans="2:6" x14ac:dyDescent="0.2">
      <c r="B30" s="6"/>
      <c r="C30" s="6"/>
      <c r="D30" s="6"/>
      <c r="E30" s="8"/>
      <c r="F30" s="9"/>
    </row>
    <row r="31" spans="2:6" x14ac:dyDescent="0.2">
      <c r="B31" s="6"/>
      <c r="C31" s="6"/>
      <c r="D31" s="6"/>
      <c r="E31" s="8"/>
      <c r="F31" s="9"/>
    </row>
    <row r="32" spans="2:6" x14ac:dyDescent="0.2">
      <c r="B32" s="6"/>
      <c r="C32" s="6"/>
      <c r="D32" s="6"/>
      <c r="E32" s="8"/>
      <c r="F32" s="9"/>
    </row>
    <row r="33" spans="2:6" x14ac:dyDescent="0.2">
      <c r="B33" s="6"/>
      <c r="C33" s="6"/>
      <c r="D33" s="6"/>
      <c r="E33" s="8"/>
      <c r="F33" s="9"/>
    </row>
    <row r="34" spans="2:6" x14ac:dyDescent="0.2">
      <c r="B34" s="6"/>
      <c r="C34" s="6"/>
      <c r="D34" s="6"/>
      <c r="E34" s="8"/>
      <c r="F34" s="9"/>
    </row>
    <row r="35" spans="2:6" x14ac:dyDescent="0.2">
      <c r="B35" s="6"/>
      <c r="C35" s="6"/>
      <c r="D35" s="6"/>
      <c r="E35" s="8"/>
      <c r="F35" s="9"/>
    </row>
    <row r="36" spans="2:6" x14ac:dyDescent="0.2">
      <c r="B36" s="6"/>
      <c r="C36" s="6"/>
      <c r="D36" s="6"/>
      <c r="E36" s="8"/>
      <c r="F36" s="9"/>
    </row>
    <row r="37" spans="2:6" x14ac:dyDescent="0.2">
      <c r="B37" s="6"/>
      <c r="C37" s="6"/>
      <c r="D37" s="6"/>
      <c r="E37" s="8"/>
      <c r="F37" s="9"/>
    </row>
    <row r="38" spans="2:6" x14ac:dyDescent="0.2">
      <c r="B38" s="6"/>
      <c r="C38" s="6"/>
      <c r="D38" s="6"/>
      <c r="E38" s="8"/>
      <c r="F38" s="9"/>
    </row>
    <row r="39" spans="2:6" x14ac:dyDescent="0.2">
      <c r="B39" s="6"/>
      <c r="C39" s="6"/>
      <c r="D39" s="6"/>
      <c r="E39" s="8"/>
      <c r="F39" s="9"/>
    </row>
    <row r="40" spans="2:6" x14ac:dyDescent="0.2">
      <c r="B40" s="6"/>
      <c r="C40" s="6"/>
      <c r="D40" s="6"/>
      <c r="E40" s="8"/>
      <c r="F40" s="9"/>
    </row>
    <row r="41" spans="2:6" x14ac:dyDescent="0.2">
      <c r="B41" s="6"/>
      <c r="C41" s="6"/>
      <c r="D41" s="6"/>
      <c r="E41" s="8"/>
      <c r="F41" s="9"/>
    </row>
    <row r="42" spans="2:6" x14ac:dyDescent="0.2">
      <c r="B42" s="6"/>
      <c r="C42" s="6"/>
      <c r="D42" s="6"/>
      <c r="E42" s="8"/>
      <c r="F42" s="9"/>
    </row>
    <row r="43" spans="2:6" x14ac:dyDescent="0.2">
      <c r="B43" s="6"/>
      <c r="C43" s="6"/>
      <c r="D43" s="6"/>
      <c r="E43" s="8"/>
      <c r="F43" s="9"/>
    </row>
    <row r="44" spans="2:6" x14ac:dyDescent="0.2">
      <c r="B44" s="6"/>
      <c r="C44" s="6"/>
      <c r="D44" s="6"/>
      <c r="E44" s="8"/>
      <c r="F44" s="9"/>
    </row>
    <row r="45" spans="2:6" x14ac:dyDescent="0.2">
      <c r="B45" s="6"/>
      <c r="C45" s="6"/>
      <c r="D45" s="6"/>
      <c r="E45" s="8"/>
      <c r="F45" s="9"/>
    </row>
    <row r="46" spans="2:6" x14ac:dyDescent="0.2">
      <c r="B46" s="6"/>
      <c r="C46" s="6"/>
      <c r="D46" s="6"/>
      <c r="E46" s="8"/>
      <c r="F46" s="9"/>
    </row>
    <row r="47" spans="2:6" x14ac:dyDescent="0.2">
      <c r="B47" s="6"/>
      <c r="C47" s="6"/>
      <c r="D47" s="6"/>
      <c r="E47" s="8"/>
      <c r="F47" s="9"/>
    </row>
    <row r="48" spans="2:6" x14ac:dyDescent="0.2">
      <c r="B48" s="6"/>
      <c r="C48" s="6"/>
      <c r="D48" s="6"/>
      <c r="E48" s="8"/>
      <c r="F48" s="9"/>
    </row>
    <row r="49" spans="2:6" x14ac:dyDescent="0.2">
      <c r="B49" s="6"/>
      <c r="C49" s="6"/>
      <c r="D49" s="6"/>
      <c r="E49" s="8"/>
      <c r="F49" s="9"/>
    </row>
    <row r="50" spans="2:6" x14ac:dyDescent="0.2">
      <c r="B50" s="6"/>
      <c r="C50" s="6"/>
      <c r="D50" s="6"/>
      <c r="E50" s="8"/>
      <c r="F50" s="9"/>
    </row>
    <row r="51" spans="2:6" x14ac:dyDescent="0.2">
      <c r="B51" s="6"/>
      <c r="C51" s="6"/>
      <c r="D51" s="6"/>
      <c r="E51" s="8"/>
      <c r="F51" s="9"/>
    </row>
    <row r="52" spans="2:6" x14ac:dyDescent="0.2">
      <c r="B52" s="6"/>
      <c r="C52" s="6"/>
      <c r="D52" s="6"/>
      <c r="E52" s="8"/>
      <c r="F52" s="9"/>
    </row>
    <row r="53" spans="2:6" x14ac:dyDescent="0.2">
      <c r="B53" s="6"/>
      <c r="C53" s="6"/>
      <c r="D53" s="6"/>
      <c r="E53" s="8"/>
      <c r="F53" s="9"/>
    </row>
    <row r="54" spans="2:6" x14ac:dyDescent="0.2">
      <c r="B54" s="6"/>
      <c r="C54" s="6"/>
      <c r="D54" s="6"/>
      <c r="E54" s="8"/>
      <c r="F54" s="9"/>
    </row>
    <row r="55" spans="2:6" x14ac:dyDescent="0.2">
      <c r="B55" s="6"/>
      <c r="C55" s="6"/>
      <c r="D55" s="6"/>
      <c r="E55" s="8"/>
      <c r="F55" s="9"/>
    </row>
    <row r="56" spans="2:6" x14ac:dyDescent="0.2">
      <c r="B56" s="6"/>
      <c r="C56" s="6"/>
      <c r="D56" s="6"/>
      <c r="E56" s="8"/>
      <c r="F56" s="9"/>
    </row>
    <row r="57" spans="2:6" x14ac:dyDescent="0.2">
      <c r="B57" s="6"/>
      <c r="C57" s="6"/>
      <c r="D57" s="6"/>
      <c r="E57" s="8"/>
      <c r="F57" s="9"/>
    </row>
    <row r="58" spans="2:6" x14ac:dyDescent="0.2">
      <c r="B58" s="6"/>
      <c r="C58" s="6"/>
      <c r="D58" s="6"/>
      <c r="E58" s="8"/>
      <c r="F58" s="9"/>
    </row>
    <row r="59" spans="2:6" x14ac:dyDescent="0.2">
      <c r="B59" s="6"/>
      <c r="C59" s="6"/>
      <c r="D59" s="6"/>
      <c r="E59" s="8"/>
      <c r="F59" s="9"/>
    </row>
    <row r="60" spans="2:6" x14ac:dyDescent="0.2">
      <c r="B60" s="6"/>
      <c r="C60" s="6"/>
      <c r="D60" s="6"/>
      <c r="E60" s="8"/>
      <c r="F60" s="9"/>
    </row>
    <row r="61" spans="2:6" x14ac:dyDescent="0.2">
      <c r="B61" s="6"/>
      <c r="C61" s="6"/>
      <c r="D61" s="6"/>
      <c r="E61" s="8"/>
      <c r="F61" s="9"/>
    </row>
    <row r="62" spans="2:6" x14ac:dyDescent="0.2">
      <c r="B62" s="6"/>
      <c r="C62" s="6"/>
      <c r="D62" s="6"/>
      <c r="E62" s="8"/>
      <c r="F62" s="9"/>
    </row>
    <row r="63" spans="2:6" x14ac:dyDescent="0.2">
      <c r="B63" s="6"/>
      <c r="C63" s="6"/>
      <c r="D63" s="6"/>
      <c r="E63" s="8"/>
      <c r="F63" s="9"/>
    </row>
    <row r="64" spans="2:6" x14ac:dyDescent="0.2">
      <c r="B64" s="6"/>
      <c r="C64" s="6"/>
      <c r="D64" s="6"/>
      <c r="E64" s="8"/>
      <c r="F64" s="9"/>
    </row>
    <row r="65" spans="2:6" x14ac:dyDescent="0.2">
      <c r="B65" s="6"/>
      <c r="C65" s="6"/>
      <c r="D65" s="6"/>
      <c r="E65" s="8"/>
      <c r="F65" s="9"/>
    </row>
    <row r="66" spans="2:6" x14ac:dyDescent="0.2">
      <c r="B66" s="6"/>
      <c r="C66" s="6"/>
      <c r="D66" s="6"/>
      <c r="E66" s="8"/>
      <c r="F66" s="9"/>
    </row>
    <row r="67" spans="2:6" x14ac:dyDescent="0.2">
      <c r="B67" s="6"/>
      <c r="C67" s="6"/>
      <c r="D67" s="6"/>
      <c r="E67" s="8"/>
      <c r="F67" s="9"/>
    </row>
    <row r="68" spans="2:6" x14ac:dyDescent="0.2">
      <c r="B68" s="6"/>
      <c r="C68" s="6"/>
      <c r="D68" s="6"/>
      <c r="E68" s="8"/>
      <c r="F68" s="9"/>
    </row>
    <row r="69" spans="2:6" x14ac:dyDescent="0.2">
      <c r="B69" s="6"/>
      <c r="C69" s="6"/>
      <c r="D69" s="6"/>
      <c r="E69" s="8"/>
      <c r="F69" s="9"/>
    </row>
    <row r="70" spans="2:6" x14ac:dyDescent="0.2">
      <c r="B70" s="6"/>
      <c r="C70" s="6"/>
      <c r="D70" s="6"/>
      <c r="E70" s="8"/>
      <c r="F70" s="9"/>
    </row>
    <row r="71" spans="2:6" x14ac:dyDescent="0.2">
      <c r="B71" s="6"/>
      <c r="C71" s="6"/>
      <c r="D71" s="6"/>
      <c r="E71" s="8"/>
      <c r="F71" s="9"/>
    </row>
    <row r="72" spans="2:6" x14ac:dyDescent="0.2">
      <c r="B72" s="6"/>
      <c r="C72" s="6"/>
      <c r="D72" s="6"/>
      <c r="E72" s="8"/>
      <c r="F72" s="9"/>
    </row>
    <row r="73" spans="2:6" x14ac:dyDescent="0.2">
      <c r="B73" s="6"/>
      <c r="C73" s="6"/>
      <c r="D73" s="6"/>
      <c r="E73" s="8"/>
      <c r="F73" s="9"/>
    </row>
    <row r="74" spans="2:6" x14ac:dyDescent="0.2">
      <c r="B74" s="6"/>
      <c r="C74" s="6"/>
      <c r="D74" s="6"/>
      <c r="E74" s="8"/>
      <c r="F74" s="9"/>
    </row>
    <row r="75" spans="2:6" x14ac:dyDescent="0.2">
      <c r="B75" s="6"/>
      <c r="C75" s="6"/>
      <c r="D75" s="6"/>
      <c r="E75" s="8"/>
      <c r="F75" s="9"/>
    </row>
    <row r="76" spans="2:6" x14ac:dyDescent="0.2">
      <c r="B76" s="6"/>
      <c r="C76" s="6"/>
      <c r="D76" s="6"/>
      <c r="E76" s="8"/>
      <c r="F76" s="9"/>
    </row>
    <row r="77" spans="2:6" x14ac:dyDescent="0.2">
      <c r="B77" s="6"/>
      <c r="C77" s="6"/>
      <c r="D77" s="6"/>
      <c r="E77" s="8"/>
      <c r="F77" s="9"/>
    </row>
    <row r="78" spans="2:6" x14ac:dyDescent="0.2">
      <c r="B78" s="6"/>
      <c r="C78" s="6"/>
      <c r="D78" s="6"/>
      <c r="E78" s="8"/>
      <c r="F78" s="9"/>
    </row>
    <row r="79" spans="2:6" x14ac:dyDescent="0.2">
      <c r="B79" s="6"/>
      <c r="C79" s="6"/>
      <c r="D79" s="6"/>
      <c r="E79" s="8"/>
      <c r="F79" s="9"/>
    </row>
    <row r="80" spans="2:6" x14ac:dyDescent="0.2">
      <c r="B80" s="6"/>
      <c r="C80" s="6"/>
      <c r="D80" s="6"/>
      <c r="E80" s="8"/>
      <c r="F80" s="9"/>
    </row>
    <row r="81" spans="2:6" x14ac:dyDescent="0.2">
      <c r="B81" s="6"/>
      <c r="C81" s="6"/>
      <c r="D81" s="6"/>
      <c r="E81" s="8"/>
      <c r="F81" s="9"/>
    </row>
    <row r="82" spans="2:6" x14ac:dyDescent="0.2">
      <c r="B82" s="6"/>
      <c r="C82" s="6"/>
      <c r="D82" s="6"/>
      <c r="E82" s="8"/>
      <c r="F82" s="9"/>
    </row>
    <row r="83" spans="2:6" x14ac:dyDescent="0.2">
      <c r="B83" s="6"/>
      <c r="C83" s="6"/>
      <c r="D83" s="6"/>
      <c r="E83" s="8"/>
      <c r="F83" s="9"/>
    </row>
    <row r="84" spans="2:6" x14ac:dyDescent="0.2">
      <c r="B84" s="6"/>
      <c r="C84" s="6"/>
      <c r="D84" s="6"/>
      <c r="E84" s="8"/>
      <c r="F84" s="9"/>
    </row>
    <row r="85" spans="2:6" x14ac:dyDescent="0.2">
      <c r="B85" s="6"/>
      <c r="C85" s="6"/>
      <c r="D85" s="6"/>
      <c r="E85" s="8"/>
      <c r="F85" s="9"/>
    </row>
    <row r="86" spans="2:6" x14ac:dyDescent="0.2">
      <c r="B86" s="6"/>
      <c r="C86" s="6"/>
      <c r="D86" s="6"/>
      <c r="E86" s="8"/>
      <c r="F86" s="9"/>
    </row>
    <row r="87" spans="2:6" x14ac:dyDescent="0.2">
      <c r="B87" s="6"/>
      <c r="C87" s="6"/>
      <c r="D87" s="6"/>
      <c r="E87" s="8"/>
      <c r="F87" s="9"/>
    </row>
    <row r="88" spans="2:6" x14ac:dyDescent="0.2">
      <c r="B88" s="6"/>
      <c r="C88" s="6"/>
      <c r="D88" s="6"/>
      <c r="E88" s="8"/>
      <c r="F88" s="9"/>
    </row>
    <row r="89" spans="2:6" x14ac:dyDescent="0.2">
      <c r="B89" s="6"/>
      <c r="C89" s="6"/>
      <c r="D89" s="6"/>
      <c r="E89" s="8"/>
      <c r="F89" s="9"/>
    </row>
    <row r="90" spans="2:6" x14ac:dyDescent="0.2">
      <c r="B90" s="6"/>
      <c r="C90" s="6"/>
      <c r="D90" s="6"/>
      <c r="E90" s="8"/>
      <c r="F90" s="9"/>
    </row>
    <row r="91" spans="2:6" x14ac:dyDescent="0.2">
      <c r="B91" s="6"/>
      <c r="C91" s="6"/>
      <c r="D91" s="6"/>
      <c r="E91" s="8"/>
      <c r="F91" s="9"/>
    </row>
    <row r="92" spans="2:6" x14ac:dyDescent="0.2">
      <c r="B92" s="6"/>
      <c r="C92" s="6"/>
      <c r="D92" s="6"/>
      <c r="E92" s="8"/>
      <c r="F92" s="9"/>
    </row>
    <row r="93" spans="2:6" x14ac:dyDescent="0.2">
      <c r="B93" s="6"/>
      <c r="C93" s="6"/>
      <c r="D93" s="6"/>
      <c r="E93" s="8"/>
      <c r="F93" s="9"/>
    </row>
    <row r="94" spans="2:6" x14ac:dyDescent="0.2">
      <c r="B94" s="6"/>
      <c r="C94" s="6"/>
      <c r="D94" s="6"/>
      <c r="E94" s="8"/>
      <c r="F94" s="9"/>
    </row>
    <row r="95" spans="2:6" x14ac:dyDescent="0.2">
      <c r="B95" s="6"/>
      <c r="C95" s="6"/>
      <c r="D95" s="6"/>
      <c r="E95" s="8"/>
      <c r="F95" s="9"/>
    </row>
    <row r="96" spans="2:6" x14ac:dyDescent="0.2">
      <c r="B96" s="6"/>
      <c r="C96" s="6"/>
      <c r="D96" s="6"/>
      <c r="E96" s="8"/>
      <c r="F96" s="9"/>
    </row>
    <row r="97" spans="2:6" x14ac:dyDescent="0.2">
      <c r="B97" s="6"/>
      <c r="C97" s="6"/>
      <c r="D97" s="6"/>
      <c r="E97" s="8"/>
      <c r="F97" s="9"/>
    </row>
    <row r="98" spans="2:6" x14ac:dyDescent="0.2">
      <c r="B98" s="6"/>
      <c r="C98" s="6"/>
      <c r="D98" s="6"/>
      <c r="E98" s="8"/>
      <c r="F98" s="9"/>
    </row>
    <row r="99" spans="2:6" x14ac:dyDescent="0.2">
      <c r="B99" s="6"/>
      <c r="C99" s="6"/>
      <c r="D99" s="6"/>
      <c r="E99" s="8"/>
      <c r="F99" s="9"/>
    </row>
    <row r="100" spans="2:6" x14ac:dyDescent="0.2">
      <c r="B100" s="6"/>
      <c r="C100" s="6"/>
      <c r="D100" s="6"/>
      <c r="E100" s="8"/>
      <c r="F100" s="9"/>
    </row>
    <row r="101" spans="2:6" x14ac:dyDescent="0.2">
      <c r="B101" s="6"/>
      <c r="C101" s="6"/>
      <c r="D101" s="6"/>
      <c r="E101" s="8"/>
      <c r="F101" s="9"/>
    </row>
    <row r="102" spans="2:6" x14ac:dyDescent="0.2">
      <c r="B102" s="6"/>
      <c r="C102" s="6"/>
      <c r="D102" s="6"/>
      <c r="E102" s="8"/>
      <c r="F102" s="9"/>
    </row>
    <row r="103" spans="2:6" x14ac:dyDescent="0.2">
      <c r="B103" s="6"/>
      <c r="C103" s="6"/>
      <c r="D103" s="6"/>
      <c r="E103" s="8"/>
      <c r="F103" s="9"/>
    </row>
    <row r="104" spans="2:6" x14ac:dyDescent="0.2">
      <c r="B104" s="6"/>
      <c r="C104" s="6"/>
      <c r="D104" s="6"/>
      <c r="E104" s="8"/>
      <c r="F104" s="9"/>
    </row>
    <row r="105" spans="2:6" x14ac:dyDescent="0.2">
      <c r="B105" s="6"/>
      <c r="C105" s="6"/>
      <c r="D105" s="6"/>
      <c r="E105" s="8"/>
      <c r="F105" s="9"/>
    </row>
    <row r="106" spans="2:6" x14ac:dyDescent="0.2">
      <c r="B106" s="6"/>
      <c r="C106" s="6"/>
      <c r="D106" s="6"/>
      <c r="E106" s="8"/>
      <c r="F106" s="9"/>
    </row>
    <row r="107" spans="2:6" x14ac:dyDescent="0.2">
      <c r="B107" s="6"/>
      <c r="C107" s="6"/>
      <c r="D107" s="6"/>
      <c r="E107" s="8"/>
      <c r="F107" s="9"/>
    </row>
    <row r="108" spans="2:6" x14ac:dyDescent="0.2">
      <c r="B108" s="6"/>
      <c r="C108" s="6"/>
      <c r="D108" s="6"/>
      <c r="E108" s="8"/>
      <c r="F108" s="9"/>
    </row>
    <row r="109" spans="2:6" x14ac:dyDescent="0.2">
      <c r="B109" s="6"/>
      <c r="C109" s="6"/>
      <c r="D109" s="6"/>
      <c r="E109" s="8"/>
      <c r="F109" s="9"/>
    </row>
    <row r="110" spans="2:6" x14ac:dyDescent="0.2">
      <c r="B110" s="6"/>
      <c r="C110" s="6"/>
      <c r="D110" s="6"/>
      <c r="E110" s="8"/>
      <c r="F110" s="9"/>
    </row>
    <row r="111" spans="2:6" x14ac:dyDescent="0.2">
      <c r="B111" s="6"/>
      <c r="C111" s="6"/>
      <c r="D111" s="6"/>
      <c r="E111" s="8"/>
      <c r="F111" s="9"/>
    </row>
    <row r="112" spans="2:6" x14ac:dyDescent="0.2">
      <c r="B112" s="6"/>
      <c r="C112" s="6"/>
      <c r="D112" s="6"/>
      <c r="E112" s="8"/>
      <c r="F112" s="9"/>
    </row>
    <row r="113" spans="2:6" x14ac:dyDescent="0.2">
      <c r="B113" s="6"/>
      <c r="C113" s="6"/>
      <c r="D113" s="6"/>
      <c r="E113" s="8"/>
      <c r="F113" s="9"/>
    </row>
    <row r="114" spans="2:6" x14ac:dyDescent="0.2">
      <c r="B114" s="6"/>
      <c r="C114" s="6"/>
      <c r="D114" s="6"/>
      <c r="E114" s="8"/>
      <c r="F114" s="9"/>
    </row>
    <row r="115" spans="2:6" x14ac:dyDescent="0.2">
      <c r="B115" s="6"/>
      <c r="C115" s="6"/>
      <c r="D115" s="6"/>
      <c r="E115" s="8"/>
      <c r="F115" s="9"/>
    </row>
    <row r="116" spans="2:6" x14ac:dyDescent="0.2">
      <c r="B116" s="6"/>
      <c r="C116" s="6"/>
      <c r="D116" s="6"/>
      <c r="E116" s="8"/>
      <c r="F116" s="9"/>
    </row>
    <row r="117" spans="2:6" x14ac:dyDescent="0.2">
      <c r="B117" s="6"/>
      <c r="C117" s="6"/>
      <c r="D117" s="6"/>
      <c r="E117" s="8"/>
      <c r="F117" s="9"/>
    </row>
    <row r="118" spans="2:6" x14ac:dyDescent="0.2">
      <c r="B118" s="6"/>
      <c r="C118" s="6"/>
      <c r="D118" s="6"/>
      <c r="E118" s="8"/>
      <c r="F118" s="9"/>
    </row>
    <row r="119" spans="2:6" x14ac:dyDescent="0.2">
      <c r="B119" s="6"/>
      <c r="C119" s="6"/>
      <c r="D119" s="6"/>
      <c r="E119" s="8"/>
      <c r="F119" s="9"/>
    </row>
    <row r="120" spans="2:6" x14ac:dyDescent="0.2">
      <c r="B120" s="6"/>
      <c r="C120" s="6"/>
      <c r="D120" s="6"/>
      <c r="E120" s="8"/>
      <c r="F120" s="9"/>
    </row>
    <row r="121" spans="2:6" x14ac:dyDescent="0.2">
      <c r="B121" s="6"/>
      <c r="C121" s="6"/>
      <c r="D121" s="6"/>
      <c r="E121" s="8"/>
      <c r="F121" s="9"/>
    </row>
    <row r="122" spans="2:6" x14ac:dyDescent="0.2">
      <c r="B122" s="6"/>
      <c r="C122" s="6"/>
      <c r="D122" s="6"/>
      <c r="E122" s="8"/>
      <c r="F122" s="9"/>
    </row>
    <row r="123" spans="2:6" x14ac:dyDescent="0.2">
      <c r="B123" s="6"/>
      <c r="C123" s="6"/>
      <c r="D123" s="6"/>
      <c r="E123" s="8"/>
      <c r="F123" s="9"/>
    </row>
    <row r="124" spans="2:6" x14ac:dyDescent="0.2">
      <c r="B124" s="6"/>
      <c r="C124" s="6"/>
      <c r="D124" s="6"/>
      <c r="E124" s="8"/>
      <c r="F124" s="9"/>
    </row>
    <row r="125" spans="2:6" x14ac:dyDescent="0.2">
      <c r="B125" s="6"/>
      <c r="C125" s="6"/>
      <c r="D125" s="6"/>
      <c r="E125" s="8"/>
      <c r="F125" s="9"/>
    </row>
    <row r="126" spans="2:6" x14ac:dyDescent="0.2">
      <c r="B126" s="6"/>
      <c r="C126" s="6"/>
      <c r="D126" s="6"/>
      <c r="E126" s="8"/>
      <c r="F126" s="9"/>
    </row>
    <row r="127" spans="2:6" x14ac:dyDescent="0.2">
      <c r="B127" s="6"/>
      <c r="C127" s="6"/>
      <c r="D127" s="6"/>
      <c r="E127" s="8"/>
      <c r="F127" s="9"/>
    </row>
    <row r="128" spans="2:6" x14ac:dyDescent="0.2">
      <c r="B128" s="6"/>
      <c r="C128" s="6"/>
      <c r="D128" s="6"/>
      <c r="E128" s="8"/>
      <c r="F128" s="9"/>
    </row>
    <row r="129" spans="2:6" x14ac:dyDescent="0.2">
      <c r="B129" s="6"/>
      <c r="C129" s="6"/>
      <c r="D129" s="6"/>
      <c r="E129" s="8"/>
      <c r="F129" s="9"/>
    </row>
    <row r="130" spans="2:6" x14ac:dyDescent="0.2">
      <c r="B130" s="6"/>
      <c r="C130" s="6"/>
      <c r="D130" s="6"/>
      <c r="E130" s="8"/>
      <c r="F130" s="9"/>
    </row>
    <row r="131" spans="2:6" x14ac:dyDescent="0.2">
      <c r="B131" s="6"/>
      <c r="C131" s="6"/>
      <c r="D131" s="6"/>
      <c r="E131" s="8"/>
      <c r="F131" s="9"/>
    </row>
    <row r="132" spans="2:6" x14ac:dyDescent="0.2">
      <c r="B132" s="6"/>
      <c r="C132" s="6"/>
      <c r="D132" s="6"/>
      <c r="E132" s="8"/>
      <c r="F132" s="9"/>
    </row>
    <row r="133" spans="2:6" x14ac:dyDescent="0.2">
      <c r="B133" s="6"/>
      <c r="C133" s="6"/>
      <c r="D133" s="6"/>
      <c r="E133" s="8"/>
      <c r="F133" s="9"/>
    </row>
    <row r="134" spans="2:6" x14ac:dyDescent="0.2">
      <c r="B134" s="6"/>
      <c r="C134" s="6"/>
      <c r="D134" s="6"/>
      <c r="E134" s="8"/>
      <c r="F134" s="9"/>
    </row>
    <row r="135" spans="2:6" x14ac:dyDescent="0.2">
      <c r="B135" s="6"/>
      <c r="C135" s="6"/>
      <c r="D135" s="6"/>
      <c r="E135" s="8"/>
      <c r="F135" s="9"/>
    </row>
    <row r="136" spans="2:6" x14ac:dyDescent="0.2">
      <c r="B136" s="6"/>
      <c r="C136" s="6"/>
      <c r="D136" s="6"/>
      <c r="E136" s="8"/>
      <c r="F136" s="9"/>
    </row>
    <row r="137" spans="2:6" x14ac:dyDescent="0.2">
      <c r="B137" s="6"/>
      <c r="C137" s="6"/>
      <c r="D137" s="6"/>
      <c r="E137" s="8"/>
      <c r="F137" s="9"/>
    </row>
    <row r="138" spans="2:6" x14ac:dyDescent="0.2">
      <c r="B138" s="6"/>
      <c r="C138" s="6"/>
      <c r="D138" s="6"/>
      <c r="E138" s="8"/>
      <c r="F138" s="9"/>
    </row>
    <row r="139" spans="2:6" x14ac:dyDescent="0.2">
      <c r="B139" s="6"/>
      <c r="C139" s="6"/>
      <c r="D139" s="6"/>
      <c r="E139" s="8"/>
      <c r="F139" s="9"/>
    </row>
    <row r="140" spans="2:6" x14ac:dyDescent="0.2">
      <c r="B140" s="6"/>
      <c r="C140" s="6"/>
      <c r="D140" s="6"/>
      <c r="E140" s="8"/>
      <c r="F140" s="9"/>
    </row>
    <row r="141" spans="2:6" x14ac:dyDescent="0.2">
      <c r="B141" s="6"/>
      <c r="C141" s="6"/>
      <c r="D141" s="6"/>
      <c r="E141" s="8"/>
      <c r="F141" s="9"/>
    </row>
    <row r="142" spans="2:6" x14ac:dyDescent="0.2">
      <c r="B142" s="6"/>
      <c r="C142" s="6"/>
      <c r="D142" s="6"/>
      <c r="E142" s="8"/>
      <c r="F142" s="9"/>
    </row>
    <row r="143" spans="2:6" x14ac:dyDescent="0.2">
      <c r="B143" s="6"/>
      <c r="C143" s="6"/>
      <c r="D143" s="6"/>
      <c r="E143" s="8"/>
      <c r="F143" s="9"/>
    </row>
    <row r="144" spans="2:6" x14ac:dyDescent="0.2">
      <c r="B144" s="6"/>
      <c r="C144" s="6"/>
      <c r="D144" s="6"/>
      <c r="E144" s="8"/>
      <c r="F144" s="9"/>
    </row>
    <row r="145" spans="2:6" x14ac:dyDescent="0.2">
      <c r="B145" s="6"/>
      <c r="C145" s="6"/>
      <c r="D145" s="6"/>
      <c r="E145" s="8"/>
      <c r="F145" s="9"/>
    </row>
    <row r="146" spans="2:6" x14ac:dyDescent="0.2">
      <c r="B146" s="6"/>
      <c r="C146" s="6"/>
      <c r="D146" s="6"/>
      <c r="E146" s="8"/>
      <c r="F146" s="9"/>
    </row>
    <row r="147" spans="2:6" x14ac:dyDescent="0.2">
      <c r="B147" s="6"/>
      <c r="C147" s="6"/>
      <c r="D147" s="6"/>
      <c r="E147" s="8"/>
      <c r="F147" s="9"/>
    </row>
    <row r="148" spans="2:6" x14ac:dyDescent="0.2">
      <c r="B148" s="6"/>
      <c r="C148" s="6"/>
      <c r="D148" s="6"/>
      <c r="E148" s="8"/>
      <c r="F148" s="9"/>
    </row>
    <row r="149" spans="2:6" x14ac:dyDescent="0.2">
      <c r="B149" s="6"/>
      <c r="C149" s="6"/>
      <c r="D149" s="6"/>
      <c r="E149" s="8"/>
      <c r="F149" s="9"/>
    </row>
    <row r="150" spans="2:6" x14ac:dyDescent="0.2">
      <c r="B150" s="6"/>
      <c r="C150" s="6"/>
      <c r="D150" s="6"/>
      <c r="E150" s="8"/>
      <c r="F150" s="9"/>
    </row>
    <row r="151" spans="2:6" x14ac:dyDescent="0.2">
      <c r="B151" s="6"/>
      <c r="C151" s="6"/>
      <c r="D151" s="6"/>
      <c r="E151" s="8"/>
      <c r="F151" s="9"/>
    </row>
    <row r="152" spans="2:6" x14ac:dyDescent="0.2">
      <c r="B152" s="6"/>
      <c r="C152" s="6"/>
      <c r="D152" s="6"/>
      <c r="E152" s="8"/>
      <c r="F152" s="9"/>
    </row>
    <row r="153" spans="2:6" x14ac:dyDescent="0.2">
      <c r="B153" s="6"/>
      <c r="C153" s="6"/>
      <c r="D153" s="6"/>
      <c r="E153" s="8"/>
      <c r="F153" s="9"/>
    </row>
    <row r="154" spans="2:6" x14ac:dyDescent="0.2">
      <c r="B154" s="6"/>
      <c r="C154" s="6"/>
      <c r="D154" s="6"/>
      <c r="E154" s="8"/>
      <c r="F154" s="9"/>
    </row>
    <row r="155" spans="2:6" x14ac:dyDescent="0.2">
      <c r="B155" s="6"/>
      <c r="C155" s="6"/>
      <c r="D155" s="6"/>
      <c r="E155" s="8"/>
      <c r="F155" s="9"/>
    </row>
    <row r="156" spans="2:6" x14ac:dyDescent="0.2">
      <c r="B156" s="6"/>
      <c r="C156" s="6"/>
      <c r="D156" s="6"/>
      <c r="E156" s="8"/>
      <c r="F156" s="9"/>
    </row>
    <row r="157" spans="2:6" x14ac:dyDescent="0.2">
      <c r="B157" s="6"/>
      <c r="C157" s="6"/>
      <c r="D157" s="6"/>
      <c r="E157" s="8"/>
      <c r="F157" s="9"/>
    </row>
    <row r="158" spans="2:6" x14ac:dyDescent="0.2">
      <c r="B158" s="6"/>
      <c r="C158" s="6"/>
      <c r="D158" s="6"/>
      <c r="E158" s="8"/>
      <c r="F158" s="9"/>
    </row>
    <row r="159" spans="2:6" x14ac:dyDescent="0.2">
      <c r="B159" s="6"/>
      <c r="C159" s="6"/>
      <c r="D159" s="6"/>
      <c r="E159" s="8"/>
      <c r="F159" s="9"/>
    </row>
    <row r="160" spans="2:6" x14ac:dyDescent="0.2">
      <c r="B160" s="6"/>
      <c r="C160" s="6"/>
      <c r="D160" s="6"/>
      <c r="E160" s="8"/>
      <c r="F160" s="9"/>
    </row>
    <row r="161" spans="2:6" x14ac:dyDescent="0.2">
      <c r="B161" s="6"/>
      <c r="C161" s="6"/>
      <c r="D161" s="6"/>
      <c r="E161" s="8"/>
      <c r="F161" s="9"/>
    </row>
    <row r="162" spans="2:6" x14ac:dyDescent="0.2">
      <c r="B162" s="6"/>
      <c r="C162" s="6"/>
      <c r="D162" s="6"/>
      <c r="E162" s="8"/>
      <c r="F162" s="9"/>
    </row>
    <row r="163" spans="2:6" x14ac:dyDescent="0.2">
      <c r="B163" s="6"/>
      <c r="C163" s="6"/>
      <c r="D163" s="6"/>
      <c r="E163" s="8"/>
      <c r="F163" s="9"/>
    </row>
    <row r="164" spans="2:6" x14ac:dyDescent="0.2">
      <c r="B164" s="6"/>
      <c r="C164" s="6"/>
      <c r="D164" s="6"/>
      <c r="E164" s="8"/>
      <c r="F164" s="9"/>
    </row>
    <row r="165" spans="2:6" x14ac:dyDescent="0.2">
      <c r="B165" s="6"/>
      <c r="C165" s="6"/>
      <c r="D165" s="6"/>
      <c r="E165" s="8"/>
      <c r="F165" s="9"/>
    </row>
    <row r="166" spans="2:6" x14ac:dyDescent="0.2">
      <c r="B166" s="6"/>
      <c r="C166" s="6"/>
      <c r="D166" s="6"/>
      <c r="E166" s="8"/>
      <c r="F166" s="9"/>
    </row>
    <row r="167" spans="2:6" x14ac:dyDescent="0.2">
      <c r="B167" s="6"/>
      <c r="C167" s="6"/>
      <c r="D167" s="6"/>
      <c r="E167" s="8"/>
      <c r="F167" s="9"/>
    </row>
    <row r="168" spans="2:6" x14ac:dyDescent="0.2">
      <c r="B168" s="6"/>
      <c r="C168" s="6"/>
      <c r="D168" s="6"/>
      <c r="E168" s="8"/>
      <c r="F168" s="9"/>
    </row>
    <row r="169" spans="2:6" x14ac:dyDescent="0.2">
      <c r="B169" s="6"/>
      <c r="C169" s="6"/>
      <c r="D169" s="6"/>
      <c r="E169" s="8"/>
      <c r="F169" s="9"/>
    </row>
    <row r="170" spans="2:6" x14ac:dyDescent="0.2">
      <c r="B170" s="6"/>
      <c r="C170" s="6"/>
      <c r="D170" s="6"/>
      <c r="E170" s="8"/>
      <c r="F170" s="9"/>
    </row>
    <row r="171" spans="2:6" x14ac:dyDescent="0.2">
      <c r="B171" s="6"/>
      <c r="C171" s="6"/>
      <c r="D171" s="6"/>
      <c r="E171" s="8"/>
      <c r="F171" s="9"/>
    </row>
    <row r="172" spans="2:6" x14ac:dyDescent="0.2">
      <c r="B172" s="6"/>
      <c r="C172" s="6"/>
      <c r="D172" s="6"/>
      <c r="E172" s="8"/>
      <c r="F172" s="9"/>
    </row>
    <row r="173" spans="2:6" x14ac:dyDescent="0.2">
      <c r="B173" s="6"/>
      <c r="C173" s="6"/>
      <c r="D173" s="6"/>
      <c r="E173" s="8"/>
      <c r="F173" s="9"/>
    </row>
    <row r="174" spans="2:6" x14ac:dyDescent="0.2">
      <c r="B174" s="6"/>
      <c r="C174" s="6"/>
      <c r="D174" s="6"/>
      <c r="E174" s="8"/>
      <c r="F174" s="9"/>
    </row>
    <row r="175" spans="2:6" x14ac:dyDescent="0.2">
      <c r="B175" s="6"/>
      <c r="C175" s="6"/>
      <c r="D175" s="6"/>
      <c r="E175" s="8"/>
      <c r="F175" s="9"/>
    </row>
    <row r="176" spans="2:6" x14ac:dyDescent="0.2">
      <c r="B176" s="6"/>
      <c r="C176" s="6"/>
      <c r="D176" s="6"/>
      <c r="E176" s="8"/>
      <c r="F176" s="9"/>
    </row>
    <row r="177" spans="2:6" x14ac:dyDescent="0.2">
      <c r="B177" s="6"/>
      <c r="C177" s="6"/>
      <c r="D177" s="6"/>
      <c r="E177" s="8"/>
      <c r="F177" s="9"/>
    </row>
    <row r="178" spans="2:6" x14ac:dyDescent="0.2">
      <c r="B178" s="6"/>
      <c r="C178" s="6"/>
      <c r="D178" s="6"/>
      <c r="E178" s="8"/>
      <c r="F178" s="9"/>
    </row>
    <row r="179" spans="2:6" x14ac:dyDescent="0.2">
      <c r="B179" s="6"/>
      <c r="C179" s="6"/>
      <c r="D179" s="6"/>
      <c r="E179" s="8"/>
      <c r="F179" s="9"/>
    </row>
    <row r="180" spans="2:6" x14ac:dyDescent="0.2">
      <c r="B180" s="6"/>
      <c r="C180" s="6"/>
      <c r="D180" s="6"/>
      <c r="E180" s="8"/>
      <c r="F180" s="9"/>
    </row>
    <row r="181" spans="2:6" x14ac:dyDescent="0.2">
      <c r="B181" s="6"/>
      <c r="C181" s="6"/>
      <c r="D181" s="6"/>
      <c r="E181" s="8"/>
      <c r="F181" s="9"/>
    </row>
    <row r="182" spans="2:6" x14ac:dyDescent="0.2">
      <c r="B182" s="6"/>
      <c r="C182" s="6"/>
      <c r="D182" s="6"/>
      <c r="E182" s="8"/>
      <c r="F182" s="9"/>
    </row>
    <row r="183" spans="2:6" x14ac:dyDescent="0.2">
      <c r="B183" s="6"/>
      <c r="C183" s="6"/>
      <c r="D183" s="6"/>
      <c r="E183" s="8"/>
      <c r="F183" s="9"/>
    </row>
    <row r="184" spans="2:6" x14ac:dyDescent="0.2">
      <c r="B184" s="6"/>
      <c r="C184" s="6"/>
      <c r="D184" s="6"/>
      <c r="E184" s="8"/>
      <c r="F184" s="9"/>
    </row>
    <row r="185" spans="2:6" x14ac:dyDescent="0.2">
      <c r="B185" s="6"/>
      <c r="C185" s="6"/>
      <c r="D185" s="6"/>
      <c r="E185" s="8"/>
      <c r="F185" s="9"/>
    </row>
    <row r="186" spans="2:6" x14ac:dyDescent="0.2">
      <c r="B186" s="6"/>
      <c r="C186" s="6"/>
      <c r="D186" s="6"/>
      <c r="E186" s="8"/>
      <c r="F186" s="9"/>
    </row>
    <row r="187" spans="2:6" x14ac:dyDescent="0.2">
      <c r="B187" s="6"/>
      <c r="C187" s="6"/>
      <c r="D187" s="6"/>
      <c r="E187" s="8"/>
      <c r="F187" s="9"/>
    </row>
    <row r="188" spans="2:6" x14ac:dyDescent="0.2">
      <c r="B188" s="6"/>
      <c r="C188" s="6"/>
      <c r="D188" s="6"/>
      <c r="E188" s="8"/>
      <c r="F188" s="9"/>
    </row>
    <row r="189" spans="2:6" x14ac:dyDescent="0.2">
      <c r="B189" s="6"/>
      <c r="C189" s="6"/>
      <c r="D189" s="6"/>
      <c r="E189" s="8"/>
      <c r="F189" s="9"/>
    </row>
    <row r="190" spans="2:6" x14ac:dyDescent="0.2">
      <c r="B190" s="6"/>
      <c r="C190" s="6"/>
      <c r="D190" s="6"/>
      <c r="E190" s="8"/>
      <c r="F190" s="9"/>
    </row>
    <row r="191" spans="2:6" x14ac:dyDescent="0.2">
      <c r="B191" s="6"/>
      <c r="C191" s="6"/>
      <c r="D191" s="6"/>
      <c r="E191" s="8"/>
      <c r="F191" s="9"/>
    </row>
    <row r="192" spans="2:6" x14ac:dyDescent="0.2">
      <c r="B192" s="6"/>
      <c r="C192" s="6"/>
      <c r="D192" s="6"/>
      <c r="E192" s="8"/>
      <c r="F192" s="9"/>
    </row>
    <row r="193" spans="2:6" x14ac:dyDescent="0.2">
      <c r="B193" s="6"/>
      <c r="C193" s="6"/>
      <c r="D193" s="6"/>
      <c r="E193" s="8"/>
      <c r="F193" s="9"/>
    </row>
    <row r="194" spans="2:6" x14ac:dyDescent="0.2">
      <c r="B194" s="6"/>
      <c r="C194" s="6"/>
      <c r="D194" s="6"/>
      <c r="E194" s="8"/>
      <c r="F194" s="9"/>
    </row>
    <row r="195" spans="2:6" x14ac:dyDescent="0.2">
      <c r="B195" s="6"/>
      <c r="C195" s="6"/>
      <c r="D195" s="6"/>
      <c r="E195" s="8"/>
      <c r="F195" s="9"/>
    </row>
    <row r="196" spans="2:6" x14ac:dyDescent="0.2">
      <c r="B196" s="6"/>
      <c r="C196" s="6"/>
      <c r="D196" s="6"/>
      <c r="E196" s="8"/>
      <c r="F196" s="9"/>
    </row>
    <row r="197" spans="2:6" x14ac:dyDescent="0.2">
      <c r="B197" s="6"/>
      <c r="C197" s="6"/>
      <c r="D197" s="6"/>
      <c r="E197" s="8"/>
      <c r="F197" s="9"/>
    </row>
    <row r="198" spans="2:6" x14ac:dyDescent="0.2">
      <c r="B198" s="6"/>
      <c r="C198" s="6"/>
      <c r="D198" s="6"/>
      <c r="E198" s="8"/>
      <c r="F198" s="9"/>
    </row>
    <row r="199" spans="2:6" x14ac:dyDescent="0.2">
      <c r="B199" s="6"/>
      <c r="C199" s="6"/>
      <c r="D199" s="6"/>
      <c r="E199" s="8"/>
      <c r="F199" s="9"/>
    </row>
    <row r="200" spans="2:6" x14ac:dyDescent="0.2">
      <c r="B200" s="6"/>
      <c r="C200" s="6"/>
      <c r="D200" s="6"/>
      <c r="E200" s="8"/>
      <c r="F200" s="9"/>
    </row>
    <row r="201" spans="2:6" x14ac:dyDescent="0.2">
      <c r="B201" s="6"/>
      <c r="C201" s="6"/>
      <c r="D201" s="6"/>
      <c r="E201" s="8"/>
      <c r="F201" s="9"/>
    </row>
    <row r="202" spans="2:6" x14ac:dyDescent="0.2">
      <c r="B202" s="6"/>
      <c r="C202" s="6"/>
      <c r="D202" s="6"/>
      <c r="E202" s="8"/>
      <c r="F202" s="9"/>
    </row>
    <row r="203" spans="2:6" x14ac:dyDescent="0.2">
      <c r="B203" s="6"/>
      <c r="C203" s="6"/>
      <c r="D203" s="6"/>
      <c r="E203" s="8"/>
      <c r="F203" s="9"/>
    </row>
    <row r="204" spans="2:6" x14ac:dyDescent="0.2">
      <c r="B204" s="6"/>
      <c r="C204" s="6"/>
      <c r="D204" s="6"/>
      <c r="E204" s="8"/>
      <c r="F204" s="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37E88-286C-4654-9B89-534755D3C1B7}">
  <dimension ref="B1:F15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30.7109375" style="1" customWidth="1"/>
    <col min="3" max="3" width="40.7109375" style="1" customWidth="1"/>
    <col min="4" max="4" width="3.7109375" style="1" customWidth="1"/>
    <col min="5" max="5" width="24.7109375" style="1" customWidth="1"/>
    <col min="6" max="6" width="8.7109375" style="1" customWidth="1"/>
    <col min="7" max="16384" width="11.42578125" style="1"/>
  </cols>
  <sheetData>
    <row r="1" spans="2:6" ht="21" x14ac:dyDescent="0.35">
      <c r="B1" s="2" t="s">
        <v>0</v>
      </c>
    </row>
    <row r="2" spans="2:6" x14ac:dyDescent="0.2">
      <c r="B2" s="3" t="s">
        <v>1</v>
      </c>
    </row>
    <row r="4" spans="2:6" x14ac:dyDescent="0.2">
      <c r="B4" s="5" t="s">
        <v>2</v>
      </c>
      <c r="C4" s="6" t="s">
        <v>3</v>
      </c>
      <c r="E4" s="7" t="s">
        <v>14</v>
      </c>
      <c r="F4" s="7" t="s">
        <v>20</v>
      </c>
    </row>
    <row r="5" spans="2:6" x14ac:dyDescent="0.2">
      <c r="B5" s="5" t="s">
        <v>4</v>
      </c>
      <c r="C5" s="6" t="s">
        <v>5</v>
      </c>
      <c r="E5" s="6" t="s">
        <v>15</v>
      </c>
      <c r="F5" s="6" t="s">
        <v>21</v>
      </c>
    </row>
    <row r="6" spans="2:6" x14ac:dyDescent="0.2">
      <c r="B6" s="5" t="s">
        <v>6</v>
      </c>
      <c r="C6" s="6" t="s">
        <v>7</v>
      </c>
      <c r="E6" s="6" t="s">
        <v>16</v>
      </c>
      <c r="F6" s="6" t="s">
        <v>22</v>
      </c>
    </row>
    <row r="7" spans="2:6" x14ac:dyDescent="0.2">
      <c r="B7" s="5" t="s">
        <v>8</v>
      </c>
      <c r="C7" s="6" t="s">
        <v>9</v>
      </c>
      <c r="E7" s="6" t="s">
        <v>17</v>
      </c>
    </row>
    <row r="8" spans="2:6" x14ac:dyDescent="0.2">
      <c r="B8" s="5" t="s">
        <v>10</v>
      </c>
      <c r="C8" s="6" t="s">
        <v>11</v>
      </c>
      <c r="E8" s="6" t="s">
        <v>18</v>
      </c>
    </row>
    <row r="9" spans="2:6" x14ac:dyDescent="0.2">
      <c r="B9" s="5" t="s">
        <v>12</v>
      </c>
      <c r="C9" s="6" t="s">
        <v>13</v>
      </c>
      <c r="E9" s="6" t="s">
        <v>19</v>
      </c>
    </row>
    <row r="11" spans="2:6" x14ac:dyDescent="0.2">
      <c r="B11" s="3" t="s">
        <v>23</v>
      </c>
    </row>
    <row r="13" spans="2:6" x14ac:dyDescent="0.2">
      <c r="B13" s="63" t="s">
        <v>110</v>
      </c>
    </row>
    <row r="14" spans="2:6" x14ac:dyDescent="0.2">
      <c r="B14" s="64" t="s">
        <v>111</v>
      </c>
    </row>
    <row r="15" spans="2:6" x14ac:dyDescent="0.2">
      <c r="B15" s="65" t="s">
        <v>112</v>
      </c>
    </row>
  </sheetData>
  <hyperlinks>
    <hyperlink ref="B15" r:id="rId1" tooltip="Instrucțiuni și alte modele gratuite" xr:uid="{F7D7C7C6-20FD-43E2-8628-6A41040E05C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13</vt:i4>
      </vt:variant>
    </vt:vector>
  </HeadingPairs>
  <TitlesOfParts>
    <vt:vector size="18" baseType="lpstr">
      <vt:lpstr>Aviz</vt:lpstr>
      <vt:lpstr>Registru avize</vt:lpstr>
      <vt:lpstr>Linii aviz</vt:lpstr>
      <vt:lpstr>Produse</vt:lpstr>
      <vt:lpstr>Setări</vt:lpstr>
      <vt:lpstr>Adresa</vt:lpstr>
      <vt:lpstr>Aviz!Área_de_impresión</vt:lpstr>
      <vt:lpstr>Catalog</vt:lpstr>
      <vt:lpstr>CIF</vt:lpstr>
      <vt:lpstr>Coduri</vt:lpstr>
      <vt:lpstr>Firma</vt:lpstr>
      <vt:lpstr>Intocmit</vt:lpstr>
      <vt:lpstr>ListaDaNu</vt:lpstr>
      <vt:lpstr>ListaTip</vt:lpstr>
      <vt:lpstr>RandA</vt:lpstr>
      <vt:lpstr>RegCom</vt:lpstr>
      <vt:lpstr>Seria</vt:lpstr>
      <vt:lpstr>'Registru avize'!Títulos_a_imprimir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aviz de însoțire a mărfii Excel</dc:title>
  <dc:subject>Model Excel gratuit în limba română</dc:subject>
  <dc:creator>Ray Moreno · modelexcel.ro</dc:creator>
  <cp:keywords>modelexcel.ro, model Excel, Model aviz de însoțire a mărfii Excel</cp:keywords>
  <dc:description>© 2026 Ray Moreno – modelexcel.ro. Model gratuit: îl poți folosi și adapta în activitatea ta. Nu este permisă revânzarea lui sau publicarea pe alte site-uri. https://modelexcel.ro/model-aviz-de-insotire-a-marfii-excel/</dc:description>
  <cp:lastModifiedBy>Ray Moreno · modelexcel.ro</cp:lastModifiedBy>
  <dcterms:created xsi:type="dcterms:W3CDTF">2026-10-12T17:29:30Z</dcterms:created>
  <dcterms:modified xsi:type="dcterms:W3CDTF">2026-10-13T17:30:45Z</dcterms:modified>
  <cp:category>Model Excel</cp:category>
</cp:coreProperties>
</file>