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17FA4A76-6C6B-4FEE-BDE0-B814143A0793}" xr6:coauthVersionLast="47" xr6:coauthVersionMax="47" xr10:uidLastSave="{00000000-0000-0000-0000-000000000000}"/>
  <bookViews>
    <workbookView xWindow="-28920" yWindow="-120" windowWidth="29040" windowHeight="15720" xr2:uid="{34834F3B-7822-4299-A411-61A487A609AB}"/>
  </bookViews>
  <sheets>
    <sheet name="Bilanț" sheetId="1" r:id="rId1"/>
    <sheet name="Cont de profit și pierdere" sheetId="2" r:id="rId2"/>
    <sheet name="Indicatori" sheetId="3" r:id="rId3"/>
    <sheet name="Verificări" sheetId="4" r:id="rId4"/>
    <sheet name="Balanța" sheetId="5" r:id="rId5"/>
    <sheet name="Corespondențe" sheetId="6" r:id="rId6"/>
    <sheet name="Despre model" sheetId="7" r:id="rId7"/>
  </sheets>
  <definedNames>
    <definedName name="AnB">Balanța!$C$5</definedName>
    <definedName name="CifraAf">'Cont de profit și pierdere'!$D$6</definedName>
    <definedName name="Entitate">Balanța!$C$4</definedName>
    <definedName name="MapC">Corespondențe!$E$5:$E$245</definedName>
    <definedName name="MapCont">Corespondențe!$B$5:$B$245</definedName>
    <definedName name="MapD">Corespondențe!$D$5:$D$245</definedName>
    <definedName name="ProfitNet">'Cont de profit și pierdere'!$D$30</definedName>
    <definedName name="ProfitNet0">'Cont de profit și pierdere'!$C$30</definedName>
    <definedName name="RandCheie">Corespondențe!$G$5:$G$52</definedName>
    <definedName name="RandTip">Corespondențe!$I$5:$I$52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4" l="1"/>
  <c r="E28" i="4"/>
  <c r="E27" i="4"/>
  <c r="E26" i="4"/>
  <c r="E25" i="4"/>
  <c r="E24" i="4"/>
  <c r="E23" i="4"/>
  <c r="C22" i="4"/>
  <c r="E22" i="4" s="1"/>
  <c r="C21" i="4"/>
  <c r="E21" i="4" s="1"/>
  <c r="C20" i="4"/>
  <c r="E20" i="4" s="1"/>
  <c r="C19" i="4"/>
  <c r="E19" i="4" s="1"/>
  <c r="C18" i="4"/>
  <c r="E18" i="4" s="1"/>
  <c r="C17" i="4"/>
  <c r="E17" i="4" s="1"/>
  <c r="C16" i="4"/>
  <c r="E16" i="4" s="1"/>
  <c r="C15" i="4"/>
  <c r="E15" i="4" s="1"/>
  <c r="B31" i="4" s="1"/>
  <c r="D5" i="1"/>
  <c r="C5" i="1"/>
  <c r="B3" i="1"/>
  <c r="D5" i="2"/>
  <c r="C5" i="2"/>
  <c r="B3" i="2"/>
  <c r="G6" i="5"/>
  <c r="F6" i="5"/>
  <c r="E6" i="5"/>
  <c r="D6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J9" i="5"/>
  <c r="K9" i="5" s="1"/>
  <c r="J10" i="5"/>
  <c r="K10" i="5" s="1"/>
  <c r="J11" i="5"/>
  <c r="K11" i="5" s="1"/>
  <c r="J12" i="5"/>
  <c r="K12" i="5" s="1"/>
  <c r="J13" i="5"/>
  <c r="K13" i="5" s="1"/>
  <c r="J14" i="5"/>
  <c r="K14" i="5" s="1"/>
  <c r="J15" i="5"/>
  <c r="K15" i="5" s="1"/>
  <c r="J16" i="5"/>
  <c r="K16" i="5" s="1"/>
  <c r="J17" i="5"/>
  <c r="K17" i="5" s="1"/>
  <c r="J18" i="5"/>
  <c r="K18" i="5" s="1"/>
  <c r="J19" i="5"/>
  <c r="K19" i="5" s="1"/>
  <c r="J20" i="5"/>
  <c r="K20" i="5" s="1"/>
  <c r="J21" i="5"/>
  <c r="K21" i="5" s="1"/>
  <c r="J22" i="5"/>
  <c r="K22" i="5" s="1"/>
  <c r="J23" i="5"/>
  <c r="K23" i="5" s="1"/>
  <c r="J24" i="5"/>
  <c r="J25" i="5"/>
  <c r="K25" i="5" s="1"/>
  <c r="J26" i="5"/>
  <c r="K26" i="5" s="1"/>
  <c r="J27" i="5"/>
  <c r="J28" i="5"/>
  <c r="J29" i="5"/>
  <c r="J30" i="5"/>
  <c r="K30" i="5" s="1"/>
  <c r="J31" i="5"/>
  <c r="K31" i="5" s="1"/>
  <c r="J32" i="5"/>
  <c r="K32" i="5" s="1"/>
  <c r="J33" i="5"/>
  <c r="K33" i="5" s="1"/>
  <c r="J34" i="5"/>
  <c r="K34" i="5" s="1"/>
  <c r="J35" i="5"/>
  <c r="K35" i="5" s="1"/>
  <c r="J36" i="5"/>
  <c r="K36" i="5" s="1"/>
  <c r="J37" i="5"/>
  <c r="K37" i="5" s="1"/>
  <c r="J38" i="5"/>
  <c r="K38" i="5" s="1"/>
  <c r="J39" i="5"/>
  <c r="K39" i="5" s="1"/>
  <c r="J40" i="5"/>
  <c r="K40" i="5" s="1"/>
  <c r="J41" i="5"/>
  <c r="K41" i="5" s="1"/>
  <c r="J42" i="5"/>
  <c r="K42" i="5" s="1"/>
  <c r="J43" i="5"/>
  <c r="K43" i="5" s="1"/>
  <c r="J44" i="5"/>
  <c r="K44" i="5" s="1"/>
  <c r="J45" i="5"/>
  <c r="K45" i="5" s="1"/>
  <c r="J46" i="5"/>
  <c r="K46" i="5" s="1"/>
  <c r="J47" i="5"/>
  <c r="K47" i="5" s="1"/>
  <c r="J48" i="5"/>
  <c r="K48" i="5" s="1"/>
  <c r="J49" i="5"/>
  <c r="K49" i="5" s="1"/>
  <c r="J50" i="5"/>
  <c r="K50" i="5" s="1"/>
  <c r="J51" i="5"/>
  <c r="K51" i="5" s="1"/>
  <c r="J52" i="5"/>
  <c r="K52" i="5" s="1"/>
  <c r="J53" i="5"/>
  <c r="K53" i="5" s="1"/>
  <c r="C15" i="2" s="1"/>
  <c r="J54" i="5"/>
  <c r="K54" i="5" s="1"/>
  <c r="J55" i="5"/>
  <c r="K55" i="5" s="1"/>
  <c r="J56" i="5"/>
  <c r="K56" i="5" s="1"/>
  <c r="J57" i="5"/>
  <c r="K57" i="5" s="1"/>
  <c r="J58" i="5"/>
  <c r="K58" i="5" s="1"/>
  <c r="J59" i="5"/>
  <c r="K59" i="5" s="1"/>
  <c r="J60" i="5"/>
  <c r="K60" i="5" s="1"/>
  <c r="J61" i="5"/>
  <c r="K61" i="5" s="1"/>
  <c r="J62" i="5"/>
  <c r="K62" i="5" s="1"/>
  <c r="J63" i="5"/>
  <c r="K63" i="5" s="1"/>
  <c r="J64" i="5"/>
  <c r="K64" i="5" s="1"/>
  <c r="C9" i="2" s="1"/>
  <c r="J65" i="5"/>
  <c r="K65" i="5" s="1"/>
  <c r="C20" i="2" s="1"/>
  <c r="J66" i="5"/>
  <c r="K66" i="5" s="1"/>
  <c r="J67" i="5"/>
  <c r="K67" i="5" s="1"/>
  <c r="J68" i="5"/>
  <c r="K68" i="5" s="1"/>
  <c r="J69" i="5"/>
  <c r="K69" i="5" s="1"/>
  <c r="J70" i="5"/>
  <c r="K70" i="5" s="1"/>
  <c r="J71" i="5"/>
  <c r="K71" i="5" s="1"/>
  <c r="J72" i="5"/>
  <c r="K72" i="5" s="1"/>
  <c r="J73" i="5"/>
  <c r="K73" i="5" s="1"/>
  <c r="J74" i="5"/>
  <c r="K74" i="5" s="1"/>
  <c r="J75" i="5"/>
  <c r="K75" i="5" s="1"/>
  <c r="J76" i="5"/>
  <c r="K76" i="5" s="1"/>
  <c r="J77" i="5"/>
  <c r="K77" i="5" s="1"/>
  <c r="J78" i="5"/>
  <c r="K78" i="5" s="1"/>
  <c r="J79" i="5"/>
  <c r="K79" i="5" s="1"/>
  <c r="J80" i="5"/>
  <c r="K80" i="5" s="1"/>
  <c r="J81" i="5"/>
  <c r="K81" i="5" s="1"/>
  <c r="J82" i="5"/>
  <c r="K82" i="5" s="1"/>
  <c r="J83" i="5"/>
  <c r="K83" i="5" s="1"/>
  <c r="J84" i="5"/>
  <c r="K84" i="5" s="1"/>
  <c r="J85" i="5"/>
  <c r="K85" i="5" s="1"/>
  <c r="J86" i="5"/>
  <c r="K86" i="5" s="1"/>
  <c r="J87" i="5"/>
  <c r="K87" i="5" s="1"/>
  <c r="J88" i="5"/>
  <c r="K88" i="5" s="1"/>
  <c r="J89" i="5"/>
  <c r="K89" i="5" s="1"/>
  <c r="J90" i="5"/>
  <c r="K90" i="5" s="1"/>
  <c r="J91" i="5"/>
  <c r="K91" i="5" s="1"/>
  <c r="J92" i="5"/>
  <c r="K92" i="5" s="1"/>
  <c r="J93" i="5"/>
  <c r="K93" i="5" s="1"/>
  <c r="J94" i="5"/>
  <c r="K94" i="5" s="1"/>
  <c r="J95" i="5"/>
  <c r="K95" i="5" s="1"/>
  <c r="J96" i="5"/>
  <c r="K96" i="5" s="1"/>
  <c r="J97" i="5"/>
  <c r="K97" i="5" s="1"/>
  <c r="J98" i="5"/>
  <c r="K98" i="5" s="1"/>
  <c r="J99" i="5"/>
  <c r="K99" i="5" s="1"/>
  <c r="J100" i="5"/>
  <c r="K100" i="5" s="1"/>
  <c r="J101" i="5"/>
  <c r="K101" i="5" s="1"/>
  <c r="J102" i="5"/>
  <c r="K102" i="5" s="1"/>
  <c r="J103" i="5"/>
  <c r="K103" i="5" s="1"/>
  <c r="J104" i="5"/>
  <c r="K104" i="5" s="1"/>
  <c r="J105" i="5"/>
  <c r="K105" i="5" s="1"/>
  <c r="J106" i="5"/>
  <c r="K106" i="5" s="1"/>
  <c r="J107" i="5"/>
  <c r="K107" i="5" s="1"/>
  <c r="J108" i="5"/>
  <c r="K108" i="5" s="1"/>
  <c r="J109" i="5"/>
  <c r="K109" i="5" s="1"/>
  <c r="J110" i="5"/>
  <c r="K110" i="5" s="1"/>
  <c r="J111" i="5"/>
  <c r="K111" i="5" s="1"/>
  <c r="J112" i="5"/>
  <c r="K112" i="5" s="1"/>
  <c r="J113" i="5"/>
  <c r="K113" i="5" s="1"/>
  <c r="J114" i="5"/>
  <c r="K114" i="5" s="1"/>
  <c r="J115" i="5"/>
  <c r="K115" i="5" s="1"/>
  <c r="J116" i="5"/>
  <c r="K116" i="5" s="1"/>
  <c r="J117" i="5"/>
  <c r="K117" i="5" s="1"/>
  <c r="J118" i="5"/>
  <c r="K118" i="5" s="1"/>
  <c r="J119" i="5"/>
  <c r="K119" i="5" s="1"/>
  <c r="J120" i="5"/>
  <c r="K120" i="5" s="1"/>
  <c r="J121" i="5"/>
  <c r="K121" i="5" s="1"/>
  <c r="J122" i="5"/>
  <c r="K122" i="5" s="1"/>
  <c r="J123" i="5"/>
  <c r="K123" i="5" s="1"/>
  <c r="J124" i="5"/>
  <c r="K124" i="5" s="1"/>
  <c r="J125" i="5"/>
  <c r="K125" i="5" s="1"/>
  <c r="J126" i="5"/>
  <c r="K126" i="5" s="1"/>
  <c r="J127" i="5"/>
  <c r="K127" i="5" s="1"/>
  <c r="J128" i="5"/>
  <c r="K128" i="5" s="1"/>
  <c r="J129" i="5"/>
  <c r="K129" i="5" s="1"/>
  <c r="J130" i="5"/>
  <c r="K130" i="5" s="1"/>
  <c r="J131" i="5"/>
  <c r="K131" i="5" s="1"/>
  <c r="J132" i="5"/>
  <c r="K132" i="5" s="1"/>
  <c r="J133" i="5"/>
  <c r="K133" i="5" s="1"/>
  <c r="J134" i="5"/>
  <c r="K134" i="5" s="1"/>
  <c r="J135" i="5"/>
  <c r="K135" i="5" s="1"/>
  <c r="J136" i="5"/>
  <c r="K136" i="5" s="1"/>
  <c r="J137" i="5"/>
  <c r="K137" i="5" s="1"/>
  <c r="J138" i="5"/>
  <c r="K138" i="5" s="1"/>
  <c r="J139" i="5"/>
  <c r="K139" i="5" s="1"/>
  <c r="J140" i="5"/>
  <c r="K140" i="5" s="1"/>
  <c r="J141" i="5"/>
  <c r="K141" i="5" s="1"/>
  <c r="J142" i="5"/>
  <c r="K142" i="5" s="1"/>
  <c r="J143" i="5"/>
  <c r="K143" i="5" s="1"/>
  <c r="J144" i="5"/>
  <c r="K144" i="5" s="1"/>
  <c r="J145" i="5"/>
  <c r="K145" i="5" s="1"/>
  <c r="J146" i="5"/>
  <c r="K146" i="5" s="1"/>
  <c r="J147" i="5"/>
  <c r="K147" i="5" s="1"/>
  <c r="J148" i="5"/>
  <c r="K148" i="5" s="1"/>
  <c r="J149" i="5"/>
  <c r="K149" i="5" s="1"/>
  <c r="J150" i="5"/>
  <c r="K150" i="5" s="1"/>
  <c r="J151" i="5"/>
  <c r="K151" i="5" s="1"/>
  <c r="J152" i="5"/>
  <c r="K152" i="5" s="1"/>
  <c r="J153" i="5"/>
  <c r="K153" i="5" s="1"/>
  <c r="J154" i="5"/>
  <c r="K154" i="5" s="1"/>
  <c r="J155" i="5"/>
  <c r="K155" i="5" s="1"/>
  <c r="J156" i="5"/>
  <c r="K156" i="5" s="1"/>
  <c r="J157" i="5"/>
  <c r="K157" i="5" s="1"/>
  <c r="J158" i="5"/>
  <c r="K158" i="5" s="1"/>
  <c r="J159" i="5"/>
  <c r="K159" i="5" s="1"/>
  <c r="J160" i="5"/>
  <c r="K160" i="5" s="1"/>
  <c r="J161" i="5"/>
  <c r="K161" i="5" s="1"/>
  <c r="J162" i="5"/>
  <c r="K162" i="5" s="1"/>
  <c r="J163" i="5"/>
  <c r="K163" i="5" s="1"/>
  <c r="J164" i="5"/>
  <c r="K164" i="5" s="1"/>
  <c r="J165" i="5"/>
  <c r="K165" i="5" s="1"/>
  <c r="J166" i="5"/>
  <c r="K166" i="5" s="1"/>
  <c r="J167" i="5"/>
  <c r="K167" i="5" s="1"/>
  <c r="J168" i="5"/>
  <c r="K168" i="5" s="1"/>
  <c r="J169" i="5"/>
  <c r="K169" i="5" s="1"/>
  <c r="J170" i="5"/>
  <c r="K170" i="5" s="1"/>
  <c r="J171" i="5"/>
  <c r="K171" i="5" s="1"/>
  <c r="J172" i="5"/>
  <c r="K172" i="5" s="1"/>
  <c r="J173" i="5"/>
  <c r="K173" i="5" s="1"/>
  <c r="J174" i="5"/>
  <c r="K174" i="5" s="1"/>
  <c r="J175" i="5"/>
  <c r="K175" i="5" s="1"/>
  <c r="J176" i="5"/>
  <c r="K176" i="5" s="1"/>
  <c r="J177" i="5"/>
  <c r="K177" i="5" s="1"/>
  <c r="J178" i="5"/>
  <c r="K178" i="5" s="1"/>
  <c r="J179" i="5"/>
  <c r="K179" i="5" s="1"/>
  <c r="J180" i="5"/>
  <c r="K180" i="5" s="1"/>
  <c r="J181" i="5"/>
  <c r="K181" i="5" s="1"/>
  <c r="J182" i="5"/>
  <c r="K182" i="5" s="1"/>
  <c r="J183" i="5"/>
  <c r="K183" i="5" s="1"/>
  <c r="J184" i="5"/>
  <c r="K184" i="5" s="1"/>
  <c r="J185" i="5"/>
  <c r="K185" i="5" s="1"/>
  <c r="J186" i="5"/>
  <c r="K186" i="5" s="1"/>
  <c r="J187" i="5"/>
  <c r="K187" i="5" s="1"/>
  <c r="J188" i="5"/>
  <c r="K188" i="5" s="1"/>
  <c r="J189" i="5"/>
  <c r="K189" i="5" s="1"/>
  <c r="J190" i="5"/>
  <c r="K190" i="5" s="1"/>
  <c r="J191" i="5"/>
  <c r="K191" i="5" s="1"/>
  <c r="J192" i="5"/>
  <c r="K192" i="5" s="1"/>
  <c r="J193" i="5"/>
  <c r="K193" i="5" s="1"/>
  <c r="J194" i="5"/>
  <c r="K194" i="5" s="1"/>
  <c r="J195" i="5"/>
  <c r="K195" i="5" s="1"/>
  <c r="J196" i="5"/>
  <c r="K196" i="5" s="1"/>
  <c r="J197" i="5"/>
  <c r="K197" i="5" s="1"/>
  <c r="J198" i="5"/>
  <c r="K198" i="5" s="1"/>
  <c r="J199" i="5"/>
  <c r="K199" i="5" s="1"/>
  <c r="J200" i="5"/>
  <c r="K200" i="5" s="1"/>
  <c r="J201" i="5"/>
  <c r="K201" i="5" s="1"/>
  <c r="J202" i="5"/>
  <c r="K202" i="5" s="1"/>
  <c r="J203" i="5"/>
  <c r="K203" i="5" s="1"/>
  <c r="J204" i="5"/>
  <c r="K204" i="5" s="1"/>
  <c r="J205" i="5"/>
  <c r="K205" i="5" s="1"/>
  <c r="J206" i="5"/>
  <c r="K206" i="5" s="1"/>
  <c r="J207" i="5"/>
  <c r="K207" i="5" s="1"/>
  <c r="J208" i="5"/>
  <c r="K208" i="5" s="1"/>
  <c r="J209" i="5"/>
  <c r="K209" i="5" s="1"/>
  <c r="J210" i="5"/>
  <c r="K210" i="5" s="1"/>
  <c r="J211" i="5"/>
  <c r="K211" i="5" s="1"/>
  <c r="J212" i="5"/>
  <c r="K212" i="5" s="1"/>
  <c r="J213" i="5"/>
  <c r="K213" i="5" s="1"/>
  <c r="J214" i="5"/>
  <c r="K214" i="5" s="1"/>
  <c r="J215" i="5"/>
  <c r="K215" i="5" s="1"/>
  <c r="J216" i="5"/>
  <c r="K216" i="5" s="1"/>
  <c r="J217" i="5"/>
  <c r="K217" i="5" s="1"/>
  <c r="J218" i="5"/>
  <c r="K218" i="5" s="1"/>
  <c r="J219" i="5"/>
  <c r="K219" i="5" s="1"/>
  <c r="J220" i="5"/>
  <c r="K220" i="5" s="1"/>
  <c r="J221" i="5"/>
  <c r="K221" i="5" s="1"/>
  <c r="J222" i="5"/>
  <c r="K222" i="5" s="1"/>
  <c r="J223" i="5"/>
  <c r="K223" i="5" s="1"/>
  <c r="J224" i="5"/>
  <c r="K224" i="5" s="1"/>
  <c r="J225" i="5"/>
  <c r="K225" i="5" s="1"/>
  <c r="J226" i="5"/>
  <c r="K226" i="5" s="1"/>
  <c r="J227" i="5"/>
  <c r="K227" i="5" s="1"/>
  <c r="J228" i="5"/>
  <c r="K228" i="5" s="1"/>
  <c r="J229" i="5"/>
  <c r="K229" i="5" s="1"/>
  <c r="J230" i="5"/>
  <c r="K230" i="5" s="1"/>
  <c r="J231" i="5"/>
  <c r="K231" i="5" s="1"/>
  <c r="J232" i="5"/>
  <c r="K232" i="5" s="1"/>
  <c r="J233" i="5"/>
  <c r="K233" i="5" s="1"/>
  <c r="J234" i="5"/>
  <c r="K234" i="5" s="1"/>
  <c r="J235" i="5"/>
  <c r="K235" i="5" s="1"/>
  <c r="J236" i="5"/>
  <c r="K236" i="5" s="1"/>
  <c r="J237" i="5"/>
  <c r="K237" i="5" s="1"/>
  <c r="J238" i="5"/>
  <c r="K238" i="5" s="1"/>
  <c r="J239" i="5"/>
  <c r="K239" i="5" s="1"/>
  <c r="J240" i="5"/>
  <c r="K240" i="5" s="1"/>
  <c r="J241" i="5"/>
  <c r="K241" i="5" s="1"/>
  <c r="J242" i="5"/>
  <c r="K242" i="5" s="1"/>
  <c r="J243" i="5"/>
  <c r="K243" i="5" s="1"/>
  <c r="J244" i="5"/>
  <c r="K244" i="5" s="1"/>
  <c r="J245" i="5"/>
  <c r="K245" i="5" s="1"/>
  <c r="J246" i="5"/>
  <c r="K246" i="5" s="1"/>
  <c r="J247" i="5"/>
  <c r="K247" i="5" s="1"/>
  <c r="J248" i="5"/>
  <c r="K248" i="5" s="1"/>
  <c r="J249" i="5"/>
  <c r="K249" i="5" s="1"/>
  <c r="J250" i="5"/>
  <c r="K250" i="5" s="1"/>
  <c r="J251" i="5"/>
  <c r="K251" i="5" s="1"/>
  <c r="J252" i="5"/>
  <c r="K252" i="5" s="1"/>
  <c r="J253" i="5"/>
  <c r="K253" i="5" s="1"/>
  <c r="J254" i="5"/>
  <c r="K254" i="5" s="1"/>
  <c r="J255" i="5"/>
  <c r="K255" i="5" s="1"/>
  <c r="J256" i="5"/>
  <c r="K256" i="5" s="1"/>
  <c r="J257" i="5"/>
  <c r="K257" i="5" s="1"/>
  <c r="J258" i="5"/>
  <c r="K258" i="5" s="1"/>
  <c r="J259" i="5"/>
  <c r="K259" i="5" s="1"/>
  <c r="J260" i="5"/>
  <c r="K260" i="5" s="1"/>
  <c r="J261" i="5"/>
  <c r="K261" i="5" s="1"/>
  <c r="J262" i="5"/>
  <c r="K262" i="5" s="1"/>
  <c r="J263" i="5"/>
  <c r="K263" i="5" s="1"/>
  <c r="J264" i="5"/>
  <c r="K264" i="5" s="1"/>
  <c r="J265" i="5"/>
  <c r="K265" i="5" s="1"/>
  <c r="J266" i="5"/>
  <c r="K266" i="5" s="1"/>
  <c r="J267" i="5"/>
  <c r="K267" i="5" s="1"/>
  <c r="J268" i="5"/>
  <c r="K268" i="5" s="1"/>
  <c r="J269" i="5"/>
  <c r="K269" i="5" s="1"/>
  <c r="J270" i="5"/>
  <c r="K270" i="5" s="1"/>
  <c r="J271" i="5"/>
  <c r="K271" i="5" s="1"/>
  <c r="J272" i="5"/>
  <c r="K272" i="5" s="1"/>
  <c r="J273" i="5"/>
  <c r="K273" i="5" s="1"/>
  <c r="J274" i="5"/>
  <c r="K274" i="5" s="1"/>
  <c r="J275" i="5"/>
  <c r="K275" i="5" s="1"/>
  <c r="J276" i="5"/>
  <c r="K276" i="5" s="1"/>
  <c r="J277" i="5"/>
  <c r="K277" i="5" s="1"/>
  <c r="J278" i="5"/>
  <c r="K278" i="5" s="1"/>
  <c r="J279" i="5"/>
  <c r="K279" i="5" s="1"/>
  <c r="J280" i="5"/>
  <c r="K280" i="5" s="1"/>
  <c r="J281" i="5"/>
  <c r="K281" i="5" s="1"/>
  <c r="J282" i="5"/>
  <c r="K282" i="5" s="1"/>
  <c r="J283" i="5"/>
  <c r="K283" i="5" s="1"/>
  <c r="J284" i="5"/>
  <c r="K284" i="5" s="1"/>
  <c r="J285" i="5"/>
  <c r="K285" i="5" s="1"/>
  <c r="J286" i="5"/>
  <c r="K286" i="5" s="1"/>
  <c r="J287" i="5"/>
  <c r="K287" i="5" s="1"/>
  <c r="J288" i="5"/>
  <c r="K288" i="5" s="1"/>
  <c r="J289" i="5"/>
  <c r="K289" i="5" s="1"/>
  <c r="J290" i="5"/>
  <c r="K290" i="5" s="1"/>
  <c r="J291" i="5"/>
  <c r="K291" i="5" s="1"/>
  <c r="J292" i="5"/>
  <c r="K292" i="5" s="1"/>
  <c r="J293" i="5"/>
  <c r="K293" i="5" s="1"/>
  <c r="J294" i="5"/>
  <c r="K294" i="5" s="1"/>
  <c r="J295" i="5"/>
  <c r="K295" i="5" s="1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D40" i="1" s="1"/>
  <c r="H31" i="5"/>
  <c r="H32" i="5"/>
  <c r="H33" i="5"/>
  <c r="H34" i="5"/>
  <c r="H35" i="5"/>
  <c r="D18" i="1" s="1"/>
  <c r="H36" i="5"/>
  <c r="H37" i="5"/>
  <c r="H38" i="5"/>
  <c r="H39" i="5"/>
  <c r="H40" i="5"/>
  <c r="D7" i="2" s="1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I66" i="5" s="1"/>
  <c r="H67" i="5"/>
  <c r="I67" i="5" s="1"/>
  <c r="H68" i="5"/>
  <c r="I68" i="5" s="1"/>
  <c r="H69" i="5"/>
  <c r="I69" i="5" s="1"/>
  <c r="H70" i="5"/>
  <c r="I70" i="5" s="1"/>
  <c r="H71" i="5"/>
  <c r="I71" i="5" s="1"/>
  <c r="H72" i="5"/>
  <c r="I72" i="5" s="1"/>
  <c r="H73" i="5"/>
  <c r="I73" i="5" s="1"/>
  <c r="H74" i="5"/>
  <c r="I74" i="5" s="1"/>
  <c r="H75" i="5"/>
  <c r="I75" i="5" s="1"/>
  <c r="H76" i="5"/>
  <c r="I76" i="5" s="1"/>
  <c r="H77" i="5"/>
  <c r="I77" i="5" s="1"/>
  <c r="H78" i="5"/>
  <c r="I78" i="5" s="1"/>
  <c r="H79" i="5"/>
  <c r="I79" i="5" s="1"/>
  <c r="H80" i="5"/>
  <c r="I80" i="5" s="1"/>
  <c r="H81" i="5"/>
  <c r="I81" i="5" s="1"/>
  <c r="H82" i="5"/>
  <c r="I82" i="5" s="1"/>
  <c r="H83" i="5"/>
  <c r="I83" i="5" s="1"/>
  <c r="H84" i="5"/>
  <c r="I84" i="5" s="1"/>
  <c r="H85" i="5"/>
  <c r="I85" i="5" s="1"/>
  <c r="H86" i="5"/>
  <c r="I86" i="5" s="1"/>
  <c r="H87" i="5"/>
  <c r="I87" i="5" s="1"/>
  <c r="H88" i="5"/>
  <c r="I88" i="5" s="1"/>
  <c r="H89" i="5"/>
  <c r="I89" i="5" s="1"/>
  <c r="H90" i="5"/>
  <c r="I90" i="5" s="1"/>
  <c r="H91" i="5"/>
  <c r="I91" i="5" s="1"/>
  <c r="H92" i="5"/>
  <c r="I92" i="5" s="1"/>
  <c r="H93" i="5"/>
  <c r="I93" i="5" s="1"/>
  <c r="H94" i="5"/>
  <c r="I94" i="5" s="1"/>
  <c r="H95" i="5"/>
  <c r="I95" i="5" s="1"/>
  <c r="H96" i="5"/>
  <c r="I96" i="5" s="1"/>
  <c r="H97" i="5"/>
  <c r="I97" i="5" s="1"/>
  <c r="H98" i="5"/>
  <c r="I98" i="5" s="1"/>
  <c r="H99" i="5"/>
  <c r="I99" i="5" s="1"/>
  <c r="H100" i="5"/>
  <c r="I100" i="5" s="1"/>
  <c r="H101" i="5"/>
  <c r="I101" i="5" s="1"/>
  <c r="H102" i="5"/>
  <c r="I102" i="5" s="1"/>
  <c r="H103" i="5"/>
  <c r="I103" i="5" s="1"/>
  <c r="H104" i="5"/>
  <c r="I104" i="5" s="1"/>
  <c r="H105" i="5"/>
  <c r="I105" i="5" s="1"/>
  <c r="H106" i="5"/>
  <c r="I106" i="5" s="1"/>
  <c r="H107" i="5"/>
  <c r="I107" i="5" s="1"/>
  <c r="H108" i="5"/>
  <c r="I108" i="5" s="1"/>
  <c r="H109" i="5"/>
  <c r="I109" i="5" s="1"/>
  <c r="H110" i="5"/>
  <c r="I110" i="5" s="1"/>
  <c r="H111" i="5"/>
  <c r="I111" i="5" s="1"/>
  <c r="H112" i="5"/>
  <c r="I112" i="5" s="1"/>
  <c r="H113" i="5"/>
  <c r="I113" i="5" s="1"/>
  <c r="H114" i="5"/>
  <c r="I114" i="5" s="1"/>
  <c r="H115" i="5"/>
  <c r="I115" i="5" s="1"/>
  <c r="H116" i="5"/>
  <c r="I116" i="5" s="1"/>
  <c r="H117" i="5"/>
  <c r="I117" i="5" s="1"/>
  <c r="H118" i="5"/>
  <c r="I118" i="5" s="1"/>
  <c r="H119" i="5"/>
  <c r="I119" i="5" s="1"/>
  <c r="H120" i="5"/>
  <c r="I120" i="5" s="1"/>
  <c r="H121" i="5"/>
  <c r="I121" i="5" s="1"/>
  <c r="H122" i="5"/>
  <c r="I122" i="5" s="1"/>
  <c r="H123" i="5"/>
  <c r="I123" i="5" s="1"/>
  <c r="H124" i="5"/>
  <c r="I124" i="5" s="1"/>
  <c r="H125" i="5"/>
  <c r="I125" i="5" s="1"/>
  <c r="H126" i="5"/>
  <c r="I126" i="5" s="1"/>
  <c r="H127" i="5"/>
  <c r="I127" i="5" s="1"/>
  <c r="H128" i="5"/>
  <c r="I128" i="5" s="1"/>
  <c r="H129" i="5"/>
  <c r="I129" i="5" s="1"/>
  <c r="H130" i="5"/>
  <c r="I130" i="5" s="1"/>
  <c r="H131" i="5"/>
  <c r="I131" i="5" s="1"/>
  <c r="H132" i="5"/>
  <c r="I132" i="5" s="1"/>
  <c r="H133" i="5"/>
  <c r="I133" i="5" s="1"/>
  <c r="H134" i="5"/>
  <c r="I134" i="5" s="1"/>
  <c r="H135" i="5"/>
  <c r="I135" i="5" s="1"/>
  <c r="H136" i="5"/>
  <c r="I136" i="5" s="1"/>
  <c r="H137" i="5"/>
  <c r="I137" i="5" s="1"/>
  <c r="H138" i="5"/>
  <c r="I138" i="5" s="1"/>
  <c r="H139" i="5"/>
  <c r="I139" i="5" s="1"/>
  <c r="H140" i="5"/>
  <c r="I140" i="5" s="1"/>
  <c r="H141" i="5"/>
  <c r="I141" i="5" s="1"/>
  <c r="H142" i="5"/>
  <c r="I142" i="5" s="1"/>
  <c r="H143" i="5"/>
  <c r="I143" i="5" s="1"/>
  <c r="H144" i="5"/>
  <c r="I144" i="5" s="1"/>
  <c r="H145" i="5"/>
  <c r="I145" i="5" s="1"/>
  <c r="H146" i="5"/>
  <c r="I146" i="5" s="1"/>
  <c r="H147" i="5"/>
  <c r="I147" i="5" s="1"/>
  <c r="H148" i="5"/>
  <c r="I148" i="5" s="1"/>
  <c r="H149" i="5"/>
  <c r="I149" i="5" s="1"/>
  <c r="H150" i="5"/>
  <c r="I150" i="5" s="1"/>
  <c r="H151" i="5"/>
  <c r="I151" i="5" s="1"/>
  <c r="H152" i="5"/>
  <c r="I152" i="5" s="1"/>
  <c r="H153" i="5"/>
  <c r="I153" i="5" s="1"/>
  <c r="H154" i="5"/>
  <c r="I154" i="5" s="1"/>
  <c r="H155" i="5"/>
  <c r="I155" i="5" s="1"/>
  <c r="H156" i="5"/>
  <c r="I156" i="5" s="1"/>
  <c r="H157" i="5"/>
  <c r="I157" i="5" s="1"/>
  <c r="H158" i="5"/>
  <c r="I158" i="5" s="1"/>
  <c r="H159" i="5"/>
  <c r="I159" i="5" s="1"/>
  <c r="H160" i="5"/>
  <c r="I160" i="5" s="1"/>
  <c r="H161" i="5"/>
  <c r="I161" i="5" s="1"/>
  <c r="H162" i="5"/>
  <c r="I162" i="5" s="1"/>
  <c r="H163" i="5"/>
  <c r="I163" i="5" s="1"/>
  <c r="H164" i="5"/>
  <c r="I164" i="5" s="1"/>
  <c r="H165" i="5"/>
  <c r="I165" i="5" s="1"/>
  <c r="H166" i="5"/>
  <c r="I166" i="5" s="1"/>
  <c r="H167" i="5"/>
  <c r="I167" i="5" s="1"/>
  <c r="H168" i="5"/>
  <c r="I168" i="5" s="1"/>
  <c r="H169" i="5"/>
  <c r="I169" i="5" s="1"/>
  <c r="H170" i="5"/>
  <c r="I170" i="5" s="1"/>
  <c r="H171" i="5"/>
  <c r="I171" i="5" s="1"/>
  <c r="H172" i="5"/>
  <c r="I172" i="5" s="1"/>
  <c r="H173" i="5"/>
  <c r="I173" i="5" s="1"/>
  <c r="H174" i="5"/>
  <c r="I174" i="5" s="1"/>
  <c r="H175" i="5"/>
  <c r="I175" i="5" s="1"/>
  <c r="H176" i="5"/>
  <c r="I176" i="5" s="1"/>
  <c r="H177" i="5"/>
  <c r="I177" i="5" s="1"/>
  <c r="H178" i="5"/>
  <c r="I178" i="5" s="1"/>
  <c r="H179" i="5"/>
  <c r="I179" i="5" s="1"/>
  <c r="H180" i="5"/>
  <c r="I180" i="5" s="1"/>
  <c r="H181" i="5"/>
  <c r="I181" i="5" s="1"/>
  <c r="H182" i="5"/>
  <c r="I182" i="5" s="1"/>
  <c r="H183" i="5"/>
  <c r="I183" i="5" s="1"/>
  <c r="H184" i="5"/>
  <c r="I184" i="5" s="1"/>
  <c r="H185" i="5"/>
  <c r="I185" i="5" s="1"/>
  <c r="H186" i="5"/>
  <c r="I186" i="5" s="1"/>
  <c r="H187" i="5"/>
  <c r="I187" i="5" s="1"/>
  <c r="H188" i="5"/>
  <c r="I188" i="5" s="1"/>
  <c r="H189" i="5"/>
  <c r="I189" i="5" s="1"/>
  <c r="H190" i="5"/>
  <c r="I190" i="5" s="1"/>
  <c r="H191" i="5"/>
  <c r="I191" i="5" s="1"/>
  <c r="H192" i="5"/>
  <c r="I192" i="5" s="1"/>
  <c r="H193" i="5"/>
  <c r="I193" i="5" s="1"/>
  <c r="H194" i="5"/>
  <c r="I194" i="5" s="1"/>
  <c r="H195" i="5"/>
  <c r="I195" i="5" s="1"/>
  <c r="H196" i="5"/>
  <c r="I196" i="5" s="1"/>
  <c r="H197" i="5"/>
  <c r="I197" i="5" s="1"/>
  <c r="H198" i="5"/>
  <c r="I198" i="5" s="1"/>
  <c r="H199" i="5"/>
  <c r="I199" i="5" s="1"/>
  <c r="H200" i="5"/>
  <c r="I200" i="5" s="1"/>
  <c r="H201" i="5"/>
  <c r="I201" i="5" s="1"/>
  <c r="H202" i="5"/>
  <c r="I202" i="5" s="1"/>
  <c r="H203" i="5"/>
  <c r="I203" i="5" s="1"/>
  <c r="H204" i="5"/>
  <c r="I204" i="5" s="1"/>
  <c r="H205" i="5"/>
  <c r="I205" i="5" s="1"/>
  <c r="H206" i="5"/>
  <c r="I206" i="5" s="1"/>
  <c r="H207" i="5"/>
  <c r="I207" i="5" s="1"/>
  <c r="H208" i="5"/>
  <c r="I208" i="5" s="1"/>
  <c r="H209" i="5"/>
  <c r="I209" i="5" s="1"/>
  <c r="H210" i="5"/>
  <c r="I210" i="5" s="1"/>
  <c r="H211" i="5"/>
  <c r="I211" i="5" s="1"/>
  <c r="H212" i="5"/>
  <c r="I212" i="5" s="1"/>
  <c r="H213" i="5"/>
  <c r="I213" i="5" s="1"/>
  <c r="H214" i="5"/>
  <c r="I214" i="5" s="1"/>
  <c r="H215" i="5"/>
  <c r="I215" i="5" s="1"/>
  <c r="H216" i="5"/>
  <c r="I216" i="5" s="1"/>
  <c r="H217" i="5"/>
  <c r="I217" i="5" s="1"/>
  <c r="H218" i="5"/>
  <c r="I218" i="5" s="1"/>
  <c r="H219" i="5"/>
  <c r="I219" i="5" s="1"/>
  <c r="H220" i="5"/>
  <c r="I220" i="5" s="1"/>
  <c r="H221" i="5"/>
  <c r="I221" i="5" s="1"/>
  <c r="H222" i="5"/>
  <c r="I222" i="5" s="1"/>
  <c r="H223" i="5"/>
  <c r="I223" i="5" s="1"/>
  <c r="H224" i="5"/>
  <c r="I224" i="5" s="1"/>
  <c r="H225" i="5"/>
  <c r="I225" i="5" s="1"/>
  <c r="H226" i="5"/>
  <c r="I226" i="5" s="1"/>
  <c r="H227" i="5"/>
  <c r="I227" i="5" s="1"/>
  <c r="H228" i="5"/>
  <c r="I228" i="5" s="1"/>
  <c r="H229" i="5"/>
  <c r="I229" i="5" s="1"/>
  <c r="H230" i="5"/>
  <c r="I230" i="5" s="1"/>
  <c r="H231" i="5"/>
  <c r="I231" i="5" s="1"/>
  <c r="H232" i="5"/>
  <c r="I232" i="5" s="1"/>
  <c r="H233" i="5"/>
  <c r="I233" i="5" s="1"/>
  <c r="H234" i="5"/>
  <c r="I234" i="5" s="1"/>
  <c r="H235" i="5"/>
  <c r="I235" i="5" s="1"/>
  <c r="H236" i="5"/>
  <c r="I236" i="5" s="1"/>
  <c r="H237" i="5"/>
  <c r="I237" i="5" s="1"/>
  <c r="H238" i="5"/>
  <c r="I238" i="5" s="1"/>
  <c r="H239" i="5"/>
  <c r="I239" i="5" s="1"/>
  <c r="H240" i="5"/>
  <c r="I240" i="5" s="1"/>
  <c r="H241" i="5"/>
  <c r="I241" i="5" s="1"/>
  <c r="H242" i="5"/>
  <c r="I242" i="5" s="1"/>
  <c r="H243" i="5"/>
  <c r="I243" i="5" s="1"/>
  <c r="H244" i="5"/>
  <c r="I244" i="5" s="1"/>
  <c r="H245" i="5"/>
  <c r="I245" i="5" s="1"/>
  <c r="H246" i="5"/>
  <c r="I246" i="5" s="1"/>
  <c r="H247" i="5"/>
  <c r="I247" i="5" s="1"/>
  <c r="H248" i="5"/>
  <c r="I248" i="5" s="1"/>
  <c r="H249" i="5"/>
  <c r="I249" i="5" s="1"/>
  <c r="H250" i="5"/>
  <c r="I250" i="5" s="1"/>
  <c r="H251" i="5"/>
  <c r="I251" i="5" s="1"/>
  <c r="H252" i="5"/>
  <c r="I252" i="5" s="1"/>
  <c r="H253" i="5"/>
  <c r="I253" i="5" s="1"/>
  <c r="H254" i="5"/>
  <c r="I254" i="5" s="1"/>
  <c r="H255" i="5"/>
  <c r="I255" i="5" s="1"/>
  <c r="H256" i="5"/>
  <c r="I256" i="5" s="1"/>
  <c r="H257" i="5"/>
  <c r="I257" i="5" s="1"/>
  <c r="H258" i="5"/>
  <c r="I258" i="5" s="1"/>
  <c r="H259" i="5"/>
  <c r="I259" i="5" s="1"/>
  <c r="H260" i="5"/>
  <c r="I260" i="5" s="1"/>
  <c r="H261" i="5"/>
  <c r="I261" i="5" s="1"/>
  <c r="H262" i="5"/>
  <c r="I262" i="5" s="1"/>
  <c r="H263" i="5"/>
  <c r="I263" i="5" s="1"/>
  <c r="H264" i="5"/>
  <c r="I264" i="5" s="1"/>
  <c r="H265" i="5"/>
  <c r="I265" i="5" s="1"/>
  <c r="H266" i="5"/>
  <c r="I266" i="5" s="1"/>
  <c r="H267" i="5"/>
  <c r="I267" i="5" s="1"/>
  <c r="H268" i="5"/>
  <c r="I268" i="5" s="1"/>
  <c r="H269" i="5"/>
  <c r="I269" i="5" s="1"/>
  <c r="H270" i="5"/>
  <c r="I270" i="5" s="1"/>
  <c r="H271" i="5"/>
  <c r="I271" i="5" s="1"/>
  <c r="H272" i="5"/>
  <c r="I272" i="5" s="1"/>
  <c r="H273" i="5"/>
  <c r="I273" i="5" s="1"/>
  <c r="H274" i="5"/>
  <c r="I274" i="5" s="1"/>
  <c r="H275" i="5"/>
  <c r="I275" i="5" s="1"/>
  <c r="H276" i="5"/>
  <c r="I276" i="5" s="1"/>
  <c r="H277" i="5"/>
  <c r="I277" i="5" s="1"/>
  <c r="H278" i="5"/>
  <c r="I278" i="5" s="1"/>
  <c r="H279" i="5"/>
  <c r="I279" i="5" s="1"/>
  <c r="H280" i="5"/>
  <c r="I280" i="5" s="1"/>
  <c r="H281" i="5"/>
  <c r="I281" i="5" s="1"/>
  <c r="H282" i="5"/>
  <c r="I282" i="5" s="1"/>
  <c r="H283" i="5"/>
  <c r="I283" i="5" s="1"/>
  <c r="H284" i="5"/>
  <c r="I284" i="5" s="1"/>
  <c r="H285" i="5"/>
  <c r="I285" i="5" s="1"/>
  <c r="H286" i="5"/>
  <c r="I286" i="5" s="1"/>
  <c r="H287" i="5"/>
  <c r="I287" i="5" s="1"/>
  <c r="H288" i="5"/>
  <c r="I288" i="5" s="1"/>
  <c r="H289" i="5"/>
  <c r="I289" i="5" s="1"/>
  <c r="H290" i="5"/>
  <c r="I290" i="5" s="1"/>
  <c r="H291" i="5"/>
  <c r="I291" i="5" s="1"/>
  <c r="H292" i="5"/>
  <c r="I292" i="5" s="1"/>
  <c r="H293" i="5"/>
  <c r="I293" i="5" s="1"/>
  <c r="H294" i="5"/>
  <c r="I294" i="5" s="1"/>
  <c r="H295" i="5"/>
  <c r="I295" i="5" s="1"/>
  <c r="H296" i="5"/>
  <c r="I296" i="5" s="1"/>
  <c r="H297" i="5"/>
  <c r="I297" i="5" s="1"/>
  <c r="H298" i="5"/>
  <c r="I298" i="5" s="1"/>
  <c r="H299" i="5"/>
  <c r="I299" i="5" s="1"/>
  <c r="H300" i="5"/>
  <c r="I300" i="5" s="1"/>
  <c r="H301" i="5"/>
  <c r="I301" i="5" s="1"/>
  <c r="H302" i="5"/>
  <c r="I302" i="5" s="1"/>
  <c r="H303" i="5"/>
  <c r="I303" i="5" s="1"/>
  <c r="H304" i="5"/>
  <c r="I304" i="5" s="1"/>
  <c r="H305" i="5"/>
  <c r="I305" i="5" s="1"/>
  <c r="H306" i="5"/>
  <c r="I306" i="5" s="1"/>
  <c r="H307" i="5"/>
  <c r="I307" i="5" s="1"/>
  <c r="H308" i="5"/>
  <c r="I308" i="5" s="1"/>
  <c r="J7" i="5"/>
  <c r="H7" i="5"/>
  <c r="F7" i="5"/>
  <c r="D7" i="5"/>
  <c r="C14" i="2" l="1"/>
  <c r="C38" i="1"/>
  <c r="C41" i="1"/>
  <c r="C42" i="1"/>
  <c r="C13" i="1"/>
  <c r="C26" i="1"/>
  <c r="C19" i="1"/>
  <c r="C11" i="2"/>
  <c r="C13" i="2"/>
  <c r="C27" i="2"/>
  <c r="C36" i="1"/>
  <c r="C7" i="1"/>
  <c r="C11" i="1"/>
  <c r="C27" i="1"/>
  <c r="C16" i="1"/>
  <c r="C23" i="2"/>
  <c r="C22" i="1"/>
  <c r="H6" i="5"/>
  <c r="C6" i="4" s="1"/>
  <c r="C24" i="1"/>
  <c r="C6" i="2"/>
  <c r="K24" i="5"/>
  <c r="C44" i="1"/>
  <c r="C40" i="1"/>
  <c r="C39" i="1"/>
  <c r="C37" i="1"/>
  <c r="C30" i="1"/>
  <c r="C33" i="1"/>
  <c r="K27" i="5"/>
  <c r="C17" i="1"/>
  <c r="C25" i="1"/>
  <c r="C18" i="1"/>
  <c r="C21" i="1"/>
  <c r="C29" i="1"/>
  <c r="C28" i="1"/>
  <c r="C20" i="1"/>
  <c r="K28" i="5"/>
  <c r="C29" i="2"/>
  <c r="E29" i="2" s="1"/>
  <c r="C14" i="1"/>
  <c r="C8" i="1"/>
  <c r="C12" i="1"/>
  <c r="K29" i="5"/>
  <c r="C22" i="2"/>
  <c r="C18" i="2"/>
  <c r="C7" i="2"/>
  <c r="E7" i="2" s="1"/>
  <c r="C8" i="2"/>
  <c r="E8" i="2" s="1"/>
  <c r="C19" i="2"/>
  <c r="E19" i="2" s="1"/>
  <c r="D37" i="1"/>
  <c r="D30" i="1"/>
  <c r="D33" i="1"/>
  <c r="D39" i="1"/>
  <c r="D28" i="1"/>
  <c r="D20" i="1"/>
  <c r="D21" i="1"/>
  <c r="D29" i="1"/>
  <c r="D17" i="1"/>
  <c r="D22" i="2"/>
  <c r="D29" i="2"/>
  <c r="D12" i="1"/>
  <c r="D8" i="1"/>
  <c r="D19" i="2"/>
  <c r="D8" i="2"/>
  <c r="D18" i="2"/>
  <c r="C24" i="2"/>
  <c r="E22" i="2"/>
  <c r="E18" i="2"/>
  <c r="C21" i="2"/>
  <c r="C15" i="1"/>
  <c r="D10" i="3"/>
  <c r="C10" i="2"/>
  <c r="L9" i="5"/>
  <c r="I9" i="5"/>
  <c r="D38" i="1" s="1"/>
  <c r="L10" i="5"/>
  <c r="I10" i="5"/>
  <c r="D41" i="1" s="1"/>
  <c r="L11" i="5"/>
  <c r="I11" i="5"/>
  <c r="D42" i="1" s="1"/>
  <c r="L12" i="5"/>
  <c r="I12" i="5"/>
  <c r="D36" i="1" s="1"/>
  <c r="L13" i="5"/>
  <c r="I13" i="5"/>
  <c r="L14" i="5"/>
  <c r="I14" i="5"/>
  <c r="L15" i="5"/>
  <c r="I15" i="5"/>
  <c r="L16" i="5"/>
  <c r="I16" i="5"/>
  <c r="L17" i="5"/>
  <c r="I17" i="5"/>
  <c r="I18" i="5"/>
  <c r="L18" i="5"/>
  <c r="I19" i="5"/>
  <c r="D11" i="1" s="1"/>
  <c r="L19" i="5"/>
  <c r="L20" i="5"/>
  <c r="I20" i="5"/>
  <c r="D13" i="1" s="1"/>
  <c r="L21" i="5"/>
  <c r="I21" i="5"/>
  <c r="L22" i="5"/>
  <c r="I22" i="5"/>
  <c r="L23" i="5"/>
  <c r="I23" i="5"/>
  <c r="D14" i="1" s="1"/>
  <c r="L24" i="5"/>
  <c r="I24" i="5"/>
  <c r="L25" i="5"/>
  <c r="I25" i="5"/>
  <c r="L26" i="5"/>
  <c r="I26" i="5"/>
  <c r="D26" i="1" s="1"/>
  <c r="L27" i="5"/>
  <c r="I27" i="5"/>
  <c r="I28" i="5"/>
  <c r="L28" i="5"/>
  <c r="L29" i="5"/>
  <c r="I29" i="5"/>
  <c r="I30" i="5"/>
  <c r="L30" i="5"/>
  <c r="I31" i="5"/>
  <c r="L31" i="5"/>
  <c r="L32" i="5"/>
  <c r="I32" i="5"/>
  <c r="L33" i="5"/>
  <c r="I33" i="5"/>
  <c r="L34" i="5"/>
  <c r="I34" i="5"/>
  <c r="I35" i="5"/>
  <c r="D19" i="1" s="1"/>
  <c r="L35" i="5"/>
  <c r="I36" i="5"/>
  <c r="L36" i="5"/>
  <c r="I37" i="5"/>
  <c r="D24" i="1" s="1"/>
  <c r="L37" i="5"/>
  <c r="L38" i="5"/>
  <c r="I38" i="5"/>
  <c r="I39" i="5"/>
  <c r="L39" i="5"/>
  <c r="I40" i="5"/>
  <c r="D25" i="1" s="1"/>
  <c r="L40" i="5"/>
  <c r="I41" i="5"/>
  <c r="L41" i="5"/>
  <c r="L42" i="5"/>
  <c r="I42" i="5"/>
  <c r="L43" i="5"/>
  <c r="I43" i="5"/>
  <c r="L44" i="5"/>
  <c r="I44" i="5"/>
  <c r="C8" i="4"/>
  <c r="L45" i="5"/>
  <c r="I45" i="5"/>
  <c r="L46" i="5"/>
  <c r="I46" i="5"/>
  <c r="L47" i="5"/>
  <c r="I47" i="5"/>
  <c r="L48" i="5"/>
  <c r="I48" i="5"/>
  <c r="L49" i="5"/>
  <c r="I49" i="5"/>
  <c r="L50" i="5"/>
  <c r="I50" i="5"/>
  <c r="L51" i="5"/>
  <c r="I51" i="5"/>
  <c r="I52" i="5"/>
  <c r="L52" i="5"/>
  <c r="L53" i="5"/>
  <c r="I53" i="5"/>
  <c r="L54" i="5"/>
  <c r="I54" i="5"/>
  <c r="L55" i="5"/>
  <c r="I55" i="5"/>
  <c r="L56" i="5"/>
  <c r="I56" i="5"/>
  <c r="L57" i="5"/>
  <c r="I57" i="5"/>
  <c r="D23" i="2" s="1"/>
  <c r="I58" i="5"/>
  <c r="D14" i="2" s="1"/>
  <c r="E14" i="2" s="1"/>
  <c r="L58" i="5"/>
  <c r="L59" i="5"/>
  <c r="I59" i="5"/>
  <c r="L60" i="5"/>
  <c r="I60" i="5"/>
  <c r="D27" i="2" s="1"/>
  <c r="L61" i="5"/>
  <c r="I61" i="5"/>
  <c r="L62" i="5"/>
  <c r="I62" i="5"/>
  <c r="D44" i="1"/>
  <c r="L63" i="5"/>
  <c r="I63" i="5"/>
  <c r="L64" i="5"/>
  <c r="I64" i="5"/>
  <c r="D9" i="2" s="1"/>
  <c r="E9" i="2" s="1"/>
  <c r="L65" i="5"/>
  <c r="I65" i="5"/>
  <c r="D20" i="2" s="1"/>
  <c r="C31" i="1"/>
  <c r="C32" i="1" s="1"/>
  <c r="C6" i="1"/>
  <c r="C9" i="1" s="1"/>
  <c r="C10" i="1"/>
  <c r="C12" i="2"/>
  <c r="C16" i="2" s="1"/>
  <c r="D11" i="3"/>
  <c r="D13" i="2" l="1"/>
  <c r="E13" i="2" s="1"/>
  <c r="D15" i="2"/>
  <c r="E15" i="2" s="1"/>
  <c r="E27" i="2"/>
  <c r="D6" i="2"/>
  <c r="E21" i="2"/>
  <c r="C25" i="2"/>
  <c r="C17" i="2"/>
  <c r="E23" i="2"/>
  <c r="D24" i="2"/>
  <c r="E24" i="2" s="1"/>
  <c r="E20" i="2"/>
  <c r="D21" i="2"/>
  <c r="D12" i="3"/>
  <c r="C23" i="1"/>
  <c r="C9" i="4"/>
  <c r="D6" i="1"/>
  <c r="D7" i="1"/>
  <c r="D16" i="1"/>
  <c r="D27" i="1"/>
  <c r="D32" i="1" s="1"/>
  <c r="D31" i="1"/>
  <c r="D22" i="1"/>
  <c r="D11" i="2"/>
  <c r="D12" i="2"/>
  <c r="E12" i="2" s="1"/>
  <c r="D10" i="1"/>
  <c r="D10" i="2" l="1"/>
  <c r="E10" i="2" s="1"/>
  <c r="E6" i="2"/>
  <c r="C26" i="2"/>
  <c r="D5" i="3"/>
  <c r="D6" i="3"/>
  <c r="C34" i="1"/>
  <c r="E10" i="3"/>
  <c r="D15" i="1"/>
  <c r="D23" i="1" s="1"/>
  <c r="E11" i="2"/>
  <c r="D16" i="2"/>
  <c r="E12" i="3"/>
  <c r="E11" i="3"/>
  <c r="D25" i="2"/>
  <c r="E25" i="2" s="1"/>
  <c r="D9" i="1"/>
  <c r="C28" i="2" l="1"/>
  <c r="C35" i="1"/>
  <c r="D13" i="3"/>
  <c r="E16" i="2"/>
  <c r="D17" i="2"/>
  <c r="E5" i="3"/>
  <c r="E6" i="3"/>
  <c r="D34" i="1"/>
  <c r="C30" i="2" l="1"/>
  <c r="E17" i="2"/>
  <c r="D26" i="2"/>
  <c r="D35" i="1"/>
  <c r="E13" i="3"/>
  <c r="C43" i="1" l="1"/>
  <c r="C45" i="1" s="1"/>
  <c r="D9" i="3" s="1"/>
  <c r="D8" i="3"/>
  <c r="E26" i="2"/>
  <c r="D28" i="2"/>
  <c r="C47" i="1" l="1"/>
  <c r="D7" i="3"/>
  <c r="E28" i="2"/>
  <c r="D30" i="2"/>
  <c r="E30" i="2" l="1"/>
  <c r="C11" i="4"/>
  <c r="E8" i="3"/>
  <c r="D43" i="1"/>
  <c r="D45" i="1" s="1"/>
  <c r="E9" i="3" s="1"/>
  <c r="D47" i="1" l="1"/>
  <c r="C7" i="4" s="1"/>
  <c r="E7" i="3"/>
  <c r="C10" i="4"/>
</calcChain>
</file>

<file path=xl/sharedStrings.xml><?xml version="1.0" encoding="utf-8"?>
<sst xmlns="http://schemas.openxmlformats.org/spreadsheetml/2006/main" count="1350" uniqueCount="716">
  <si>
    <t>Corespondența conturilor cu rândurile din bilanț și din contul de profit și pierdere</t>
  </si>
  <si>
    <t>Pentru fiecare cont sintetic (3 cifre) sau analitic (4 cifre): rândul pe care merge soldul debitor și rândul pe care merge soldul creditor (conturile bifuncționale, de exemplu 401, 411, 512, merg pe rânduri diferite).</t>
  </si>
  <si>
    <t>Cont (prefix)</t>
  </si>
  <si>
    <t>Denumire</t>
  </si>
  <si>
    <t>Rând dacă sold debitor</t>
  </si>
  <si>
    <t>Rând dacă sold creditor</t>
  </si>
  <si>
    <t>1011</t>
  </si>
  <si>
    <t>Capital subscris nevărsat</t>
  </si>
  <si>
    <t>J.I</t>
  </si>
  <si>
    <t>1012</t>
  </si>
  <si>
    <t>Capital subscris vărsat</t>
  </si>
  <si>
    <t>104</t>
  </si>
  <si>
    <t>Prime de capital</t>
  </si>
  <si>
    <t>J.II</t>
  </si>
  <si>
    <t>105</t>
  </si>
  <si>
    <t>Rezerve din reevaluare</t>
  </si>
  <si>
    <t>J.III</t>
  </si>
  <si>
    <t>106</t>
  </si>
  <si>
    <t>Rezerve</t>
  </si>
  <si>
    <t>J.IV</t>
  </si>
  <si>
    <t>117</t>
  </si>
  <si>
    <t>Rezultatul reportat</t>
  </si>
  <si>
    <t>J.V</t>
  </si>
  <si>
    <t>121</t>
  </si>
  <si>
    <t>Profit sau pierdere</t>
  </si>
  <si>
    <t>J.VI</t>
  </si>
  <si>
    <t>129</t>
  </si>
  <si>
    <t>Repartizarea profitului</t>
  </si>
  <si>
    <t>J.VII</t>
  </si>
  <si>
    <t>151</t>
  </si>
  <si>
    <t>Provizioane</t>
  </si>
  <si>
    <t>H</t>
  </si>
  <si>
    <t>161</t>
  </si>
  <si>
    <t>Împrumuturi din emisiuni de obligațiuni</t>
  </si>
  <si>
    <t>G</t>
  </si>
  <si>
    <t>162</t>
  </si>
  <si>
    <t>Credite bancare pe termen lung</t>
  </si>
  <si>
    <t>166</t>
  </si>
  <si>
    <t>Datorii față de entitățile afiliate</t>
  </si>
  <si>
    <t>167</t>
  </si>
  <si>
    <t>Alte împrumuturi și datorii asimilate</t>
  </si>
  <si>
    <t>168</t>
  </si>
  <si>
    <t>Dobânzi aferente împrumuturilor</t>
  </si>
  <si>
    <t>169</t>
  </si>
  <si>
    <t>Prime privind rambursarea obligațiunilor</t>
  </si>
  <si>
    <t>201</t>
  </si>
  <si>
    <t>Cheltuieli de constituire</t>
  </si>
  <si>
    <t>A.I</t>
  </si>
  <si>
    <t>203</t>
  </si>
  <si>
    <t>Cheltuieli de dezvoltare</t>
  </si>
  <si>
    <t>205</t>
  </si>
  <si>
    <t>Concesiuni, brevete, licențe, mărci</t>
  </si>
  <si>
    <t>206</t>
  </si>
  <si>
    <t>Active necorporale de explorare</t>
  </si>
  <si>
    <t>207</t>
  </si>
  <si>
    <t>Fond comercial</t>
  </si>
  <si>
    <t>208</t>
  </si>
  <si>
    <t>Alte imobilizări necorporale</t>
  </si>
  <si>
    <t>233</t>
  </si>
  <si>
    <t>Imobilizări necorporale în curs</t>
  </si>
  <si>
    <t>280</t>
  </si>
  <si>
    <t>Amortizări privind imobilizările necorporale</t>
  </si>
  <si>
    <t>290</t>
  </si>
  <si>
    <t>Ajustări imobilizări necorporale</t>
  </si>
  <si>
    <t>211</t>
  </si>
  <si>
    <t>Terenuri și amenajări de terenuri</t>
  </si>
  <si>
    <t>A.II</t>
  </si>
  <si>
    <t>212</t>
  </si>
  <si>
    <t>Construcții</t>
  </si>
  <si>
    <t>213</t>
  </si>
  <si>
    <t>Instalații tehnice și mijloace de transport</t>
  </si>
  <si>
    <t>214</t>
  </si>
  <si>
    <t>Mobilier, aparatură birotică</t>
  </si>
  <si>
    <t>215</t>
  </si>
  <si>
    <t>Investiții imobiliare</t>
  </si>
  <si>
    <t>216</t>
  </si>
  <si>
    <t>Active corporale de explorare</t>
  </si>
  <si>
    <t>217</t>
  </si>
  <si>
    <t>Active biologice productive</t>
  </si>
  <si>
    <t>223</t>
  </si>
  <si>
    <t>Instalații în curs de aprovizionare</t>
  </si>
  <si>
    <t>224</t>
  </si>
  <si>
    <t>Mobilier în curs de aprovizionare</t>
  </si>
  <si>
    <t>227</t>
  </si>
  <si>
    <t>Active biologice în curs de aprovizionare</t>
  </si>
  <si>
    <t>231</t>
  </si>
  <si>
    <t>Imobilizări corporale în curs de execuție</t>
  </si>
  <si>
    <t>235</t>
  </si>
  <si>
    <t>Investiții imobiliare în curs</t>
  </si>
  <si>
    <t>281</t>
  </si>
  <si>
    <t>Amortizări privind imobilizările corporale</t>
  </si>
  <si>
    <t>291</t>
  </si>
  <si>
    <t>Ajustări imobilizări corporale</t>
  </si>
  <si>
    <t>293</t>
  </si>
  <si>
    <t>Ajustări imobilizări în curs</t>
  </si>
  <si>
    <t>261</t>
  </si>
  <si>
    <t>Acțiuni deținute la entitățile afiliate</t>
  </si>
  <si>
    <t>A.III</t>
  </si>
  <si>
    <t>262</t>
  </si>
  <si>
    <t>Acțiuni deținute la entități asociate</t>
  </si>
  <si>
    <t>263</t>
  </si>
  <si>
    <t>Acțiuni deținute la entități controlate în comun</t>
  </si>
  <si>
    <t>265</t>
  </si>
  <si>
    <t>Alte titluri imobilizate</t>
  </si>
  <si>
    <t>266</t>
  </si>
  <si>
    <t>Certificate verzi amânate</t>
  </si>
  <si>
    <t>267</t>
  </si>
  <si>
    <t>Creanțe imobilizate (garanții, împrumuturi)</t>
  </si>
  <si>
    <t>296</t>
  </si>
  <si>
    <t>Ajustări imobilizări financiare</t>
  </si>
  <si>
    <t>269</t>
  </si>
  <si>
    <t>Vărsăminte de efectuat</t>
  </si>
  <si>
    <t>D.8</t>
  </si>
  <si>
    <t>301</t>
  </si>
  <si>
    <t>Materii prime</t>
  </si>
  <si>
    <t>B.I.1</t>
  </si>
  <si>
    <t>302</t>
  </si>
  <si>
    <t>Materiale consumabile</t>
  </si>
  <si>
    <t>303</t>
  </si>
  <si>
    <t>Materiale de natura obiectelor de inventar</t>
  </si>
  <si>
    <t>321</t>
  </si>
  <si>
    <t>Materii prime în curs de aprovizionare</t>
  </si>
  <si>
    <t>322</t>
  </si>
  <si>
    <t>Materiale consumabile în curs de aprovizionare</t>
  </si>
  <si>
    <t>323</t>
  </si>
  <si>
    <t>Obiecte de inventar în curs de aprovizionare</t>
  </si>
  <si>
    <t>328</t>
  </si>
  <si>
    <t>Alte stocuri în curs de aprovizionare</t>
  </si>
  <si>
    <t>351</t>
  </si>
  <si>
    <t>Materii și materiale aflate la terți</t>
  </si>
  <si>
    <t>381</t>
  </si>
  <si>
    <t>Ambalaje</t>
  </si>
  <si>
    <t>391</t>
  </si>
  <si>
    <t>Ajustări materii prime</t>
  </si>
  <si>
    <t>392</t>
  </si>
  <si>
    <t>Ajustări materiale</t>
  </si>
  <si>
    <t>331</t>
  </si>
  <si>
    <t>Produse în curs de execuție</t>
  </si>
  <si>
    <t>B.I.2</t>
  </si>
  <si>
    <t>332</t>
  </si>
  <si>
    <t>Servicii în curs de execuție</t>
  </si>
  <si>
    <t>393</t>
  </si>
  <si>
    <t>Ajustări producția în curs</t>
  </si>
  <si>
    <t>341</t>
  </si>
  <si>
    <t>Semifabricate</t>
  </si>
  <si>
    <t>B.I.3</t>
  </si>
  <si>
    <t>345</t>
  </si>
  <si>
    <t>Produse finite</t>
  </si>
  <si>
    <t>346</t>
  </si>
  <si>
    <t>Produse reziduale</t>
  </si>
  <si>
    <t>347</t>
  </si>
  <si>
    <t>Produse agricole</t>
  </si>
  <si>
    <t>348</t>
  </si>
  <si>
    <t>Diferențe de preț la produse</t>
  </si>
  <si>
    <t>354</t>
  </si>
  <si>
    <t>Produse aflate la terți</t>
  </si>
  <si>
    <t>356</t>
  </si>
  <si>
    <t>Active biologice aflate la terți</t>
  </si>
  <si>
    <t>357</t>
  </si>
  <si>
    <t>Mărfuri aflate la terți</t>
  </si>
  <si>
    <t>358</t>
  </si>
  <si>
    <t>Ambalaje aflate la terți</t>
  </si>
  <si>
    <t>361</t>
  </si>
  <si>
    <t>Active biologice de natura stocurilor</t>
  </si>
  <si>
    <t>371</t>
  </si>
  <si>
    <t>Mărfuri</t>
  </si>
  <si>
    <t>378</t>
  </si>
  <si>
    <t>Diferențe de preț la mărfuri</t>
  </si>
  <si>
    <t>394</t>
  </si>
  <si>
    <t>Ajustări produse</t>
  </si>
  <si>
    <t>395</t>
  </si>
  <si>
    <t>Ajustări stocuri la terți</t>
  </si>
  <si>
    <t>397</t>
  </si>
  <si>
    <t>Ajustări mărfuri</t>
  </si>
  <si>
    <t>398</t>
  </si>
  <si>
    <t>Ajustări ambalaje</t>
  </si>
  <si>
    <t>4091</t>
  </si>
  <si>
    <t>Avansuri pentru cumpărări de bunuri de natura stocurilor</t>
  </si>
  <si>
    <t>B.I.4</t>
  </si>
  <si>
    <t>4092</t>
  </si>
  <si>
    <t>Avansuri pentru cumpărări de servicii</t>
  </si>
  <si>
    <t>B.II.1</t>
  </si>
  <si>
    <t>4093</t>
  </si>
  <si>
    <t>Avansuri pentru imobilizări corporale</t>
  </si>
  <si>
    <t>4094</t>
  </si>
  <si>
    <t>Avansuri pentru imobilizări necorporale</t>
  </si>
  <si>
    <t>401</t>
  </si>
  <si>
    <t>Furnizori</t>
  </si>
  <si>
    <t>B.II.4</t>
  </si>
  <si>
    <t>D.4</t>
  </si>
  <si>
    <t>403</t>
  </si>
  <si>
    <t>Efecte de plătit</t>
  </si>
  <si>
    <t>D.5</t>
  </si>
  <si>
    <t>404</t>
  </si>
  <si>
    <t>Furnizori de imobilizări</t>
  </si>
  <si>
    <t>405</t>
  </si>
  <si>
    <t>Efecte de plătit pentru imobilizări</t>
  </si>
  <si>
    <t>408</t>
  </si>
  <si>
    <t>Furnizori – facturi nesosite</t>
  </si>
  <si>
    <t>411</t>
  </si>
  <si>
    <t>Clienți</t>
  </si>
  <si>
    <t>D.3</t>
  </si>
  <si>
    <t>413</t>
  </si>
  <si>
    <t>Efecte de primit de la clienți</t>
  </si>
  <si>
    <t>418</t>
  </si>
  <si>
    <t>Clienți – facturi de întocmit</t>
  </si>
  <si>
    <t>419</t>
  </si>
  <si>
    <t>Clienți – creditori</t>
  </si>
  <si>
    <t>491</t>
  </si>
  <si>
    <t>Ajustări creanțe clienți</t>
  </si>
  <si>
    <t>421</t>
  </si>
  <si>
    <t>Personal – salarii datorate</t>
  </si>
  <si>
    <t>423</t>
  </si>
  <si>
    <t>Ajutoare sociale datorate</t>
  </si>
  <si>
    <t>424</t>
  </si>
  <si>
    <t>Prime privind participarea la profit</t>
  </si>
  <si>
    <t>425</t>
  </si>
  <si>
    <t>Avansuri acordate personalului</t>
  </si>
  <si>
    <t>426</t>
  </si>
  <si>
    <t>Drepturi de personal neridicate</t>
  </si>
  <si>
    <t>427</t>
  </si>
  <si>
    <t>Rețineri din salarii</t>
  </si>
  <si>
    <t>428</t>
  </si>
  <si>
    <t>Alte datorii și creanțe cu personalul</t>
  </si>
  <si>
    <t>431</t>
  </si>
  <si>
    <t>Asigurări sociale</t>
  </si>
  <si>
    <t>436</t>
  </si>
  <si>
    <t>Contribuția asiguratorie pentru muncă</t>
  </si>
  <si>
    <t>437</t>
  </si>
  <si>
    <t>Ajutor de șomaj</t>
  </si>
  <si>
    <t>438</t>
  </si>
  <si>
    <t>Alte datorii și creanțe sociale</t>
  </si>
  <si>
    <t>441</t>
  </si>
  <si>
    <t>Impozitul pe profit / venit</t>
  </si>
  <si>
    <t>442</t>
  </si>
  <si>
    <t>Taxa pe valoarea adăugată</t>
  </si>
  <si>
    <t>444</t>
  </si>
  <si>
    <t>Impozitul pe venituri de natura salariilor</t>
  </si>
  <si>
    <t>445</t>
  </si>
  <si>
    <t>Subvenții</t>
  </si>
  <si>
    <t>446</t>
  </si>
  <si>
    <t>Alte impozite și taxe</t>
  </si>
  <si>
    <t>447</t>
  </si>
  <si>
    <t>Fonduri speciale</t>
  </si>
  <si>
    <t>448</t>
  </si>
  <si>
    <t>Alte datorii și creanțe cu bugetul</t>
  </si>
  <si>
    <t>451</t>
  </si>
  <si>
    <t>Decontări intra-grup</t>
  </si>
  <si>
    <t>B.II.2</t>
  </si>
  <si>
    <t>D.6</t>
  </si>
  <si>
    <t>453</t>
  </si>
  <si>
    <t>Decontări cu entitățile asociate</t>
  </si>
  <si>
    <t>B.II.3</t>
  </si>
  <si>
    <t>D.7</t>
  </si>
  <si>
    <t>455</t>
  </si>
  <si>
    <t>Sume datorate acționarilor / asociaților</t>
  </si>
  <si>
    <t>456</t>
  </si>
  <si>
    <t>Decontări cu asociații privind capitalul</t>
  </si>
  <si>
    <t>B.II.5</t>
  </si>
  <si>
    <t>457</t>
  </si>
  <si>
    <t>Dividende de plată</t>
  </si>
  <si>
    <t>458</t>
  </si>
  <si>
    <t>Decontări din operațiuni în participație</t>
  </si>
  <si>
    <t>461</t>
  </si>
  <si>
    <t>Debitori diverși</t>
  </si>
  <si>
    <t>462</t>
  </si>
  <si>
    <t>Creditori diverși</t>
  </si>
  <si>
    <t>466</t>
  </si>
  <si>
    <t>Decontări din operațiuni de fiducie</t>
  </si>
  <si>
    <t>471</t>
  </si>
  <si>
    <t>Cheltuieli înregistrate în avans</t>
  </si>
  <si>
    <t>C</t>
  </si>
  <si>
    <t>472</t>
  </si>
  <si>
    <t>Venituri înregistrate în avans</t>
  </si>
  <si>
    <t>I</t>
  </si>
  <si>
    <t>473</t>
  </si>
  <si>
    <t>Decontări din operațiuni în curs de clarificare</t>
  </si>
  <si>
    <t>475</t>
  </si>
  <si>
    <t>Subvenții pentru investiții</t>
  </si>
  <si>
    <t>478</t>
  </si>
  <si>
    <t>Venituri în avans aferente activelor primite prin transfer</t>
  </si>
  <si>
    <t>481</t>
  </si>
  <si>
    <t>Decontări între unitate și subunități</t>
  </si>
  <si>
    <t>482</t>
  </si>
  <si>
    <t>Decontări între subunități</t>
  </si>
  <si>
    <t>495</t>
  </si>
  <si>
    <t>Ajustări creanțe decontări în grup</t>
  </si>
  <si>
    <t>496</t>
  </si>
  <si>
    <t>Ajustări creanțe debitori diverși</t>
  </si>
  <si>
    <t>501</t>
  </si>
  <si>
    <t>B.III</t>
  </si>
  <si>
    <t>505</t>
  </si>
  <si>
    <t>Obligațiuni emise și răscumpărate</t>
  </si>
  <si>
    <t>506</t>
  </si>
  <si>
    <t>Obligațiuni</t>
  </si>
  <si>
    <t>508</t>
  </si>
  <si>
    <t>Alte investiții pe termen scurt</t>
  </si>
  <si>
    <t>509</t>
  </si>
  <si>
    <t>Vărsăminte de efectuat pentru investiții pe termen scurt</t>
  </si>
  <si>
    <t>591</t>
  </si>
  <si>
    <t>Ajustări investiții pe termen scurt</t>
  </si>
  <si>
    <t>595</t>
  </si>
  <si>
    <t>Ajustări obligațiuni</t>
  </si>
  <si>
    <t>596</t>
  </si>
  <si>
    <t>598</t>
  </si>
  <si>
    <t>Ajustări alte investiții</t>
  </si>
  <si>
    <t>511</t>
  </si>
  <si>
    <t>Valori de încasat</t>
  </si>
  <si>
    <t>B.IV</t>
  </si>
  <si>
    <t>D.2</t>
  </si>
  <si>
    <t>512</t>
  </si>
  <si>
    <t>Conturi curente la bănci</t>
  </si>
  <si>
    <t>518</t>
  </si>
  <si>
    <t>Dobânzi</t>
  </si>
  <si>
    <t>519</t>
  </si>
  <si>
    <t>Credite bancare pe termen scurt</t>
  </si>
  <si>
    <t>531</t>
  </si>
  <si>
    <t>Casa</t>
  </si>
  <si>
    <t>532</t>
  </si>
  <si>
    <t>Alte valori</t>
  </si>
  <si>
    <t>541</t>
  </si>
  <si>
    <t>Acreditive</t>
  </si>
  <si>
    <t>542</t>
  </si>
  <si>
    <t>Avansuri de trezorerie</t>
  </si>
  <si>
    <t>581</t>
  </si>
  <si>
    <t>Viramente interne</t>
  </si>
  <si>
    <t>601</t>
  </si>
  <si>
    <t>P5a</t>
  </si>
  <si>
    <t>602</t>
  </si>
  <si>
    <t>603</t>
  </si>
  <si>
    <t>604</t>
  </si>
  <si>
    <t>Materiale nestocate</t>
  </si>
  <si>
    <t>606</t>
  </si>
  <si>
    <t>607</t>
  </si>
  <si>
    <t>608</t>
  </si>
  <si>
    <t>609</t>
  </si>
  <si>
    <t>Reduceri comerciale primite</t>
  </si>
  <si>
    <t>605</t>
  </si>
  <si>
    <t>Energie și apă</t>
  </si>
  <si>
    <t>P5b</t>
  </si>
  <si>
    <t>611</t>
  </si>
  <si>
    <t>Întreținere și reparații</t>
  </si>
  <si>
    <t>612</t>
  </si>
  <si>
    <t>Redevențe, locații de gestiune și chirii</t>
  </si>
  <si>
    <t>613</t>
  </si>
  <si>
    <t>Prime de asigurare</t>
  </si>
  <si>
    <t>614</t>
  </si>
  <si>
    <t>Studii și cercetări</t>
  </si>
  <si>
    <t>615</t>
  </si>
  <si>
    <t>Pregătirea personalului</t>
  </si>
  <si>
    <t>621</t>
  </si>
  <si>
    <t>Colaboratori</t>
  </si>
  <si>
    <t>622</t>
  </si>
  <si>
    <t>Comisioane și onorarii</t>
  </si>
  <si>
    <t>623</t>
  </si>
  <si>
    <t>Protocol, reclamă și publicitate</t>
  </si>
  <si>
    <t>624</t>
  </si>
  <si>
    <t>Transport de bunuri și personal</t>
  </si>
  <si>
    <t>625</t>
  </si>
  <si>
    <t>Deplasări, detașări și transferări</t>
  </si>
  <si>
    <t>626</t>
  </si>
  <si>
    <t>Poștale și telecomunicații</t>
  </si>
  <si>
    <t>627</t>
  </si>
  <si>
    <t>Servicii bancare</t>
  </si>
  <si>
    <t>628</t>
  </si>
  <si>
    <t>Alte servicii executate de terți</t>
  </si>
  <si>
    <t>641</t>
  </si>
  <si>
    <t>Salariile personalului</t>
  </si>
  <si>
    <t>P6</t>
  </si>
  <si>
    <t>642</t>
  </si>
  <si>
    <t>Avantaje în natură și tichete</t>
  </si>
  <si>
    <t>643</t>
  </si>
  <si>
    <t>Remunerare în instrumente de capitaluri proprii</t>
  </si>
  <si>
    <t>644</t>
  </si>
  <si>
    <t>Prime din participarea la profit</t>
  </si>
  <si>
    <t>645</t>
  </si>
  <si>
    <t>Asigurări și protecție socială</t>
  </si>
  <si>
    <t>646</t>
  </si>
  <si>
    <t>6811</t>
  </si>
  <si>
    <t>Amortizarea imobilizărilor</t>
  </si>
  <si>
    <t>P7a</t>
  </si>
  <si>
    <t>6813</t>
  </si>
  <si>
    <t>Ajustări pentru deprecierea imobilizărilor</t>
  </si>
  <si>
    <t>6817</t>
  </si>
  <si>
    <t>Ajustări fond comercial</t>
  </si>
  <si>
    <t>6812</t>
  </si>
  <si>
    <t>P8</t>
  </si>
  <si>
    <t>6814</t>
  </si>
  <si>
    <t>Ajustări active circulante</t>
  </si>
  <si>
    <t>6816</t>
  </si>
  <si>
    <t>Ajustări investiții imobiliare</t>
  </si>
  <si>
    <t>635</t>
  </si>
  <si>
    <t>Alte impozite, taxe și vărsăminte asimilate</t>
  </si>
  <si>
    <t>652</t>
  </si>
  <si>
    <t>Protecția mediului</t>
  </si>
  <si>
    <t>654</t>
  </si>
  <si>
    <t>Pierderi din creanțe și debitori diverși</t>
  </si>
  <si>
    <t>658</t>
  </si>
  <si>
    <t>Alte cheltuieli de exploatare</t>
  </si>
  <si>
    <t>663</t>
  </si>
  <si>
    <t>Pierderi din creanțe legate de participații</t>
  </si>
  <si>
    <t>P13</t>
  </si>
  <si>
    <t>664</t>
  </si>
  <si>
    <t>Cheltuieli privind investițiile financiare cedate</t>
  </si>
  <si>
    <t>665</t>
  </si>
  <si>
    <t>Diferențe de curs valutar</t>
  </si>
  <si>
    <t>666</t>
  </si>
  <si>
    <t>667</t>
  </si>
  <si>
    <t>Sconturi acordate</t>
  </si>
  <si>
    <t>668</t>
  </si>
  <si>
    <t>Alte cheltuieli financiare</t>
  </si>
  <si>
    <t>686</t>
  </si>
  <si>
    <t>Ajustări financiare</t>
  </si>
  <si>
    <t>P12</t>
  </si>
  <si>
    <t>691</t>
  </si>
  <si>
    <t>Impozitul pe profit</t>
  </si>
  <si>
    <t>P14</t>
  </si>
  <si>
    <t>694</t>
  </si>
  <si>
    <t>Impozitul pe profit – grup fiscal</t>
  </si>
  <si>
    <t>698</t>
  </si>
  <si>
    <t>Impozitul pe venit (microîntreprinderi) și alte impozite</t>
  </si>
  <si>
    <t>P16</t>
  </si>
  <si>
    <t>701</t>
  </si>
  <si>
    <t>Vânzarea produselor finite</t>
  </si>
  <si>
    <t>P1</t>
  </si>
  <si>
    <t>702</t>
  </si>
  <si>
    <t>Vânzarea semifabricatelor</t>
  </si>
  <si>
    <t>703</t>
  </si>
  <si>
    <t>Vânzarea produselor reziduale</t>
  </si>
  <si>
    <t>704</t>
  </si>
  <si>
    <t>Servicii prestate</t>
  </si>
  <si>
    <t>705</t>
  </si>
  <si>
    <t>706</t>
  </si>
  <si>
    <t>Redevențe, locații și chirii</t>
  </si>
  <si>
    <t>707</t>
  </si>
  <si>
    <t>Vânzarea mărfurilor</t>
  </si>
  <si>
    <t>708</t>
  </si>
  <si>
    <t>Activități diverse</t>
  </si>
  <si>
    <t>709</t>
  </si>
  <si>
    <t>Reduceri comerciale acordate</t>
  </si>
  <si>
    <t>711</t>
  </si>
  <si>
    <t>Variația stocurilor</t>
  </si>
  <si>
    <t>P2</t>
  </si>
  <si>
    <t>712</t>
  </si>
  <si>
    <t>Variația stocurilor (active biologice)</t>
  </si>
  <si>
    <t>721</t>
  </si>
  <si>
    <t>Producția de imobilizări necorporale</t>
  </si>
  <si>
    <t>P3</t>
  </si>
  <si>
    <t>722</t>
  </si>
  <si>
    <t>Producția de imobilizări corporale</t>
  </si>
  <si>
    <t>725</t>
  </si>
  <si>
    <t>Producția de investiții imobiliare</t>
  </si>
  <si>
    <t>741</t>
  </si>
  <si>
    <t>Subvenții de exploatare</t>
  </si>
  <si>
    <t>P4</t>
  </si>
  <si>
    <t>754</t>
  </si>
  <si>
    <t>Creanțe reactivate</t>
  </si>
  <si>
    <t>755</t>
  </si>
  <si>
    <t>Reducerea provizioanelor</t>
  </si>
  <si>
    <t>758</t>
  </si>
  <si>
    <t>Alte venituri din exploatare</t>
  </si>
  <si>
    <t>781</t>
  </si>
  <si>
    <t>Reluări de provizioane și ajustări</t>
  </si>
  <si>
    <t>761</t>
  </si>
  <si>
    <t>Venituri din imobilizări financiare</t>
  </si>
  <si>
    <t>P9</t>
  </si>
  <si>
    <t>762</t>
  </si>
  <si>
    <t>Venituri din investiții pe termen scurt</t>
  </si>
  <si>
    <t>P11</t>
  </si>
  <si>
    <t>763</t>
  </si>
  <si>
    <t>Venituri din creanțe imobilizate</t>
  </si>
  <si>
    <t>P10</t>
  </si>
  <si>
    <t>764</t>
  </si>
  <si>
    <t>Venituri din investiții cedate</t>
  </si>
  <si>
    <t>765</t>
  </si>
  <si>
    <t>766</t>
  </si>
  <si>
    <t>767</t>
  </si>
  <si>
    <t>Sconturi obținute</t>
  </si>
  <si>
    <t>768</t>
  </si>
  <si>
    <t>Alte venituri financiare</t>
  </si>
  <si>
    <t>786</t>
  </si>
  <si>
    <t>Reluări de ajustări financiare</t>
  </si>
  <si>
    <t>Rând</t>
  </si>
  <si>
    <t>Tip</t>
  </si>
  <si>
    <t>I. Imobilizări necorporale</t>
  </si>
  <si>
    <t>A</t>
  </si>
  <si>
    <t>II. Imobilizări corporale</t>
  </si>
  <si>
    <t>III. Imobilizări financiare</t>
  </si>
  <si>
    <t>1. Materii prime și materiale consumabile</t>
  </si>
  <si>
    <t>2. Producția în curs de execuție</t>
  </si>
  <si>
    <t>3. Produse finite și mărfuri</t>
  </si>
  <si>
    <t>4. Avansuri</t>
  </si>
  <si>
    <t>1. Creanțe comerciale</t>
  </si>
  <si>
    <t>2. Sume de încasat de la entitățile afiliate</t>
  </si>
  <si>
    <t>3. Sume de încasat de la entitățile asociate</t>
  </si>
  <si>
    <t>4. Alte creanțe</t>
  </si>
  <si>
    <t>5. Capital subscris și nevărsat</t>
  </si>
  <si>
    <t>III. Investiții pe termen scurt</t>
  </si>
  <si>
    <t>IV. Casa și conturi la bănci</t>
  </si>
  <si>
    <t>C. CHELTUIELI ÎN AVANS</t>
  </si>
  <si>
    <t>2. Sume datorate instituțiilor de credit</t>
  </si>
  <si>
    <t>P</t>
  </si>
  <si>
    <t>3. Avansuri încasate în contul comenzilor</t>
  </si>
  <si>
    <t>4. Datorii comerciale – furnizori</t>
  </si>
  <si>
    <t>5. Efecte de comerț de plătit</t>
  </si>
  <si>
    <t>6. Sume datorate entităților afiliate</t>
  </si>
  <si>
    <t>7. Sume datorate entităților asociate</t>
  </si>
  <si>
    <t>8. Alte datorii, inclusiv datoriile fiscale și datoriile privind asigurările sociale</t>
  </si>
  <si>
    <t>G. DATORII CARE TREBUIE PLĂTITE ÎNTR-O PERIOADĂ MAI MARE DE UN AN</t>
  </si>
  <si>
    <t>H. PROVIZIOANE</t>
  </si>
  <si>
    <t>I. VENITURI ÎN AVANS</t>
  </si>
  <si>
    <t>I. Capital subscris</t>
  </si>
  <si>
    <t>II. Prime de capital</t>
  </si>
  <si>
    <t>III. Rezerve din reevaluare</t>
  </si>
  <si>
    <t>IV. Rezerve</t>
  </si>
  <si>
    <t>V. Profitul sau pierderea reportat(ă)</t>
  </si>
  <si>
    <t>VI. Profitul sau pierderea exercițiului financiar (cont 121)</t>
  </si>
  <si>
    <t>1. Cifra de afaceri netă</t>
  </si>
  <si>
    <t>V</t>
  </si>
  <si>
    <t>2. Variația stocurilor de produse finite și a producției în curs de execuție</t>
  </si>
  <si>
    <t>3. Producția realizată de entitate pentru scopurile sale proprii și capitalizată</t>
  </si>
  <si>
    <t>4. Alte venituri din exploatare</t>
  </si>
  <si>
    <t>5. a) Cheltuieli cu materiile prime, materialele consumabile și mărfurile</t>
  </si>
  <si>
    <t>5. b) Alte cheltuieli externe (energie, apă, servicii)</t>
  </si>
  <si>
    <t>6. Cheltuieli cu personalul</t>
  </si>
  <si>
    <t>7. a) Ajustări de valoare privind imobilizările corporale și necorporale</t>
  </si>
  <si>
    <t>8. Alte cheltuieli de exploatare</t>
  </si>
  <si>
    <t>9. Venituri din interese de participare</t>
  </si>
  <si>
    <t>10. Venituri din alte investiții și împrumuturi imobilizate</t>
  </si>
  <si>
    <t>11. Alte dobânzi de încasat și venituri similare</t>
  </si>
  <si>
    <t>12. Ajustări de valoare privind imobilizările financiare și investițiile pe termen scurt</t>
  </si>
  <si>
    <t>13. Dobânzi de plătit și cheltuieli similare</t>
  </si>
  <si>
    <t>14. Impozitul pe profit</t>
  </si>
  <si>
    <t>16. Alte impozite (inclusiv impozitul pe veniturile microîntreprinderilor)</t>
  </si>
  <si>
    <t>Tip: A = activ, P = datorii și capitaluri, V = venit, C = cheltuială.</t>
  </si>
  <si>
    <t>Balanța de verificare la 31 decembrie</t>
  </si>
  <si>
    <t>Trece soldurile finale din balanța de verificare înainte de închiderea conturilor de venituri și cheltuieli (clasele 6 și 7 cu soldurile cumulate pe an). Pentru anul precedent, soldurile din balanța de anul trecut.</t>
  </si>
  <si>
    <t>Entitatea:</t>
  </si>
  <si>
    <t>Exemplu Distribuție SRL</t>
  </si>
  <si>
    <t>Exercițiul financiar:</t>
  </si>
  <si>
    <t>Cont</t>
  </si>
  <si>
    <t>Denumirea contului</t>
  </si>
  <si>
    <t>Sold final debitor</t>
  </si>
  <si>
    <t>Sold final creditor</t>
  </si>
  <si>
    <t>Valoare pe rând</t>
  </si>
  <si>
    <t>Alertă</t>
  </si>
  <si>
    <t>1061</t>
  </si>
  <si>
    <t>Rezerve legale</t>
  </si>
  <si>
    <t>1621</t>
  </si>
  <si>
    <t>Alte imobilizări necorporale (licențe software)</t>
  </si>
  <si>
    <t>2131</t>
  </si>
  <si>
    <t>Echipamente tehnologice</t>
  </si>
  <si>
    <t>2133</t>
  </si>
  <si>
    <t>Mijloace de transport</t>
  </si>
  <si>
    <t>2808</t>
  </si>
  <si>
    <t>Amortizarea altor imobilizări necorporale</t>
  </si>
  <si>
    <t>2813</t>
  </si>
  <si>
    <t>Amortizarea instalațiilor și mijloacelor de transport</t>
  </si>
  <si>
    <t>Furnizori – debitori pentru cumpărări de bunuri</t>
  </si>
  <si>
    <t>4111</t>
  </si>
  <si>
    <t>4118</t>
  </si>
  <si>
    <t>Clienți incerți sau în litigiu</t>
  </si>
  <si>
    <t>4315</t>
  </si>
  <si>
    <t>Contribuția de asigurări sociale</t>
  </si>
  <si>
    <t>4316</t>
  </si>
  <si>
    <t>Contribuția de asigurări sociale de sănătate</t>
  </si>
  <si>
    <t>4411</t>
  </si>
  <si>
    <t>4423</t>
  </si>
  <si>
    <t>TVA de plată</t>
  </si>
  <si>
    <t>Ajustări pentru deprecierea creanțelor – clienți</t>
  </si>
  <si>
    <t>5121</t>
  </si>
  <si>
    <t>Conturi la bănci în lei</t>
  </si>
  <si>
    <t>5311</t>
  </si>
  <si>
    <t>Casa în lei</t>
  </si>
  <si>
    <t>Cheltuieli cu materialele consumabile</t>
  </si>
  <si>
    <t>Cheltuieli privind energia și apa</t>
  </si>
  <si>
    <t>Cheltuieli privind mărfurile</t>
  </si>
  <si>
    <t>Cheltuieli cu întreținerea și reparațiile</t>
  </si>
  <si>
    <t>Cheltuieli cu redevențele, locațiile de gestiune și chiriile</t>
  </si>
  <si>
    <t>Cheltuieli cu primele de asigurare</t>
  </si>
  <si>
    <t>Cheltuieli de protocol, reclamă și publicitate</t>
  </si>
  <si>
    <t>Cheltuieli cu transportul de bunuri și personal</t>
  </si>
  <si>
    <t>Cheltuieli poștale și taxe de telecomunicații</t>
  </si>
  <si>
    <t>Alte cheltuieli cu serviciile executate de terți</t>
  </si>
  <si>
    <t>Cheltuieli cu alte impozite, taxe și vărsăminte asimilate</t>
  </si>
  <si>
    <t>Cheltuieli cu salariile personalului</t>
  </si>
  <si>
    <t>Cheltuieli privind contribuția asiguratorie pentru muncă</t>
  </si>
  <si>
    <t>Cheltuieli privind dobânzile</t>
  </si>
  <si>
    <t>Cheltuieli de exploatare privind amortizarea imobilizărilor</t>
  </si>
  <si>
    <t>Cheltuieli de exploatare privind ajustările pentru deprecierea activelor circulante</t>
  </si>
  <si>
    <t>Cheltuieli cu impozitul pe profit</t>
  </si>
  <si>
    <t>Venituri din servicii prestate</t>
  </si>
  <si>
    <t>Venituri din vânzarea mărfurilor</t>
  </si>
  <si>
    <t>Venituri din dobânzi</t>
  </si>
  <si>
    <t>Total:</t>
  </si>
  <si>
    <t>Contul de profit și pierdere</t>
  </si>
  <si>
    <t>Format conform pct. 428 din OMFP nr. 1.802/2014, calculat din balanță (sume în lei).</t>
  </si>
  <si>
    <t>Denumirea indicatorului</t>
  </si>
  <si>
    <t>Variație</t>
  </si>
  <si>
    <t>VENITURI DIN EXPLOATARE – TOTAL</t>
  </si>
  <si>
    <t>CHELTUIELI DE EXPLOATARE – TOTAL</t>
  </si>
  <si>
    <t>REZULTATUL DIN EXPLOATARE (profit / pierdere)</t>
  </si>
  <si>
    <t>VENITURI FINANCIARE – TOTAL</t>
  </si>
  <si>
    <t>CHELTUIELI FINANCIARE – TOTAL</t>
  </si>
  <si>
    <t>REZULTATUL FINANCIAR (profit / pierdere)</t>
  </si>
  <si>
    <t>REZULTATUL BRUT (profit / pierdere)</t>
  </si>
  <si>
    <t>15. Profitul sau pierderea după impozitare</t>
  </si>
  <si>
    <t>17. PROFITUL SAU PIERDEREA EXERCIȚIULUI FINANCIAR</t>
  </si>
  <si>
    <t>Format simplificat: rândurile urmează pct. 428 din OMFP nr. 1.802/2014. Pentru depunere, folosește formularul F20 al anului (programul ANAF), cu numerotarea și detalierea lui.</t>
  </si>
  <si>
    <t>Bilanț</t>
  </si>
  <si>
    <t>Format conform pct. 132 din OMFP nr. 1.802/2014, calculat din balanța de verificare (sume în lei).</t>
  </si>
  <si>
    <t>Element de bilanț</t>
  </si>
  <si>
    <t>A. ACTIVE IMOBILIZATE – TOTAL</t>
  </si>
  <si>
    <t>I. Stocuri</t>
  </si>
  <si>
    <t>II. Creanțe</t>
  </si>
  <si>
    <t>B. ACTIVE CIRCULANTE – TOTAL</t>
  </si>
  <si>
    <t>D. DATORII CARE TREBUIE PLĂTITE ÎNTR-O PERIOADĂ DE PÂNĂ LA UN AN – TOTAL</t>
  </si>
  <si>
    <t>E. ACTIVE CIRCULANTE NETE / DATORII CURENTE NETE (B + C − D − I)</t>
  </si>
  <si>
    <t>F. TOTAL ACTIVE MINUS DATORII CURENTE (A + E)</t>
  </si>
  <si>
    <t>VI. Profitul sau pierderea exercițiului financiar</t>
  </si>
  <si>
    <t>J. CAPITALURI PROPRII – TOTAL</t>
  </si>
  <si>
    <t>Control: F − G − H = J (capitaluri proprii)</t>
  </si>
  <si>
    <t>Format simplificat după pct. 132 din OMFP nr. 1.802/2014 (veniturile în avans sunt considerate în întregime pe termen scurt). Pentru depunere, folosește formularul F10 al anului, cu numerotarea rândurilor din programul ANAF, și verifică încadrarea cu contabilul.</t>
  </si>
  <si>
    <t>Indicatori din bilanț</t>
  </si>
  <si>
    <t>Calculați automat, pentru anul curent și anul precedent. Valorile orientative sunt repere generale: compară-le mai ales cu anii anteriori și cu firmele din același domeniu.</t>
  </si>
  <si>
    <t>Indicator</t>
  </si>
  <si>
    <t>Formula</t>
  </si>
  <si>
    <t>Anul precedent</t>
  </si>
  <si>
    <t>Anul curent</t>
  </si>
  <si>
    <t>Reper orientativ</t>
  </si>
  <si>
    <t>Ce înseamnă</t>
  </si>
  <si>
    <t>Lichiditate curentă</t>
  </si>
  <si>
    <t>Active circulante / Datorii curente</t>
  </si>
  <si>
    <t>peste 1,5–2</t>
  </si>
  <si>
    <t>Câți lei din activele circulante acoperă fiecare leu datorat pe termen scurt.</t>
  </si>
  <si>
    <t>Lichiditate imediată (test acid)</t>
  </si>
  <si>
    <t>(Active circulante − Stocuri) / Datorii curente</t>
  </si>
  <si>
    <t>în jur de 1</t>
  </si>
  <si>
    <t>Dacă poți plăti datoriile curente fără să vinzi stocurile.</t>
  </si>
  <si>
    <t>Grad de îndatorare</t>
  </si>
  <si>
    <t>(Datorii curente + Datorii pe termen lung) / Capitaluri proprii</t>
  </si>
  <si>
    <t>sub 1–2</t>
  </si>
  <si>
    <t>Cât de mult se sprijină firma pe bani împrumutați față de banii proprii.</t>
  </si>
  <si>
    <t>Rentabilitate netă</t>
  </si>
  <si>
    <t>Profit net / Cifra de afaceri</t>
  </si>
  <si>
    <t>pozitivă, cât mai mare</t>
  </si>
  <si>
    <t>Cât profit rămâne din fiecare 100 de lei vânduți.</t>
  </si>
  <si>
    <t>Rentabilitatea capitalurilor proprii</t>
  </si>
  <si>
    <t>Profit net / Capitaluri proprii</t>
  </si>
  <si>
    <t>pozitivă</t>
  </si>
  <si>
    <t>Randamentul banilor lăsați de asociați în firmă.</t>
  </si>
  <si>
    <t>Durata de încasare a clienților (zile)</t>
  </si>
  <si>
    <t>Creanțe comerciale / Cifra de afaceri × 365</t>
  </si>
  <si>
    <t>cât mai mică</t>
  </si>
  <si>
    <t>În câte zile încasezi, în medie, facturile (soldul clienților include TVA, deci valoarea e ușor mai mare).</t>
  </si>
  <si>
    <t>Durata de plată a furnizorilor (zile)</t>
  </si>
  <si>
    <t>Datorii comerciale / Cheltuieli cu mărfuri, materiale și servicii × 365</t>
  </si>
  <si>
    <t>comparabilă cu încasarea</t>
  </si>
  <si>
    <t>În câte zile plătești furnizorii. Dacă e mult mai mică decât durata de încasare, finanțezi clienții din banii tăi.</t>
  </si>
  <si>
    <t>Durata de rotație a stocurilor (zile)</t>
  </si>
  <si>
    <t>Stocuri / Cheltuieli cu mărfuri și materiale × 365</t>
  </si>
  <si>
    <t>Câte zile stă marfa în depozit până se vinde.</t>
  </si>
  <si>
    <t>Capital de lucru (lei)</t>
  </si>
  <si>
    <t>Active circulante nete (rândul E)</t>
  </si>
  <si>
    <t>pozitiv</t>
  </si>
  <si>
    <t>Rezerva de bani pe termen scurt după plata datoriilor curente.</t>
  </si>
  <si>
    <t>Verificări înainte de bilanț</t>
  </si>
  <si>
    <t>Controalele automate se calculează din balanță. Pentru celelalte, trece suma din documentul de control (extras, inventar, confirmare de sold) și starea verificării.</t>
  </si>
  <si>
    <t>CONTROALE AUTOMATE</t>
  </si>
  <si>
    <t>Control</t>
  </si>
  <si>
    <t>Rezultat</t>
  </si>
  <si>
    <t>Balanța este echilibrată</t>
  </si>
  <si>
    <t>Bilanțul se închide (F − G − H = J)</t>
  </si>
  <si>
    <t>Conturi fără corespondență în bilanț</t>
  </si>
  <si>
    <t>Alerte în balanță (casa, stocuri, 542, 473, clienți incerți)</t>
  </si>
  <si>
    <t>Capitaluri proprii</t>
  </si>
  <si>
    <t>Profitul exercițiului</t>
  </si>
  <si>
    <t>CONCILIERI ȘI VERIFICĂRI DE ÎNCHIDERE</t>
  </si>
  <si>
    <t>Verificare</t>
  </si>
  <si>
    <t>Sold în balanță</t>
  </si>
  <si>
    <t>Sumă din documentul de control</t>
  </si>
  <si>
    <t>Diferență</t>
  </si>
  <si>
    <t>Stare</t>
  </si>
  <si>
    <t>Observații</t>
  </si>
  <si>
    <t>Bancă (5121) – extrasul de cont la 31 decembrie</t>
  </si>
  <si>
    <t>Făcut</t>
  </si>
  <si>
    <t>Extras din 31.12, fără sume în tranzit.</t>
  </si>
  <si>
    <t>Casa (5311) – numerarul numărat la 31 decembrie</t>
  </si>
  <si>
    <t>Proces-verbal de inventariere a casei.</t>
  </si>
  <si>
    <t>Mărfuri (371) – inventarul faptic</t>
  </si>
  <si>
    <t>De făcut</t>
  </si>
  <si>
    <t>Lipsă la inventar: 400 lei. Se înregistrează înainte de bilanț.</t>
  </si>
  <si>
    <t>Clienți (411) – confirmări de sold</t>
  </si>
  <si>
    <t>Confirmări de la principalii clienți.</t>
  </si>
  <si>
    <t>Furnizori (401) – confirmări de sold</t>
  </si>
  <si>
    <t>Diferență de 600 lei la un furnizor: factură neînregistrată?</t>
  </si>
  <si>
    <t>Credite bancare (162 + 519) – scrisoarea băncii</t>
  </si>
  <si>
    <t>Partea din creditul pe termen lung scadentă în 12 luni se poate reclasifica la datorii curente.</t>
  </si>
  <si>
    <t>TVA (4423 / 4424) – decontul de TVA din decembrie</t>
  </si>
  <si>
    <t>Contribuții și impozit salarii (431, 436, 444) – D112 din decembrie</t>
  </si>
  <si>
    <t>Mijloace fixe – inventarul și amortizarea pe an</t>
  </si>
  <si>
    <t>Amortizarea calculată pentru toate lunile.</t>
  </si>
  <si>
    <t>Solduri vechi de peste 12 luni (clienți, furnizori, debitori)</t>
  </si>
  <si>
    <t>Clienți incerți de 8.000 lei: ajustare constituită, de analizat recuperarea.</t>
  </si>
  <si>
    <t>Facturi nesosite (408) și facturi de întocmit (418)</t>
  </si>
  <si>
    <t>Cheltuieli și venituri în avans (471 / 472)</t>
  </si>
  <si>
    <t>Asigurare plătită pe 12 luni, repartizată lunar.</t>
  </si>
  <si>
    <t>Avansuri de trezorerie (542) decontate</t>
  </si>
  <si>
    <t>Avans de 600 lei nedecontat: deconturile se depun înainte de închiderea anului.</t>
  </si>
  <si>
    <t>Provizioane (litigii, garanții, concedii neefectuate)</t>
  </si>
  <si>
    <t>Nu se aplică</t>
  </si>
  <si>
    <t>Impozitul pe profit / pe venit calculat pe anul întreg</t>
  </si>
  <si>
    <t>Model bilanț contabil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</si>
  <si>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</si>
  <si>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</si>
  <si>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modelexcel.ro/model-bilant-contabil-excel/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</si>
</sst>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\+0%;\-0%;0%"/>
    <numFmt numFmtId="166" formatCode="0.0%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A237E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1A237E"/>
      <name val="Calibri"/>
      <family val="2"/>
    </font>
    <font>
      <b/>
      <sz val="12"/>
      <color rgb="FF1A237E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A237E"/>
        <bgColor indexed="64"/>
      </patternFill>
    </fill>
    <fill>
      <patternFill patternType="solid">
        <fgColor rgb="FFF5FA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CF6"/>
        <bgColor indexed="64"/>
      </patternFill>
    </fill>
    <fill>
      <patternFill patternType="solid">
        <fgColor rgb="FFE8F5E5"/>
        <bgColor indexed="64"/>
      </patternFill>
    </fill>
  </fills>
  <borders count="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/>
      <bottom style="thin">
        <color rgb="FFD2DCD9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1" fillId="0" borderId="1" xfId="0" applyFont="1" applyBorder="1"/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4" fontId="1" fillId="3" borderId="1" xfId="0" applyNumberFormat="1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4" fontId="4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vertical="center"/>
    </xf>
    <xf numFmtId="165" fontId="7" fillId="6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6" fontId="1" fillId="0" borderId="1" xfId="0" applyNumberFormat="1" applyFont="1" applyBorder="1" applyAlignment="1">
      <alignment horizontal="center" vertical="top" wrapText="1"/>
    </xf>
    <xf numFmtId="166" fontId="8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4" fontId="1" fillId="0" borderId="1" xfId="0" applyNumberFormat="1" applyFont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1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1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2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1">
    <dxf>
      <font>
        <color rgb="FFB4322A"/>
      </font>
    </dxf>
    <dxf>
      <font>
        <color rgb="FF327D2E"/>
      </font>
    </dxf>
    <dxf>
      <font>
        <color rgb="FF327D2E"/>
      </font>
    </dxf>
    <dxf>
      <font>
        <b/>
        <i val="0"/>
        <color rgb="FFB4322A"/>
      </font>
    </dxf>
    <dxf>
      <font>
        <b/>
        <i val="0"/>
        <color rgb="FFFFFFFF"/>
      </font>
      <fill>
        <patternFill>
          <bgColor rgb="FFB4322A"/>
        </patternFill>
      </fill>
    </dxf>
    <dxf>
      <font>
        <color rgb="FFB4322A"/>
      </font>
      <fill>
        <patternFill>
          <bgColor rgb="FFFFE6E6"/>
        </patternFill>
      </fill>
    </dxf>
    <dxf>
      <font>
        <color rgb="FF327D2E"/>
      </font>
    </dxf>
    <dxf>
      <font>
        <color rgb="FFB4322A"/>
      </font>
    </dxf>
    <dxf>
      <font>
        <color rgb="FFB4322A"/>
      </font>
      <fill>
        <patternFill>
          <bgColor rgb="FFFFE6E6"/>
        </patternFill>
      </fill>
    </dxf>
    <dxf>
      <font>
        <color rgb="FF327D2E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bilant-contabil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F297-AB51-4834-90A1-8BB17465EFCC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66.7109375" style="1" customWidth="1"/>
    <col min="3" max="4" width="15.7109375" style="1" customWidth="1"/>
    <col min="5" max="16384" width="11.42578125" style="1"/>
  </cols>
  <sheetData>
    <row r="1" spans="2:4" ht="21" x14ac:dyDescent="0.35">
      <c r="B1" s="2" t="s">
        <v>609</v>
      </c>
    </row>
    <row r="2" spans="2:4" x14ac:dyDescent="0.2">
      <c r="B2" s="3" t="s">
        <v>610</v>
      </c>
    </row>
    <row r="3" spans="2:4" x14ac:dyDescent="0.2">
      <c r="B3" s="4" t="str">
        <f>"Entitatea: "&amp;Entitate&amp;" – la 31 decembrie "&amp;AnB</f>
        <v>Entitatea: Exemplu Distribuție SRL – la 31 decembrie 2026</v>
      </c>
    </row>
    <row r="5" spans="2:4" ht="27.95" customHeight="1" x14ac:dyDescent="0.2">
      <c r="B5" s="5" t="s">
        <v>611</v>
      </c>
      <c r="C5" s="5" t="str">
        <f>"Sold la 31.12."&amp;(AnB-1)</f>
        <v>Sold la 31.12.2025</v>
      </c>
      <c r="D5" s="5" t="str">
        <f>"Sold la 31.12."&amp;AnB</f>
        <v>Sold la 31.12.2026</v>
      </c>
    </row>
    <row r="6" spans="2:4" x14ac:dyDescent="0.2">
      <c r="B6" s="31" t="s">
        <v>484</v>
      </c>
      <c r="C6" s="23">
        <f>SUMIFS(Balanța!$K$9:$K$308,Balanța!$J$9:$J$308,"A.I")</f>
        <v>6000</v>
      </c>
      <c r="D6" s="23">
        <f>SUMIFS(Balanța!$I$9:$I$308,Balanța!$H$9:$H$308,"A.I")</f>
        <v>3000</v>
      </c>
    </row>
    <row r="7" spans="2:4" x14ac:dyDescent="0.2">
      <c r="B7" s="31" t="s">
        <v>486</v>
      </c>
      <c r="C7" s="23">
        <f>SUMIFS(Balanța!$K$9:$K$308,Balanța!$J$9:$J$308,"A.II")</f>
        <v>126500</v>
      </c>
      <c r="D7" s="23">
        <f>SUMIFS(Balanța!$I$9:$I$308,Balanța!$H$9:$H$308,"A.II")</f>
        <v>103000</v>
      </c>
    </row>
    <row r="8" spans="2:4" x14ac:dyDescent="0.2">
      <c r="B8" s="31" t="s">
        <v>487</v>
      </c>
      <c r="C8" s="23">
        <f>SUMIFS(Balanța!$K$9:$K$308,Balanța!$J$9:$J$308,"A.III")</f>
        <v>0</v>
      </c>
      <c r="D8" s="23">
        <f>SUMIFS(Balanța!$I$9:$I$308,Balanța!$H$9:$H$308,"A.III")</f>
        <v>0</v>
      </c>
    </row>
    <row r="9" spans="2:4" x14ac:dyDescent="0.2">
      <c r="B9" s="25" t="s">
        <v>612</v>
      </c>
      <c r="C9" s="26">
        <f>SUM(C6:C8)</f>
        <v>132500</v>
      </c>
      <c r="D9" s="26">
        <f>SUM(D6:D8)</f>
        <v>106000</v>
      </c>
    </row>
    <row r="10" spans="2:4" x14ac:dyDescent="0.2">
      <c r="B10" s="31" t="s">
        <v>613</v>
      </c>
      <c r="C10" s="23">
        <f>SUM(C11:C14)</f>
        <v>43800</v>
      </c>
      <c r="D10" s="23">
        <f>SUM(D11:D14)</f>
        <v>53500</v>
      </c>
    </row>
    <row r="11" spans="2:4" x14ac:dyDescent="0.2">
      <c r="B11" s="22" t="s">
        <v>488</v>
      </c>
      <c r="C11" s="23">
        <f>SUMIFS(Balanța!$K$9:$K$308,Balanța!$J$9:$J$308,"B.I.1")</f>
        <v>2800</v>
      </c>
      <c r="D11" s="23">
        <f>SUMIFS(Balanța!$I$9:$I$308,Balanța!$H$9:$H$308,"B.I.1")</f>
        <v>3500</v>
      </c>
    </row>
    <row r="12" spans="2:4" x14ac:dyDescent="0.2">
      <c r="B12" s="22" t="s">
        <v>489</v>
      </c>
      <c r="C12" s="23">
        <f>SUMIFS(Balanța!$K$9:$K$308,Balanța!$J$9:$J$308,"B.I.2")</f>
        <v>0</v>
      </c>
      <c r="D12" s="23">
        <f>SUMIFS(Balanța!$I$9:$I$308,Balanța!$H$9:$H$308,"B.I.2")</f>
        <v>0</v>
      </c>
    </row>
    <row r="13" spans="2:4" x14ac:dyDescent="0.2">
      <c r="B13" s="22" t="s">
        <v>490</v>
      </c>
      <c r="C13" s="23">
        <f>SUMIFS(Balanța!$K$9:$K$308,Balanța!$J$9:$J$308,"B.I.3")</f>
        <v>41000</v>
      </c>
      <c r="D13" s="23">
        <f>SUMIFS(Balanța!$I$9:$I$308,Balanța!$H$9:$H$308,"B.I.3")</f>
        <v>48000</v>
      </c>
    </row>
    <row r="14" spans="2:4" x14ac:dyDescent="0.2">
      <c r="B14" s="22" t="s">
        <v>491</v>
      </c>
      <c r="C14" s="23">
        <f>SUMIFS(Balanța!$K$9:$K$308,Balanța!$J$9:$J$308,"B.I.4")</f>
        <v>0</v>
      </c>
      <c r="D14" s="23">
        <f>SUMIFS(Balanța!$I$9:$I$308,Balanța!$H$9:$H$308,"B.I.4")</f>
        <v>2000</v>
      </c>
    </row>
    <row r="15" spans="2:4" x14ac:dyDescent="0.2">
      <c r="B15" s="31" t="s">
        <v>614</v>
      </c>
      <c r="C15" s="23">
        <f>SUM(C16:C20)</f>
        <v>81900</v>
      </c>
      <c r="D15" s="23">
        <f>SUM(D16:D20)</f>
        <v>101200</v>
      </c>
    </row>
    <row r="16" spans="2:4" x14ac:dyDescent="0.2">
      <c r="B16" s="22" t="s">
        <v>492</v>
      </c>
      <c r="C16" s="23">
        <f>SUMIFS(Balanța!$K$9:$K$308,Balanța!$J$9:$J$308,"B.II.1")</f>
        <v>81000</v>
      </c>
      <c r="D16" s="23">
        <f>SUMIFS(Balanța!$I$9:$I$308,Balanța!$H$9:$H$308,"B.II.1")</f>
        <v>100000</v>
      </c>
    </row>
    <row r="17" spans="2:4" x14ac:dyDescent="0.2">
      <c r="B17" s="22" t="s">
        <v>493</v>
      </c>
      <c r="C17" s="23">
        <f>SUMIFS(Balanța!$K$9:$K$308,Balanța!$J$9:$J$308,"B.II.2")</f>
        <v>0</v>
      </c>
      <c r="D17" s="23">
        <f>SUMIFS(Balanța!$I$9:$I$308,Balanța!$H$9:$H$308,"B.II.2")</f>
        <v>0</v>
      </c>
    </row>
    <row r="18" spans="2:4" x14ac:dyDescent="0.2">
      <c r="B18" s="22" t="s">
        <v>494</v>
      </c>
      <c r="C18" s="23">
        <f>SUMIFS(Balanța!$K$9:$K$308,Balanța!$J$9:$J$308,"B.II.3")</f>
        <v>0</v>
      </c>
      <c r="D18" s="23">
        <f>SUMIFS(Balanța!$I$9:$I$308,Balanța!$H$9:$H$308,"B.II.3")</f>
        <v>0</v>
      </c>
    </row>
    <row r="19" spans="2:4" x14ac:dyDescent="0.2">
      <c r="B19" s="22" t="s">
        <v>495</v>
      </c>
      <c r="C19" s="23">
        <f>SUMIFS(Balanța!$K$9:$K$308,Balanța!$J$9:$J$308,"B.II.4")</f>
        <v>900</v>
      </c>
      <c r="D19" s="23">
        <f>SUMIFS(Balanța!$I$9:$I$308,Balanța!$H$9:$H$308,"B.II.4")</f>
        <v>1200</v>
      </c>
    </row>
    <row r="20" spans="2:4" x14ac:dyDescent="0.2">
      <c r="B20" s="22" t="s">
        <v>496</v>
      </c>
      <c r="C20" s="23">
        <f>SUMIFS(Balanța!$K$9:$K$308,Balanța!$J$9:$J$308,"B.II.5")</f>
        <v>0</v>
      </c>
      <c r="D20" s="23">
        <f>SUMIFS(Balanța!$I$9:$I$308,Balanța!$H$9:$H$308,"B.II.5")</f>
        <v>0</v>
      </c>
    </row>
    <row r="21" spans="2:4" x14ac:dyDescent="0.2">
      <c r="B21" s="31" t="s">
        <v>497</v>
      </c>
      <c r="C21" s="23">
        <f>SUMIFS(Balanța!$K$9:$K$308,Balanța!$J$9:$J$308,"B.III")</f>
        <v>0</v>
      </c>
      <c r="D21" s="23">
        <f>SUMIFS(Balanța!$I$9:$I$308,Balanța!$H$9:$H$308,"B.III")</f>
        <v>0</v>
      </c>
    </row>
    <row r="22" spans="2:4" x14ac:dyDescent="0.2">
      <c r="B22" s="31" t="s">
        <v>498</v>
      </c>
      <c r="C22" s="23">
        <f>SUMIFS(Balanța!$K$9:$K$308,Balanța!$J$9:$J$308,"B.IV")</f>
        <v>10300</v>
      </c>
      <c r="D22" s="23">
        <f>SUMIFS(Balanța!$I$9:$I$308,Balanța!$H$9:$H$308,"B.IV")</f>
        <v>42800</v>
      </c>
    </row>
    <row r="23" spans="2:4" x14ac:dyDescent="0.2">
      <c r="B23" s="25" t="s">
        <v>615</v>
      </c>
      <c r="C23" s="26">
        <f>C10+C15+C21+C22</f>
        <v>136000</v>
      </c>
      <c r="D23" s="26">
        <f>D10+D15+D21+D22</f>
        <v>197500</v>
      </c>
    </row>
    <row r="24" spans="2:4" x14ac:dyDescent="0.2">
      <c r="B24" s="25" t="s">
        <v>499</v>
      </c>
      <c r="C24" s="26">
        <f>SUMIFS(Balanța!$K$9:$K$308,Balanța!$J$9:$J$308,"C")</f>
        <v>3200</v>
      </c>
      <c r="D24" s="26">
        <f>SUMIFS(Balanța!$I$9:$I$308,Balanța!$H$9:$H$308,"C")</f>
        <v>3600</v>
      </c>
    </row>
    <row r="25" spans="2:4" x14ac:dyDescent="0.2">
      <c r="B25" s="22" t="s">
        <v>500</v>
      </c>
      <c r="C25" s="23">
        <f>SUMIFS(Balanța!$K$9:$K$308,Balanța!$J$9:$J$308,"D.2")</f>
        <v>0</v>
      </c>
      <c r="D25" s="23">
        <f>SUMIFS(Balanța!$I$9:$I$308,Balanța!$H$9:$H$308,"D.2")</f>
        <v>15000</v>
      </c>
    </row>
    <row r="26" spans="2:4" x14ac:dyDescent="0.2">
      <c r="B26" s="22" t="s">
        <v>502</v>
      </c>
      <c r="C26" s="23">
        <f>SUMIFS(Balanța!$K$9:$K$308,Balanța!$J$9:$J$308,"D.3")</f>
        <v>3000</v>
      </c>
      <c r="D26" s="23">
        <f>SUMIFS(Balanța!$I$9:$I$308,Balanța!$H$9:$H$308,"D.3")</f>
        <v>5000</v>
      </c>
    </row>
    <row r="27" spans="2:4" x14ac:dyDescent="0.2">
      <c r="B27" s="22" t="s">
        <v>503</v>
      </c>
      <c r="C27" s="23">
        <f>SUMIFS(Balanța!$K$9:$K$308,Balanța!$J$9:$J$308,"D.4")</f>
        <v>52500</v>
      </c>
      <c r="D27" s="23">
        <f>SUMIFS(Balanța!$I$9:$I$308,Balanța!$H$9:$H$308,"D.4")</f>
        <v>60400</v>
      </c>
    </row>
    <row r="28" spans="2:4" x14ac:dyDescent="0.2">
      <c r="B28" s="22" t="s">
        <v>504</v>
      </c>
      <c r="C28" s="23">
        <f>SUMIFS(Balanța!$K$9:$K$308,Balanța!$J$9:$J$308,"D.5")</f>
        <v>0</v>
      </c>
      <c r="D28" s="23">
        <f>SUMIFS(Balanța!$I$9:$I$308,Balanța!$H$9:$H$308,"D.5")</f>
        <v>0</v>
      </c>
    </row>
    <row r="29" spans="2:4" x14ac:dyDescent="0.2">
      <c r="B29" s="22" t="s">
        <v>505</v>
      </c>
      <c r="C29" s="23">
        <f>SUMIFS(Balanța!$K$9:$K$308,Balanța!$J$9:$J$308,"D.6")</f>
        <v>0</v>
      </c>
      <c r="D29" s="23">
        <f>SUMIFS(Balanța!$I$9:$I$308,Balanța!$H$9:$H$308,"D.6")</f>
        <v>0</v>
      </c>
    </row>
    <row r="30" spans="2:4" x14ac:dyDescent="0.2">
      <c r="B30" s="22" t="s">
        <v>506</v>
      </c>
      <c r="C30" s="23">
        <f>SUMIFS(Balanța!$K$9:$K$308,Balanța!$J$9:$J$308,"D.7")</f>
        <v>0</v>
      </c>
      <c r="D30" s="23">
        <f>SUMIFS(Balanța!$I$9:$I$308,Balanța!$H$9:$H$308,"D.7")</f>
        <v>0</v>
      </c>
    </row>
    <row r="31" spans="2:4" x14ac:dyDescent="0.2">
      <c r="B31" s="22" t="s">
        <v>507</v>
      </c>
      <c r="C31" s="23">
        <f>SUMIFS(Balanța!$K$9:$K$308,Balanța!$J$9:$J$308,"D.8")</f>
        <v>63600</v>
      </c>
      <c r="D31" s="23">
        <f>SUMIFS(Balanța!$I$9:$I$308,Balanța!$H$9:$H$308,"D.8")</f>
        <v>70100</v>
      </c>
    </row>
    <row r="32" spans="2:4" x14ac:dyDescent="0.2">
      <c r="B32" s="25" t="s">
        <v>616</v>
      </c>
      <c r="C32" s="26">
        <f>SUM(C25:C31)</f>
        <v>119100</v>
      </c>
      <c r="D32" s="26">
        <f>SUM(D25:D31)</f>
        <v>150500</v>
      </c>
    </row>
    <row r="33" spans="2:4" x14ac:dyDescent="0.2">
      <c r="B33" s="25" t="s">
        <v>510</v>
      </c>
      <c r="C33" s="26">
        <f>SUMIFS(Balanța!$K$9:$K$308,Balanța!$J$9:$J$308,"I")</f>
        <v>0</v>
      </c>
      <c r="D33" s="26">
        <f>SUMIFS(Balanța!$I$9:$I$308,Balanța!$H$9:$H$308,"I")</f>
        <v>0</v>
      </c>
    </row>
    <row r="34" spans="2:4" x14ac:dyDescent="0.2">
      <c r="B34" s="25" t="s">
        <v>617</v>
      </c>
      <c r="C34" s="26">
        <f>C23+C24-C32-C33</f>
        <v>20100</v>
      </c>
      <c r="D34" s="26">
        <f>D23+D24-D32-D33</f>
        <v>50600</v>
      </c>
    </row>
    <row r="35" spans="2:4" x14ac:dyDescent="0.2">
      <c r="B35" s="25" t="s">
        <v>618</v>
      </c>
      <c r="C35" s="26">
        <f>C9+C34</f>
        <v>152600</v>
      </c>
      <c r="D35" s="26">
        <f>D9+D34</f>
        <v>156600</v>
      </c>
    </row>
    <row r="36" spans="2:4" x14ac:dyDescent="0.2">
      <c r="B36" s="25" t="s">
        <v>508</v>
      </c>
      <c r="C36" s="26">
        <f>SUMIFS(Balanța!$K$9:$K$308,Balanța!$J$9:$J$308,"G")</f>
        <v>85000</v>
      </c>
      <c r="D36" s="26">
        <f>SUMIFS(Balanța!$I$9:$I$308,Balanța!$H$9:$H$308,"G")</f>
        <v>40000</v>
      </c>
    </row>
    <row r="37" spans="2:4" x14ac:dyDescent="0.2">
      <c r="B37" s="25" t="s">
        <v>509</v>
      </c>
      <c r="C37" s="26">
        <f>SUMIFS(Balanța!$K$9:$K$308,Balanța!$J$9:$J$308,"H")</f>
        <v>0</v>
      </c>
      <c r="D37" s="26">
        <f>SUMIFS(Balanța!$I$9:$I$308,Balanța!$H$9:$H$308,"H")</f>
        <v>0</v>
      </c>
    </row>
    <row r="38" spans="2:4" x14ac:dyDescent="0.2">
      <c r="B38" s="31" t="s">
        <v>511</v>
      </c>
      <c r="C38" s="23">
        <f>SUMIFS(Balanța!$K$9:$K$308,Balanța!$J$9:$J$308,"J.I")</f>
        <v>10000</v>
      </c>
      <c r="D38" s="23">
        <f>SUMIFS(Balanța!$I$9:$I$308,Balanța!$H$9:$H$308,"J.I")</f>
        <v>10000</v>
      </c>
    </row>
    <row r="39" spans="2:4" x14ac:dyDescent="0.2">
      <c r="B39" s="31" t="s">
        <v>512</v>
      </c>
      <c r="C39" s="23">
        <f>SUMIFS(Balanța!$K$9:$K$308,Balanța!$J$9:$J$308,"J.II")</f>
        <v>0</v>
      </c>
      <c r="D39" s="23">
        <f>SUMIFS(Balanța!$I$9:$I$308,Balanța!$H$9:$H$308,"J.II")</f>
        <v>0</v>
      </c>
    </row>
    <row r="40" spans="2:4" x14ac:dyDescent="0.2">
      <c r="B40" s="31" t="s">
        <v>513</v>
      </c>
      <c r="C40" s="23">
        <f>SUMIFS(Balanța!$K$9:$K$308,Balanța!$J$9:$J$308,"J.III")</f>
        <v>0</v>
      </c>
      <c r="D40" s="23">
        <f>SUMIFS(Balanța!$I$9:$I$308,Balanța!$H$9:$H$308,"J.III")</f>
        <v>0</v>
      </c>
    </row>
    <row r="41" spans="2:4" x14ac:dyDescent="0.2">
      <c r="B41" s="31" t="s">
        <v>514</v>
      </c>
      <c r="C41" s="23">
        <f>SUMIFS(Balanța!$K$9:$K$308,Balanța!$J$9:$J$308,"J.IV")</f>
        <v>2000</v>
      </c>
      <c r="D41" s="23">
        <f>SUMIFS(Balanța!$I$9:$I$308,Balanța!$H$9:$H$308,"J.IV")</f>
        <v>2000</v>
      </c>
    </row>
    <row r="42" spans="2:4" x14ac:dyDescent="0.2">
      <c r="B42" s="31" t="s">
        <v>515</v>
      </c>
      <c r="C42" s="23">
        <f>SUMIFS(Balanța!$K$9:$K$308,Balanța!$J$9:$J$308,"J.V")</f>
        <v>21000</v>
      </c>
      <c r="D42" s="23">
        <f>SUMIFS(Balanța!$I$9:$I$308,Balanța!$H$9:$H$308,"J.V")</f>
        <v>55600</v>
      </c>
    </row>
    <row r="43" spans="2:4" x14ac:dyDescent="0.2">
      <c r="B43" s="31" t="s">
        <v>619</v>
      </c>
      <c r="C43" s="23">
        <f>SUMIFS(Balanța!$K$9:$K$308,Balanța!$J$9:$J$308,"J.VI")+ProfitNet0</f>
        <v>34600</v>
      </c>
      <c r="D43" s="23">
        <f>SUMIFS(Balanța!$I$9:$I$308,Balanța!$H$9:$H$308,"J.VI")+ProfitNet</f>
        <v>49000</v>
      </c>
    </row>
    <row r="44" spans="2:4" x14ac:dyDescent="0.2">
      <c r="B44" s="31" t="s">
        <v>27</v>
      </c>
      <c r="C44" s="23">
        <f>SUMIFS(Balanța!$K$9:$K$308,Balanța!$J$9:$J$308,"J.VII")</f>
        <v>0</v>
      </c>
      <c r="D44" s="23">
        <f>SUMIFS(Balanța!$I$9:$I$308,Balanța!$H$9:$H$308,"J.VII")</f>
        <v>0</v>
      </c>
    </row>
    <row r="45" spans="2:4" ht="15" x14ac:dyDescent="0.2">
      <c r="B45" s="32" t="s">
        <v>620</v>
      </c>
      <c r="C45" s="33">
        <f>SUM(C38:C44)</f>
        <v>67600</v>
      </c>
      <c r="D45" s="33">
        <f>SUM(D38:D44)</f>
        <v>116600</v>
      </c>
    </row>
    <row r="47" spans="2:4" x14ac:dyDescent="0.2">
      <c r="B47" s="34" t="s">
        <v>621</v>
      </c>
      <c r="C47" s="35" t="str">
        <f>IF(ABS(C35-C36-C37-C45)&lt;0.5,"✔ Corect","⚠ Diferență "&amp;FIXED(C35-C36-C37-C45,2))</f>
        <v>✔ Corect</v>
      </c>
      <c r="D47" s="35" t="str">
        <f>IF(ABS(D35-D36-D37-D45)&lt;0.5,"✔ Corect","⚠ Diferență "&amp;FIXED(D35-D36-D37-D45,2))</f>
        <v>✔ Corect</v>
      </c>
    </row>
    <row r="49" spans="2:4" x14ac:dyDescent="0.2">
      <c r="B49" s="52" t="s">
        <v>622</v>
      </c>
      <c r="C49" s="52"/>
      <c r="D49" s="52"/>
    </row>
    <row r="50" spans="2:4" x14ac:dyDescent="0.2">
      <c r="B50" s="52"/>
      <c r="C50" s="52"/>
      <c r="D50" s="52"/>
    </row>
    <row r="51" spans="2:4" x14ac:dyDescent="0.2">
      <c r="B51" s="52"/>
      <c r="C51" s="52"/>
      <c r="D51" s="52"/>
    </row>
    <row r="1000" spans="702:702" ht="15" x14ac:dyDescent="0.25">
      <c r="ZZ1000"/>
    </row>
  </sheetData>
  <mergeCells count="1">
    <mergeCell ref="B49:D51"/>
  </mergeCells>
  <conditionalFormatting sqref="C6:D45">
    <cfRule type="cellIs" dxfId="10" priority="3" stopIfTrue="1" operator="lessThan">
      <formula>0</formula>
    </cfRule>
  </conditionalFormatting>
  <conditionalFormatting sqref="C47:D47">
    <cfRule type="expression" dxfId="9" priority="1" stopIfTrue="1">
      <formula>LEFT(C47,1)="✔"</formula>
    </cfRule>
    <cfRule type="expression" dxfId="8" priority="2" stopIfTrue="1">
      <formula>LEFT(C47,1)&lt;&gt;"✔"</formula>
    </cfRule>
  </conditionalFormatting>
  <printOptions horizontalCentered="1"/>
  <pageMargins left="0.7" right="0.7" top="0.75" bottom="0.75" header="0.3" footer="0.3"/>
  <pageSetup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5AFA-BD1C-4030-9119-26190ACC517C}">
  <sheetPr>
    <pageSetUpPr fitToPage="1"/>
  </sheetPr>
  <dimension ref="B1:E3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62.7109375" style="1" customWidth="1"/>
    <col min="3" max="4" width="15.7109375" style="1" customWidth="1"/>
    <col min="5" max="5" width="10.7109375" style="1" customWidth="1"/>
    <col min="6" max="16384" width="11.42578125" style="1"/>
  </cols>
  <sheetData>
    <row r="1" spans="2:5" ht="21" x14ac:dyDescent="0.35">
      <c r="B1" s="2" t="s">
        <v>595</v>
      </c>
    </row>
    <row r="2" spans="2:5" x14ac:dyDescent="0.2">
      <c r="B2" s="3" t="s">
        <v>596</v>
      </c>
    </row>
    <row r="3" spans="2:5" x14ac:dyDescent="0.2">
      <c r="B3" s="4" t="str">
        <f>Entitate&amp;" – exercițiul financiar "&amp;AnB</f>
        <v>Exemplu Distribuție SRL – exercițiul financiar 2026</v>
      </c>
    </row>
    <row r="5" spans="2:5" ht="27.95" customHeight="1" x14ac:dyDescent="0.2">
      <c r="B5" s="5" t="s">
        <v>597</v>
      </c>
      <c r="C5" s="5" t="str">
        <f>"Exercițiul "&amp;(AnB-1)</f>
        <v>Exercițiul 2025</v>
      </c>
      <c r="D5" s="5" t="str">
        <f>"Exercițiul "&amp;AnB</f>
        <v>Exercițiul 2026</v>
      </c>
      <c r="E5" s="5" t="s">
        <v>598</v>
      </c>
    </row>
    <row r="6" spans="2:5" x14ac:dyDescent="0.2">
      <c r="B6" s="22" t="s">
        <v>517</v>
      </c>
      <c r="C6" s="23">
        <f>SUMIFS(Balanța!$K$9:$K$308,Balanța!$J$9:$J$308,"P1")</f>
        <v>818500</v>
      </c>
      <c r="D6" s="23">
        <f>SUMIFS(Balanța!$I$9:$I$308,Balanța!$H$9:$H$308,"P1")</f>
        <v>910000</v>
      </c>
      <c r="E6" s="24">
        <f t="shared" ref="E6:E30" si="0">IF(N(C6)=0,"–",D6/C6-1)</f>
        <v>0.1117898594990836</v>
      </c>
    </row>
    <row r="7" spans="2:5" x14ac:dyDescent="0.2">
      <c r="B7" s="22" t="s">
        <v>519</v>
      </c>
      <c r="C7" s="23">
        <f>SUMIFS(Balanța!$K$9:$K$308,Balanța!$J$9:$J$308,"P2")</f>
        <v>0</v>
      </c>
      <c r="D7" s="23">
        <f>SUMIFS(Balanța!$I$9:$I$308,Balanța!$H$9:$H$308,"P2")</f>
        <v>0</v>
      </c>
      <c r="E7" s="24" t="str">
        <f t="shared" si="0"/>
        <v>–</v>
      </c>
    </row>
    <row r="8" spans="2:5" ht="25.5" x14ac:dyDescent="0.2">
      <c r="B8" s="22" t="s">
        <v>520</v>
      </c>
      <c r="C8" s="23">
        <f>SUMIFS(Balanța!$K$9:$K$308,Balanța!$J$9:$J$308,"P3")</f>
        <v>0</v>
      </c>
      <c r="D8" s="23">
        <f>SUMIFS(Balanța!$I$9:$I$308,Balanța!$H$9:$H$308,"P3")</f>
        <v>0</v>
      </c>
      <c r="E8" s="24" t="str">
        <f t="shared" si="0"/>
        <v>–</v>
      </c>
    </row>
    <row r="9" spans="2:5" x14ac:dyDescent="0.2">
      <c r="B9" s="22" t="s">
        <v>521</v>
      </c>
      <c r="C9" s="23">
        <f>SUMIFS(Balanța!$K$9:$K$308,Balanța!$J$9:$J$308,"P4")</f>
        <v>900</v>
      </c>
      <c r="D9" s="23">
        <f>SUMIFS(Balanța!$I$9:$I$308,Balanța!$H$9:$H$308,"P4")</f>
        <v>1500</v>
      </c>
      <c r="E9" s="24">
        <f t="shared" si="0"/>
        <v>0.66666666666666674</v>
      </c>
    </row>
    <row r="10" spans="2:5" x14ac:dyDescent="0.2">
      <c r="B10" s="25" t="s">
        <v>599</v>
      </c>
      <c r="C10" s="26">
        <f>SUM(C6:C9)</f>
        <v>819400</v>
      </c>
      <c r="D10" s="26">
        <f>SUM(D6:D9)</f>
        <v>911500</v>
      </c>
      <c r="E10" s="27">
        <f t="shared" si="0"/>
        <v>0.11239931657310231</v>
      </c>
    </row>
    <row r="11" spans="2:5" x14ac:dyDescent="0.2">
      <c r="B11" s="22" t="s">
        <v>522</v>
      </c>
      <c r="C11" s="23">
        <f>SUMIFS(Balanța!$K$9:$K$308,Balanța!$J$9:$J$308,"P5a")</f>
        <v>523000</v>
      </c>
      <c r="D11" s="23">
        <f>SUMIFS(Balanța!$I$9:$I$308,Balanța!$H$9:$H$308,"P5a")</f>
        <v>572400</v>
      </c>
      <c r="E11" s="24">
        <f t="shared" si="0"/>
        <v>9.4455066921606212E-2</v>
      </c>
    </row>
    <row r="12" spans="2:5" x14ac:dyDescent="0.2">
      <c r="B12" s="22" t="s">
        <v>523</v>
      </c>
      <c r="C12" s="23">
        <f>SUMIFS(Balanța!$K$9:$K$308,Balanța!$J$9:$J$308,"P5b")</f>
        <v>90500</v>
      </c>
      <c r="D12" s="23">
        <f>SUMIFS(Balanța!$I$9:$I$308,Balanța!$H$9:$H$308,"P5b")</f>
        <v>97000</v>
      </c>
      <c r="E12" s="24">
        <f t="shared" si="0"/>
        <v>7.182320441988943E-2</v>
      </c>
    </row>
    <row r="13" spans="2:5" x14ac:dyDescent="0.2">
      <c r="B13" s="22" t="s">
        <v>524</v>
      </c>
      <c r="C13" s="23">
        <f>SUMIFS(Balanța!$K$9:$K$308,Balanța!$J$9:$J$308,"P6")</f>
        <v>130900</v>
      </c>
      <c r="D13" s="23">
        <f>SUMIFS(Balanța!$I$9:$I$308,Balanța!$H$9:$H$308,"P6")</f>
        <v>145200</v>
      </c>
      <c r="E13" s="24">
        <f t="shared" si="0"/>
        <v>0.10924369747899165</v>
      </c>
    </row>
    <row r="14" spans="2:5" x14ac:dyDescent="0.2">
      <c r="B14" s="22" t="s">
        <v>525</v>
      </c>
      <c r="C14" s="23">
        <f>SUMIFS(Balanța!$K$9:$K$308,Balanța!$J$9:$J$308,"P7a")</f>
        <v>23500</v>
      </c>
      <c r="D14" s="23">
        <f>SUMIFS(Balanța!$I$9:$I$308,Balanța!$H$9:$H$308,"P7a")</f>
        <v>26500</v>
      </c>
      <c r="E14" s="24">
        <f t="shared" si="0"/>
        <v>0.12765957446808507</v>
      </c>
    </row>
    <row r="15" spans="2:5" x14ac:dyDescent="0.2">
      <c r="B15" s="22" t="s">
        <v>526</v>
      </c>
      <c r="C15" s="23">
        <f>SUMIFS(Balanța!$K$9:$K$308,Balanța!$J$9:$J$308,"P8")</f>
        <v>3600</v>
      </c>
      <c r="D15" s="23">
        <f>SUMIFS(Balanța!$I$9:$I$308,Balanța!$H$9:$H$308,"P8")</f>
        <v>8000</v>
      </c>
      <c r="E15" s="24">
        <f t="shared" si="0"/>
        <v>1.2222222222222223</v>
      </c>
    </row>
    <row r="16" spans="2:5" x14ac:dyDescent="0.2">
      <c r="B16" s="25" t="s">
        <v>600</v>
      </c>
      <c r="C16" s="26">
        <f>SUM(C11:C15)</f>
        <v>771500</v>
      </c>
      <c r="D16" s="26">
        <f>SUM(D11:D15)</f>
        <v>849100</v>
      </c>
      <c r="E16" s="27">
        <f t="shared" si="0"/>
        <v>0.10058327932598843</v>
      </c>
    </row>
    <row r="17" spans="2:5" x14ac:dyDescent="0.2">
      <c r="B17" s="25" t="s">
        <v>601</v>
      </c>
      <c r="C17" s="26">
        <f>C10-C16</f>
        <v>47900</v>
      </c>
      <c r="D17" s="26">
        <f>D10-D16</f>
        <v>62400</v>
      </c>
      <c r="E17" s="27">
        <f t="shared" si="0"/>
        <v>0.30271398747390399</v>
      </c>
    </row>
    <row r="18" spans="2:5" x14ac:dyDescent="0.2">
      <c r="B18" s="22" t="s">
        <v>527</v>
      </c>
      <c r="C18" s="23">
        <f>SUMIFS(Balanța!$K$9:$K$308,Balanța!$J$9:$J$308,"P9")</f>
        <v>0</v>
      </c>
      <c r="D18" s="23">
        <f>SUMIFS(Balanța!$I$9:$I$308,Balanța!$H$9:$H$308,"P9")</f>
        <v>0</v>
      </c>
      <c r="E18" s="24" t="str">
        <f t="shared" si="0"/>
        <v>–</v>
      </c>
    </row>
    <row r="19" spans="2:5" x14ac:dyDescent="0.2">
      <c r="B19" s="22" t="s">
        <v>528</v>
      </c>
      <c r="C19" s="23">
        <f>SUMIFS(Balanța!$K$9:$K$308,Balanța!$J$9:$J$308,"P10")</f>
        <v>0</v>
      </c>
      <c r="D19" s="23">
        <f>SUMIFS(Balanța!$I$9:$I$308,Balanța!$H$9:$H$308,"P10")</f>
        <v>0</v>
      </c>
      <c r="E19" s="24" t="str">
        <f t="shared" si="0"/>
        <v>–</v>
      </c>
    </row>
    <row r="20" spans="2:5" x14ac:dyDescent="0.2">
      <c r="B20" s="22" t="s">
        <v>529</v>
      </c>
      <c r="C20" s="23">
        <f>SUMIFS(Balanța!$K$9:$K$308,Balanța!$J$9:$J$308,"P11")</f>
        <v>200</v>
      </c>
      <c r="D20" s="23">
        <f>SUMIFS(Balanța!$I$9:$I$308,Balanța!$H$9:$H$308,"P11")</f>
        <v>300</v>
      </c>
      <c r="E20" s="24">
        <f t="shared" si="0"/>
        <v>0.5</v>
      </c>
    </row>
    <row r="21" spans="2:5" x14ac:dyDescent="0.2">
      <c r="B21" s="25" t="s">
        <v>602</v>
      </c>
      <c r="C21" s="26">
        <f>SUM(C18:C20)</f>
        <v>200</v>
      </c>
      <c r="D21" s="26">
        <f>SUM(D18:D20)</f>
        <v>300</v>
      </c>
      <c r="E21" s="27">
        <f t="shared" si="0"/>
        <v>0.5</v>
      </c>
    </row>
    <row r="22" spans="2:5" ht="25.5" x14ac:dyDescent="0.2">
      <c r="B22" s="22" t="s">
        <v>530</v>
      </c>
      <c r="C22" s="23">
        <f>SUMIFS(Balanța!$K$9:$K$308,Balanța!$J$9:$J$308,"P12")</f>
        <v>0</v>
      </c>
      <c r="D22" s="23">
        <f>SUMIFS(Balanța!$I$9:$I$308,Balanța!$H$9:$H$308,"P12")</f>
        <v>0</v>
      </c>
      <c r="E22" s="24" t="str">
        <f t="shared" si="0"/>
        <v>–</v>
      </c>
    </row>
    <row r="23" spans="2:5" x14ac:dyDescent="0.2">
      <c r="B23" s="22" t="s">
        <v>531</v>
      </c>
      <c r="C23" s="23">
        <f>SUMIFS(Balanța!$K$9:$K$308,Balanța!$J$9:$J$308,"P13")</f>
        <v>5300</v>
      </c>
      <c r="D23" s="23">
        <f>SUMIFS(Balanța!$I$9:$I$308,Balanța!$H$9:$H$308,"P13")</f>
        <v>4100</v>
      </c>
      <c r="E23" s="24">
        <f t="shared" si="0"/>
        <v>-0.22641509433962259</v>
      </c>
    </row>
    <row r="24" spans="2:5" x14ac:dyDescent="0.2">
      <c r="B24" s="25" t="s">
        <v>603</v>
      </c>
      <c r="C24" s="26">
        <f>SUM(C22:C23)</f>
        <v>5300</v>
      </c>
      <c r="D24" s="26">
        <f>SUM(D22:D23)</f>
        <v>4100</v>
      </c>
      <c r="E24" s="27">
        <f t="shared" si="0"/>
        <v>-0.22641509433962259</v>
      </c>
    </row>
    <row r="25" spans="2:5" x14ac:dyDescent="0.2">
      <c r="B25" s="25" t="s">
        <v>604</v>
      </c>
      <c r="C25" s="26">
        <f>C21-C24</f>
        <v>-5100</v>
      </c>
      <c r="D25" s="26">
        <f>D21-D24</f>
        <v>-3800</v>
      </c>
      <c r="E25" s="27">
        <f t="shared" si="0"/>
        <v>-0.25490196078431371</v>
      </c>
    </row>
    <row r="26" spans="2:5" x14ac:dyDescent="0.2">
      <c r="B26" s="25" t="s">
        <v>605</v>
      </c>
      <c r="C26" s="26">
        <f>C17+C25</f>
        <v>42800</v>
      </c>
      <c r="D26" s="26">
        <f>D17+D25</f>
        <v>58600</v>
      </c>
      <c r="E26" s="27">
        <f t="shared" si="0"/>
        <v>0.36915887850467288</v>
      </c>
    </row>
    <row r="27" spans="2:5" x14ac:dyDescent="0.2">
      <c r="B27" s="22" t="s">
        <v>532</v>
      </c>
      <c r="C27" s="23">
        <f>SUMIFS(Balanța!$K$9:$K$308,Balanța!$J$9:$J$308,"P14")</f>
        <v>8200</v>
      </c>
      <c r="D27" s="23">
        <f>SUMIFS(Balanța!$I$9:$I$308,Balanța!$H$9:$H$308,"P14")</f>
        <v>9600</v>
      </c>
      <c r="E27" s="24">
        <f t="shared" si="0"/>
        <v>0.1707317073170731</v>
      </c>
    </row>
    <row r="28" spans="2:5" x14ac:dyDescent="0.2">
      <c r="B28" s="25" t="s">
        <v>606</v>
      </c>
      <c r="C28" s="26">
        <f>C26-C27</f>
        <v>34600</v>
      </c>
      <c r="D28" s="26">
        <f>D26-D27</f>
        <v>49000</v>
      </c>
      <c r="E28" s="27">
        <f t="shared" si="0"/>
        <v>0.41618497109826591</v>
      </c>
    </row>
    <row r="29" spans="2:5" x14ac:dyDescent="0.2">
      <c r="B29" s="22" t="s">
        <v>533</v>
      </c>
      <c r="C29" s="23">
        <f>SUMIFS(Balanța!$K$9:$K$308,Balanța!$J$9:$J$308,"P16")</f>
        <v>0</v>
      </c>
      <c r="D29" s="23">
        <f>SUMIFS(Balanța!$I$9:$I$308,Balanța!$H$9:$H$308,"P16")</f>
        <v>0</v>
      </c>
      <c r="E29" s="24" t="str">
        <f t="shared" si="0"/>
        <v>–</v>
      </c>
    </row>
    <row r="30" spans="2:5" ht="15.75" x14ac:dyDescent="0.2">
      <c r="B30" s="28" t="s">
        <v>607</v>
      </c>
      <c r="C30" s="29">
        <f>C28-C29</f>
        <v>34600</v>
      </c>
      <c r="D30" s="29">
        <f>D28-D29</f>
        <v>49000</v>
      </c>
      <c r="E30" s="30">
        <f t="shared" si="0"/>
        <v>0.41618497109826591</v>
      </c>
    </row>
    <row r="32" spans="2:5" x14ac:dyDescent="0.2">
      <c r="B32" s="52" t="s">
        <v>608</v>
      </c>
      <c r="C32" s="52"/>
      <c r="D32" s="52"/>
      <c r="E32" s="52"/>
    </row>
    <row r="33" spans="2:5" x14ac:dyDescent="0.2">
      <c r="B33" s="52"/>
      <c r="C33" s="52"/>
      <c r="D33" s="52"/>
      <c r="E33" s="52"/>
    </row>
  </sheetData>
  <mergeCells count="1">
    <mergeCell ref="B32:E33"/>
  </mergeCells>
  <conditionalFormatting sqref="C6:D30">
    <cfRule type="cellIs" dxfId="7" priority="1" stopIfTrue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9908-AF08-41AE-B8DE-8F6BE3EA9422}">
  <dimension ref="B1:G1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3" width="34.7109375" style="1" customWidth="1"/>
    <col min="4" max="5" width="12.7109375" style="1" customWidth="1"/>
    <col min="6" max="6" width="16.7109375" style="1" customWidth="1"/>
    <col min="7" max="7" width="52.7109375" style="1" customWidth="1"/>
    <col min="8" max="16384" width="11.42578125" style="1"/>
  </cols>
  <sheetData>
    <row r="1" spans="2:7" ht="21" x14ac:dyDescent="0.35">
      <c r="B1" s="2" t="s">
        <v>623</v>
      </c>
    </row>
    <row r="2" spans="2:7" x14ac:dyDescent="0.2">
      <c r="B2" s="3" t="s">
        <v>624</v>
      </c>
    </row>
    <row r="4" spans="2:7" ht="27.95" customHeight="1" x14ac:dyDescent="0.2">
      <c r="B4" s="5" t="s">
        <v>625</v>
      </c>
      <c r="C4" s="5" t="s">
        <v>626</v>
      </c>
      <c r="D4" s="5" t="s">
        <v>627</v>
      </c>
      <c r="E4" s="5" t="s">
        <v>628</v>
      </c>
      <c r="F4" s="5" t="s">
        <v>629</v>
      </c>
      <c r="G4" s="5" t="s">
        <v>630</v>
      </c>
    </row>
    <row r="5" spans="2:7" ht="25.5" x14ac:dyDescent="0.2">
      <c r="B5" s="36" t="s">
        <v>631</v>
      </c>
      <c r="C5" s="37" t="s">
        <v>632</v>
      </c>
      <c r="D5" s="38">
        <f>IFERROR(Bilanț!$C$23/Bilanț!$C$32,"–")</f>
        <v>1.1418975650713685</v>
      </c>
      <c r="E5" s="39">
        <f>IFERROR(Bilanț!$D$23/Bilanț!$D$32,"–")</f>
        <v>1.3122923588039868</v>
      </c>
      <c r="F5" s="40" t="s">
        <v>633</v>
      </c>
      <c r="G5" s="41" t="s">
        <v>634</v>
      </c>
    </row>
    <row r="6" spans="2:7" ht="25.5" x14ac:dyDescent="0.2">
      <c r="B6" s="36" t="s">
        <v>635</v>
      </c>
      <c r="C6" s="37" t="s">
        <v>636</v>
      </c>
      <c r="D6" s="38">
        <f>IFERROR((Bilanț!$C$23-Bilanț!$C$10)/Bilanț!$C$32,"–")</f>
        <v>0.77413937867338367</v>
      </c>
      <c r="E6" s="39">
        <f>IFERROR((Bilanț!$D$23-Bilanț!$D$10)/Bilanț!$D$32,"–")</f>
        <v>0.95681063122923593</v>
      </c>
      <c r="F6" s="40" t="s">
        <v>637</v>
      </c>
      <c r="G6" s="41" t="s">
        <v>638</v>
      </c>
    </row>
    <row r="7" spans="2:7" ht="25.5" x14ac:dyDescent="0.2">
      <c r="B7" s="36" t="s">
        <v>639</v>
      </c>
      <c r="C7" s="37" t="s">
        <v>640</v>
      </c>
      <c r="D7" s="38">
        <f>IFERROR((Bilanț!$C$32+Bilanț!$C$36)/Bilanț!$C$45,"–")</f>
        <v>3.0192307692307692</v>
      </c>
      <c r="E7" s="39">
        <f>IFERROR((Bilanț!$D$32+Bilanț!$D$36)/Bilanț!$D$45,"–")</f>
        <v>1.6337907375643224</v>
      </c>
      <c r="F7" s="40" t="s">
        <v>641</v>
      </c>
      <c r="G7" s="41" t="s">
        <v>642</v>
      </c>
    </row>
    <row r="8" spans="2:7" ht="25.5" x14ac:dyDescent="0.2">
      <c r="B8" s="36" t="s">
        <v>643</v>
      </c>
      <c r="C8" s="37" t="s">
        <v>644</v>
      </c>
      <c r="D8" s="42">
        <f>IFERROR('Cont de profit și pierdere'!$C$30/'Cont de profit și pierdere'!$C$6,"–")</f>
        <v>4.2272449602932194E-2</v>
      </c>
      <c r="E8" s="43">
        <f>IFERROR('Cont de profit și pierdere'!$D$30/'Cont de profit și pierdere'!$D$6,"–")</f>
        <v>5.3846153846153849E-2</v>
      </c>
      <c r="F8" s="40" t="s">
        <v>645</v>
      </c>
      <c r="G8" s="41" t="s">
        <v>646</v>
      </c>
    </row>
    <row r="9" spans="2:7" ht="25.5" x14ac:dyDescent="0.2">
      <c r="B9" s="36" t="s">
        <v>647</v>
      </c>
      <c r="C9" s="37" t="s">
        <v>648</v>
      </c>
      <c r="D9" s="42">
        <f>IFERROR('Cont de profit și pierdere'!$C$30/Bilanț!$C$45,"–")</f>
        <v>0.51183431952662717</v>
      </c>
      <c r="E9" s="43">
        <f>IFERROR('Cont de profit și pierdere'!$D$30/Bilanț!$D$45,"–")</f>
        <v>0.42024013722126929</v>
      </c>
      <c r="F9" s="40" t="s">
        <v>649</v>
      </c>
      <c r="G9" s="41" t="s">
        <v>650</v>
      </c>
    </row>
    <row r="10" spans="2:7" ht="25.5" x14ac:dyDescent="0.2">
      <c r="B10" s="36" t="s">
        <v>651</v>
      </c>
      <c r="C10" s="37" t="s">
        <v>652</v>
      </c>
      <c r="D10" s="44">
        <f>IFERROR(ROUND(Bilanț!$C$16/'Cont de profit și pierdere'!$C$6*365,0),"–")</f>
        <v>36</v>
      </c>
      <c r="E10" s="45">
        <f>IFERROR(ROUND(Bilanț!$D$16/'Cont de profit și pierdere'!$D$6*365,0),"–")</f>
        <v>40</v>
      </c>
      <c r="F10" s="40" t="s">
        <v>653</v>
      </c>
      <c r="G10" s="41" t="s">
        <v>654</v>
      </c>
    </row>
    <row r="11" spans="2:7" ht="25.5" x14ac:dyDescent="0.2">
      <c r="B11" s="36" t="s">
        <v>655</v>
      </c>
      <c r="C11" s="37" t="s">
        <v>656</v>
      </c>
      <c r="D11" s="44">
        <f>IFERROR(ROUND(Bilanț!$C$27/('Cont de profit și pierdere'!$C$11+'Cont de profit și pierdere'!$C$12)*365,0),"–")</f>
        <v>31</v>
      </c>
      <c r="E11" s="45">
        <f>IFERROR(ROUND(Bilanț!$D$27/('Cont de profit și pierdere'!$D$11+'Cont de profit și pierdere'!$D$12)*365,0),"–")</f>
        <v>33</v>
      </c>
      <c r="F11" s="40" t="s">
        <v>657</v>
      </c>
      <c r="G11" s="41" t="s">
        <v>658</v>
      </c>
    </row>
    <row r="12" spans="2:7" ht="25.5" x14ac:dyDescent="0.2">
      <c r="B12" s="36" t="s">
        <v>659</v>
      </c>
      <c r="C12" s="37" t="s">
        <v>660</v>
      </c>
      <c r="D12" s="44">
        <f>IFERROR(ROUND(Bilanț!$C$10/'Cont de profit și pierdere'!$C$11*365,0),"–")</f>
        <v>31</v>
      </c>
      <c r="E12" s="45">
        <f>IFERROR(ROUND(Bilanț!$D$10/'Cont de profit și pierdere'!$D$11*365,0),"–")</f>
        <v>34</v>
      </c>
      <c r="F12" s="40" t="s">
        <v>653</v>
      </c>
      <c r="G12" s="41" t="s">
        <v>661</v>
      </c>
    </row>
    <row r="13" spans="2:7" ht="15" x14ac:dyDescent="0.2">
      <c r="B13" s="36" t="s">
        <v>662</v>
      </c>
      <c r="C13" s="37" t="s">
        <v>663</v>
      </c>
      <c r="D13" s="46">
        <f>Bilanț!$C$34</f>
        <v>20100</v>
      </c>
      <c r="E13" s="47">
        <f>Bilanț!$D$34</f>
        <v>50600</v>
      </c>
      <c r="F13" s="40" t="s">
        <v>664</v>
      </c>
      <c r="G13" s="41" t="s">
        <v>665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2D9FC-74E5-40F4-88F4-AEB34FD0AEFC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0.7109375" style="1" customWidth="1"/>
    <col min="3" max="3" width="16.7109375" style="1" customWidth="1"/>
    <col min="4" max="4" width="17.7109375" style="1" customWidth="1"/>
    <col min="5" max="6" width="13.7109375" style="1" customWidth="1"/>
    <col min="7" max="7" width="48.7109375" style="1" customWidth="1"/>
    <col min="8" max="16384" width="11.42578125" style="1"/>
  </cols>
  <sheetData>
    <row r="1" spans="2:7" ht="21" x14ac:dyDescent="0.35">
      <c r="B1" s="2" t="s">
        <v>666</v>
      </c>
    </row>
    <row r="2" spans="2:7" x14ac:dyDescent="0.2">
      <c r="B2" s="3" t="s">
        <v>667</v>
      </c>
    </row>
    <row r="4" spans="2:7" x14ac:dyDescent="0.2">
      <c r="B4" s="48" t="s">
        <v>668</v>
      </c>
    </row>
    <row r="5" spans="2:7" x14ac:dyDescent="0.2">
      <c r="B5" s="5" t="s">
        <v>669</v>
      </c>
      <c r="C5" s="55" t="s">
        <v>670</v>
      </c>
      <c r="D5" s="55"/>
      <c r="E5" s="55"/>
      <c r="F5" s="55"/>
    </row>
    <row r="6" spans="2:7" x14ac:dyDescent="0.2">
      <c r="B6" s="13" t="s">
        <v>671</v>
      </c>
      <c r="C6" s="53" t="str">
        <f>Balanța!H6</f>
        <v>✔ Balanța e echilibrată</v>
      </c>
      <c r="D6" s="54"/>
      <c r="E6" s="54"/>
      <c r="F6" s="54"/>
    </row>
    <row r="7" spans="2:7" x14ac:dyDescent="0.2">
      <c r="B7" s="13" t="s">
        <v>672</v>
      </c>
      <c r="C7" s="53" t="str">
        <f>Bilanț!D47</f>
        <v>✔ Corect</v>
      </c>
      <c r="D7" s="54"/>
      <c r="E7" s="54"/>
      <c r="F7" s="54"/>
    </row>
    <row r="8" spans="2:7" x14ac:dyDescent="0.2">
      <c r="B8" s="13" t="s">
        <v>673</v>
      </c>
      <c r="C8" s="53" t="str">
        <f>IF(SUMPRODUCT((Balanța!H9:H308="?")+(Balanța!J9:J308="?"))=0,"✔ Toate conturile au rând","⚠ Conturi fără rând: "&amp;SUMPRODUCT((Balanța!H9:H308="?")+(Balanța!J9:J308="?"))&amp;" (vezi Balanța)")</f>
        <v>✔ Toate conturile au rând</v>
      </c>
      <c r="D8" s="54"/>
      <c r="E8" s="54"/>
      <c r="F8" s="54"/>
    </row>
    <row r="9" spans="2:7" x14ac:dyDescent="0.2">
      <c r="B9" s="13" t="s">
        <v>674</v>
      </c>
      <c r="C9" s="53" t="str">
        <f>IF(COUNTIF(Balanța!L9:L308,"?*")=0,"✔ Fără alerte","⚠ Conturi de verificat: "&amp;COUNTIF(Balanța!L9:L308,"?*")&amp;" (coloana Alertă din Balanța)")</f>
        <v>⚠ Conturi de verificat: 1 (coloana Alertă din Balanța)</v>
      </c>
      <c r="D9" s="54"/>
      <c r="E9" s="54"/>
      <c r="F9" s="54"/>
    </row>
    <row r="10" spans="2:7" x14ac:dyDescent="0.2">
      <c r="B10" s="13" t="s">
        <v>675</v>
      </c>
      <c r="C10" s="53" t="str">
        <f>IF(Bilanț!D45&gt;0,"✔ Pozitive: "&amp;FIXED(Bilanț!D45,0)&amp;" lei","⚠ Negative: "&amp;FIXED(Bilanț!D45,0)&amp;" lei – discută cu contabilul măsurile necesare")</f>
        <v>✔ Pozitive: 116.600 lei</v>
      </c>
      <c r="D10" s="54"/>
      <c r="E10" s="54"/>
      <c r="F10" s="54"/>
    </row>
    <row r="11" spans="2:7" x14ac:dyDescent="0.2">
      <c r="B11" s="13" t="s">
        <v>676</v>
      </c>
      <c r="C11" s="53" t="str">
        <f>IF(ProfitNet&gt;=0,"Profit net: "&amp;FIXED(ProfitNet,0)&amp;" lei","Pierdere: "&amp;FIXED(ProfitNet,0)&amp;" lei")&amp;" (anul precedent: "&amp;FIXED(ProfitNet0,0)&amp;")"</f>
        <v>Profit net: 49.000 lei (anul precedent: 34.600)</v>
      </c>
      <c r="D11" s="54"/>
      <c r="E11" s="54"/>
      <c r="F11" s="54"/>
    </row>
    <row r="13" spans="2:7" x14ac:dyDescent="0.2">
      <c r="B13" s="48" t="s">
        <v>677</v>
      </c>
    </row>
    <row r="14" spans="2:7" ht="30" customHeight="1" x14ac:dyDescent="0.2">
      <c r="B14" s="5" t="s">
        <v>678</v>
      </c>
      <c r="C14" s="5" t="s">
        <v>679</v>
      </c>
      <c r="D14" s="5" t="s">
        <v>680</v>
      </c>
      <c r="E14" s="5" t="s">
        <v>681</v>
      </c>
      <c r="F14" s="5" t="s">
        <v>682</v>
      </c>
      <c r="G14" s="5" t="s">
        <v>683</v>
      </c>
    </row>
    <row r="15" spans="2:7" x14ac:dyDescent="0.2">
      <c r="B15" s="41" t="s">
        <v>684</v>
      </c>
      <c r="C15" s="18">
        <f>(SUMIFS(Balanța!$D$9:$D$308,Balanța!$B$9:$B$308,"512*")-SUMIFS(Balanța!$E$9:$E$308,Balanța!$B$9:$B$308,"512*"))</f>
        <v>40050</v>
      </c>
      <c r="D15" s="16">
        <v>40050</v>
      </c>
      <c r="E15" s="49">
        <f t="shared" ref="E15:E29" si="0">IF(OR(C15="",D15=""),"",ROUND(D15-C15,2))</f>
        <v>0</v>
      </c>
      <c r="F15" s="50" t="s">
        <v>685</v>
      </c>
      <c r="G15" s="15" t="s">
        <v>686</v>
      </c>
    </row>
    <row r="16" spans="2:7" x14ac:dyDescent="0.2">
      <c r="B16" s="41" t="s">
        <v>687</v>
      </c>
      <c r="C16" s="18">
        <f>(SUMIFS(Balanța!$D$9:$D$308,Balanța!$B$9:$B$308,"531*")-SUMIFS(Balanța!$E$9:$E$308,Balanța!$B$9:$B$308,"531*"))</f>
        <v>2150</v>
      </c>
      <c r="D16" s="16">
        <v>2150</v>
      </c>
      <c r="E16" s="49">
        <f t="shared" si="0"/>
        <v>0</v>
      </c>
      <c r="F16" s="50" t="s">
        <v>685</v>
      </c>
      <c r="G16" s="15" t="s">
        <v>688</v>
      </c>
    </row>
    <row r="17" spans="2:7" x14ac:dyDescent="0.2">
      <c r="B17" s="41" t="s">
        <v>689</v>
      </c>
      <c r="C17" s="18">
        <f>(SUMIFS(Balanța!$D$9:$D$308,Balanța!$B$9:$B$308,"371*")-SUMIFS(Balanța!$E$9:$E$308,Balanța!$B$9:$B$308,"371*"))</f>
        <v>48000</v>
      </c>
      <c r="D17" s="16">
        <v>47600</v>
      </c>
      <c r="E17" s="49">
        <f t="shared" si="0"/>
        <v>-400</v>
      </c>
      <c r="F17" s="50" t="s">
        <v>690</v>
      </c>
      <c r="G17" s="15" t="s">
        <v>691</v>
      </c>
    </row>
    <row r="18" spans="2:7" x14ac:dyDescent="0.2">
      <c r="B18" s="41" t="s">
        <v>692</v>
      </c>
      <c r="C18" s="18">
        <f>(SUMIFS(Balanța!$D$9:$D$308,Balanța!$B$9:$B$308,"411*")-SUMIFS(Balanța!$E$9:$E$308,Balanța!$B$9:$B$308,"411*"))</f>
        <v>104000</v>
      </c>
      <c r="D18" s="16">
        <v>104000</v>
      </c>
      <c r="E18" s="49">
        <f t="shared" si="0"/>
        <v>0</v>
      </c>
      <c r="F18" s="50" t="s">
        <v>685</v>
      </c>
      <c r="G18" s="15" t="s">
        <v>693</v>
      </c>
    </row>
    <row r="19" spans="2:7" x14ac:dyDescent="0.2">
      <c r="B19" s="41" t="s">
        <v>694</v>
      </c>
      <c r="C19" s="18">
        <f>-(SUMIFS(Balanța!$D$9:$D$308,Balanța!$B$9:$B$308,"401*")-SUMIFS(Balanța!$E$9:$E$308,Balanța!$B$9:$B$308,"401*"))</f>
        <v>58000</v>
      </c>
      <c r="D19" s="16">
        <v>57400</v>
      </c>
      <c r="E19" s="49">
        <f t="shared" si="0"/>
        <v>-600</v>
      </c>
      <c r="F19" s="50" t="s">
        <v>690</v>
      </c>
      <c r="G19" s="15" t="s">
        <v>695</v>
      </c>
    </row>
    <row r="20" spans="2:7" ht="25.5" x14ac:dyDescent="0.2">
      <c r="B20" s="41" t="s">
        <v>696</v>
      </c>
      <c r="C20" s="18">
        <f>-(SUMIFS(Balanța!$D$9:$D$308,Balanța!$B$9:$B$308,"162*")-SUMIFS(Balanța!$E$9:$E$308,Balanța!$B$9:$B$308,"162*")+SUMIFS(Balanța!$D$9:$D$308,Balanța!$B$9:$B$308,"519*")-SUMIFS(Balanța!$E$9:$E$308,Balanța!$B$9:$B$308,"519*"))</f>
        <v>55000</v>
      </c>
      <c r="D20" s="16">
        <v>55000</v>
      </c>
      <c r="E20" s="49">
        <f t="shared" si="0"/>
        <v>0</v>
      </c>
      <c r="F20" s="50" t="s">
        <v>685</v>
      </c>
      <c r="G20" s="15" t="s">
        <v>697</v>
      </c>
    </row>
    <row r="21" spans="2:7" x14ac:dyDescent="0.2">
      <c r="B21" s="41" t="s">
        <v>698</v>
      </c>
      <c r="C21" s="18">
        <f>-(SUMIFS(Balanța!$D$9:$D$308,Balanța!$B$9:$B$308,"4423*")-SUMIFS(Balanța!$E$9:$E$308,Balanța!$B$9:$B$308,"4423*"))</f>
        <v>11500</v>
      </c>
      <c r="D21" s="16">
        <v>11500</v>
      </c>
      <c r="E21" s="49">
        <f t="shared" si="0"/>
        <v>0</v>
      </c>
      <c r="F21" s="50" t="s">
        <v>685</v>
      </c>
      <c r="G21" s="15"/>
    </row>
    <row r="22" spans="2:7" ht="25.5" x14ac:dyDescent="0.2">
      <c r="B22" s="41" t="s">
        <v>699</v>
      </c>
      <c r="C22" s="18">
        <f>-(SUMIFS(Balanța!$D$9:$D$308,Balanța!$B$9:$B$308,"431*")-SUMIFS(Balanța!$E$9:$E$308,Balanța!$B$9:$B$308,"431*")+SUMIFS(Balanța!$D$9:$D$308,Balanța!$B$9:$B$308,"436*")-SUMIFS(Balanța!$E$9:$E$308,Balanța!$B$9:$B$308,"436*")+SUMIFS(Balanța!$D$9:$D$308,Balanța!$B$9:$B$308,"444*")-SUMIFS(Balanța!$E$9:$E$308,Balanța!$B$9:$B$308,"444*"))</f>
        <v>13900</v>
      </c>
      <c r="D22" s="16">
        <v>13900</v>
      </c>
      <c r="E22" s="49">
        <f t="shared" si="0"/>
        <v>0</v>
      </c>
      <c r="F22" s="50" t="s">
        <v>685</v>
      </c>
      <c r="G22" s="15"/>
    </row>
    <row r="23" spans="2:7" x14ac:dyDescent="0.2">
      <c r="B23" s="41" t="s">
        <v>700</v>
      </c>
      <c r="C23" s="18"/>
      <c r="D23" s="16"/>
      <c r="E23" s="49" t="str">
        <f t="shared" si="0"/>
        <v/>
      </c>
      <c r="F23" s="50" t="s">
        <v>685</v>
      </c>
      <c r="G23" s="15" t="s">
        <v>701</v>
      </c>
    </row>
    <row r="24" spans="2:7" ht="25.5" x14ac:dyDescent="0.2">
      <c r="B24" s="41" t="s">
        <v>702</v>
      </c>
      <c r="C24" s="18"/>
      <c r="D24" s="16"/>
      <c r="E24" s="49" t="str">
        <f t="shared" si="0"/>
        <v/>
      </c>
      <c r="F24" s="50" t="s">
        <v>690</v>
      </c>
      <c r="G24" s="15" t="s">
        <v>703</v>
      </c>
    </row>
    <row r="25" spans="2:7" x14ac:dyDescent="0.2">
      <c r="B25" s="41" t="s">
        <v>704</v>
      </c>
      <c r="C25" s="18"/>
      <c r="D25" s="16"/>
      <c r="E25" s="49" t="str">
        <f t="shared" si="0"/>
        <v/>
      </c>
      <c r="F25" s="50" t="s">
        <v>685</v>
      </c>
      <c r="G25" s="15"/>
    </row>
    <row r="26" spans="2:7" x14ac:dyDescent="0.2">
      <c r="B26" s="41" t="s">
        <v>705</v>
      </c>
      <c r="C26" s="18"/>
      <c r="D26" s="16"/>
      <c r="E26" s="49" t="str">
        <f t="shared" si="0"/>
        <v/>
      </c>
      <c r="F26" s="50" t="s">
        <v>685</v>
      </c>
      <c r="G26" s="15" t="s">
        <v>706</v>
      </c>
    </row>
    <row r="27" spans="2:7" ht="25.5" x14ac:dyDescent="0.2">
      <c r="B27" s="41" t="s">
        <v>707</v>
      </c>
      <c r="C27" s="18"/>
      <c r="D27" s="16"/>
      <c r="E27" s="49" t="str">
        <f t="shared" si="0"/>
        <v/>
      </c>
      <c r="F27" s="50" t="s">
        <v>690</v>
      </c>
      <c r="G27" s="15" t="s">
        <v>708</v>
      </c>
    </row>
    <row r="28" spans="2:7" x14ac:dyDescent="0.2">
      <c r="B28" s="41" t="s">
        <v>709</v>
      </c>
      <c r="C28" s="18"/>
      <c r="D28" s="16"/>
      <c r="E28" s="49" t="str">
        <f t="shared" si="0"/>
        <v/>
      </c>
      <c r="F28" s="50" t="s">
        <v>710</v>
      </c>
      <c r="G28" s="15"/>
    </row>
    <row r="29" spans="2:7" x14ac:dyDescent="0.2">
      <c r="B29" s="41" t="s">
        <v>711</v>
      </c>
      <c r="C29" s="18"/>
      <c r="D29" s="16"/>
      <c r="E29" s="49" t="str">
        <f t="shared" si="0"/>
        <v/>
      </c>
      <c r="F29" s="50" t="s">
        <v>685</v>
      </c>
      <c r="G29" s="15"/>
    </row>
    <row r="31" spans="2:7" ht="15.75" x14ac:dyDescent="0.25">
      <c r="B31" s="51" t="str">
        <f>"Progres: "&amp;COUNTIF(F15:F29,"Făcut")&amp;" din "&amp;(COUNTA(B15:B29)-COUNTIF(F15:F29,"Nu se aplică"))&amp;" verificări făcute · "&amp;SUMPRODUCT(--(ISNUMBER(E15:E29)),--(E15:E29&lt;&gt;0))&amp;" diferențe de clarificat"</f>
        <v>Progres: 10 din 14 verificări făcute · 2 diferențe de clarificat</v>
      </c>
    </row>
    <row r="1000" spans="702:702" ht="15" x14ac:dyDescent="0.25">
      <c r="ZZ1000"/>
    </row>
  </sheetData>
  <mergeCells count="7">
    <mergeCell ref="C11:F11"/>
    <mergeCell ref="C5:F5"/>
    <mergeCell ref="C6:F6"/>
    <mergeCell ref="C7:F7"/>
    <mergeCell ref="C8:F8"/>
    <mergeCell ref="C9:F9"/>
    <mergeCell ref="C10:F10"/>
  </mergeCells>
  <conditionalFormatting sqref="C6:F11">
    <cfRule type="expression" dxfId="6" priority="1" stopIfTrue="1">
      <formula>LEFT($C6,1)="✔"</formula>
    </cfRule>
    <cfRule type="expression" dxfId="5" priority="2" stopIfTrue="1">
      <formula>LEFT($C6,1)="⚠"</formula>
    </cfRule>
  </conditionalFormatting>
  <conditionalFormatting sqref="E15:E29">
    <cfRule type="expression" dxfId="4" priority="3" stopIfTrue="1">
      <formula>AND(ISNUMBER($E15),$E15&lt;&gt;0)</formula>
    </cfRule>
  </conditionalFormatting>
  <conditionalFormatting sqref="F15:F29">
    <cfRule type="cellIs" dxfId="3" priority="4" stopIfTrue="1" operator="equal">
      <formula>"De făcut"</formula>
    </cfRule>
    <cfRule type="cellIs" dxfId="2" priority="5" stopIfTrue="1" operator="equal">
      <formula>"Făcut"</formula>
    </cfRule>
  </conditionalFormatting>
  <dataValidations count="1">
    <dataValidation type="list" allowBlank="1" showInputMessage="1" showErrorMessage="1" sqref="F15:F29" xr:uid="{67A57A39-ABF4-428B-9076-D8ED69B08B24}">
      <formula1>"Făcut,De făcut,Nu se aplică"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9A2C-96E9-44BE-81E2-3043F0856261}">
  <dimension ref="B1:ZZ1000"/>
  <sheetViews>
    <sheetView showGridLines="0" workbookViewId="0">
      <pane ySplit="8" topLeftCell="A9" activePane="bottomLeft" state="frozen"/>
      <selection pane="bottomLeft" activeCell="A9" sqref="A9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40.7109375" style="1" customWidth="1"/>
    <col min="4" max="7" width="13.7109375" style="1" customWidth="1"/>
    <col min="8" max="8" width="7.7109375" style="1" customWidth="1"/>
    <col min="9" max="9" width="13.7109375" style="1" customWidth="1"/>
    <col min="10" max="10" width="7.7109375" style="1" customWidth="1"/>
    <col min="11" max="11" width="13.7109375" style="1" customWidth="1"/>
    <col min="12" max="12" width="36.7109375" style="1" customWidth="1"/>
    <col min="13" max="16384" width="11.42578125" style="1"/>
  </cols>
  <sheetData>
    <row r="1" spans="2:12" ht="21" x14ac:dyDescent="0.35">
      <c r="B1" s="2" t="s">
        <v>535</v>
      </c>
    </row>
    <row r="2" spans="2:12" x14ac:dyDescent="0.2">
      <c r="B2" s="3" t="s">
        <v>536</v>
      </c>
    </row>
    <row r="4" spans="2:12" x14ac:dyDescent="0.2">
      <c r="B4" s="4" t="s">
        <v>537</v>
      </c>
      <c r="C4" s="12" t="s">
        <v>538</v>
      </c>
    </row>
    <row r="5" spans="2:12" x14ac:dyDescent="0.2">
      <c r="B5" s="4" t="s">
        <v>539</v>
      </c>
      <c r="C5" s="11">
        <v>2026</v>
      </c>
    </row>
    <row r="6" spans="2:12" x14ac:dyDescent="0.2">
      <c r="B6" s="4"/>
      <c r="C6" s="20" t="s">
        <v>594</v>
      </c>
      <c r="D6" s="21">
        <f>SUM(D9:D308)</f>
        <v>1239900</v>
      </c>
      <c r="E6" s="21">
        <f>SUM(E9:E308)</f>
        <v>1239900</v>
      </c>
      <c r="F6" s="21">
        <f>SUM(F9:F308)</f>
        <v>1094700</v>
      </c>
      <c r="G6" s="21">
        <f>SUM(G9:G308)</f>
        <v>1094700</v>
      </c>
      <c r="H6" s="56" t="str">
        <f>IF(AND(ROUND(D6-E6,2)=0,ROUND(F6-G6,2)=0),"✔ Balanța e echilibrată","⚠ Balanța nu e echilibrată: debit − credit = "&amp;FIXED(D6-E6,2)&amp;" / "&amp;FIXED(F6-G6,2))</f>
        <v>✔ Balanța e echilibrată</v>
      </c>
      <c r="I6" s="56"/>
      <c r="J6" s="56"/>
      <c r="K6" s="56"/>
      <c r="L6" s="4"/>
    </row>
    <row r="7" spans="2:12" x14ac:dyDescent="0.2">
      <c r="B7" s="13"/>
      <c r="C7" s="13"/>
      <c r="D7" s="55" t="str">
        <f>"Anul "&amp;AnB</f>
        <v>Anul 2026</v>
      </c>
      <c r="E7" s="55"/>
      <c r="F7" s="55" t="str">
        <f>"Anul "&amp;(AnB-1)</f>
        <v>Anul 2025</v>
      </c>
      <c r="G7" s="55"/>
      <c r="H7" s="55" t="str">
        <f>"Anul "&amp;AnB</f>
        <v>Anul 2026</v>
      </c>
      <c r="I7" s="55"/>
      <c r="J7" s="55" t="str">
        <f>"Anul "&amp;(AnB-1)</f>
        <v>Anul 2025</v>
      </c>
      <c r="K7" s="55"/>
      <c r="L7" s="13"/>
    </row>
    <row r="8" spans="2:12" ht="30" customHeight="1" x14ac:dyDescent="0.2">
      <c r="B8" s="5" t="s">
        <v>540</v>
      </c>
      <c r="C8" s="5" t="s">
        <v>541</v>
      </c>
      <c r="D8" s="5" t="s">
        <v>542</v>
      </c>
      <c r="E8" s="5" t="s">
        <v>543</v>
      </c>
      <c r="F8" s="5" t="s">
        <v>542</v>
      </c>
      <c r="G8" s="5" t="s">
        <v>543</v>
      </c>
      <c r="H8" s="5" t="s">
        <v>482</v>
      </c>
      <c r="I8" s="5" t="s">
        <v>544</v>
      </c>
      <c r="J8" s="5" t="s">
        <v>482</v>
      </c>
      <c r="K8" s="5" t="s">
        <v>544</v>
      </c>
      <c r="L8" s="5" t="s">
        <v>545</v>
      </c>
    </row>
    <row r="9" spans="2:12" x14ac:dyDescent="0.2">
      <c r="B9" s="14" t="s">
        <v>9</v>
      </c>
      <c r="C9" s="15" t="s">
        <v>10</v>
      </c>
      <c r="D9" s="16"/>
      <c r="E9" s="16">
        <v>10000</v>
      </c>
      <c r="F9" s="16"/>
      <c r="G9" s="16">
        <v>10000</v>
      </c>
      <c r="H9" s="17" t="str">
        <f t="shared" ref="H9:H72" si="0">IF($B9="","",IF(N(D9)+N(E9)=0,"–",IFERROR(IF(N(D9)-N(E9)&gt;=0,INDEX(MapD,MATCH(LEFT($B9,4),MapCont,0)),INDEX(MapC,MATCH(LEFT($B9,4),MapCont,0))),IFERROR(IF(N(D9)-N(E9)&gt;=0,INDEX(MapD,MATCH(LEFT($B9,3),MapCont,0)),INDEX(MapC,MATCH(LEFT($B9,3),MapCont,0))),"?"))))</f>
        <v>J.I</v>
      </c>
      <c r="I9" s="18">
        <f t="shared" ref="I9:I72" si="1">IF(OR(H9="",H9="–",H9="?"),0,IF(OR(INDEX(RandTip,MATCH(H9,RandCheie,0))="A",INDEX(RandTip,MATCH(H9,RandCheie,0))="C"),1,-1)*(N(D9)-N(E9)))</f>
        <v>10000</v>
      </c>
      <c r="J9" s="17" t="str">
        <f t="shared" ref="J9:J72" si="2">IF($B9="","",IF(N(F9)+N(G9)=0,"–",IFERROR(IF(N(F9)-N(G9)&gt;=0,INDEX(MapD,MATCH(LEFT($B9,4),MapCont,0)),INDEX(MapC,MATCH(LEFT($B9,4),MapCont,0))),IFERROR(IF(N(F9)-N(G9)&gt;=0,INDEX(MapD,MATCH(LEFT($B9,3),MapCont,0)),INDEX(MapC,MATCH(LEFT($B9,3),MapCont,0))),"?"))))</f>
        <v>J.I</v>
      </c>
      <c r="K9" s="18">
        <f t="shared" ref="K9:K72" si="3">IF(OR(J9="",J9="–",J9="?"),0,IF(OR(INDEX(RandTip,MATCH(J9,RandCheie,0))="A",INDEX(RandTip,MATCH(J9,RandCheie,0))="C"),1,-1)*(N(F9)-N(G9)))</f>
        <v>10000</v>
      </c>
      <c r="L9" s="19" t="str">
        <f t="shared" ref="L9:L72" si="4">IF($B9="","",TRIM(IF(OR(H9="?",J9="?"),"Cont fără corespondență: adaugă-l în foaia Corespondențe. ","")&amp;IF(COUNTIF($B$9:$B$308,$B9)&gt;1,"Cont trecut de două ori. ","")&amp;IF(AND(N(D9)&gt;0,N(E9)&gt;0),"Sold și debitor, și creditor: trece doar soldul net. ","")&amp;IF(AND(LEFT($B9,3)="531",N(E9)&gt;0),"Casa nu poate avea sold creditor. ","")&amp;IF(AND(LEFT($B9,1)="3",LEFT($B9,2)&lt;&gt;"39",LEFT($B9,3)&lt;&gt;"378",LEFT($B9,3)&lt;&gt;"348",N(E9)&gt;0),"Stoc cu sold creditor: verifică ieșirile. ","")&amp;IF(AND(OR(LEFT($B9,3)="542",LEFT($B9,3)="473",LEFT($B9,3)="581"),N(D9)+N(E9)&lt;&gt;0),"La închiderea anului ar trebui să aibă sold zero. ","")&amp;IF(AND(LEFT($B9,4)="4118",N(D9)&gt;0,SUMPRODUCT((LEFT($B$9:$B$308,3)="491")*1)=0),"Clienți incerți fără ajustare pentru depreciere (491). ","")))</f>
        <v/>
      </c>
    </row>
    <row r="10" spans="2:12" x14ac:dyDescent="0.2">
      <c r="B10" s="14" t="s">
        <v>546</v>
      </c>
      <c r="C10" s="15" t="s">
        <v>547</v>
      </c>
      <c r="D10" s="16"/>
      <c r="E10" s="16">
        <v>2000</v>
      </c>
      <c r="F10" s="16"/>
      <c r="G10" s="16">
        <v>2000</v>
      </c>
      <c r="H10" s="17" t="str">
        <f t="shared" si="0"/>
        <v>J.IV</v>
      </c>
      <c r="I10" s="18">
        <f t="shared" si="1"/>
        <v>2000</v>
      </c>
      <c r="J10" s="17" t="str">
        <f t="shared" si="2"/>
        <v>J.IV</v>
      </c>
      <c r="K10" s="18">
        <f t="shared" si="3"/>
        <v>2000</v>
      </c>
      <c r="L10" s="19" t="str">
        <f t="shared" si="4"/>
        <v/>
      </c>
    </row>
    <row r="11" spans="2:12" x14ac:dyDescent="0.2">
      <c r="B11" s="14" t="s">
        <v>20</v>
      </c>
      <c r="C11" s="15" t="s">
        <v>21</v>
      </c>
      <c r="D11" s="16"/>
      <c r="E11" s="16">
        <v>55600</v>
      </c>
      <c r="F11" s="16"/>
      <c r="G11" s="16">
        <v>21000</v>
      </c>
      <c r="H11" s="17" t="str">
        <f t="shared" si="0"/>
        <v>J.V</v>
      </c>
      <c r="I11" s="18">
        <f t="shared" si="1"/>
        <v>55600</v>
      </c>
      <c r="J11" s="17" t="str">
        <f t="shared" si="2"/>
        <v>J.V</v>
      </c>
      <c r="K11" s="18">
        <f t="shared" si="3"/>
        <v>21000</v>
      </c>
      <c r="L11" s="19" t="str">
        <f t="shared" si="4"/>
        <v/>
      </c>
    </row>
    <row r="12" spans="2:12" x14ac:dyDescent="0.2">
      <c r="B12" s="14" t="s">
        <v>548</v>
      </c>
      <c r="C12" s="15" t="s">
        <v>36</v>
      </c>
      <c r="D12" s="16"/>
      <c r="E12" s="16">
        <v>40000</v>
      </c>
      <c r="F12" s="16"/>
      <c r="G12" s="16">
        <v>85000</v>
      </c>
      <c r="H12" s="17" t="str">
        <f t="shared" si="0"/>
        <v>G</v>
      </c>
      <c r="I12" s="18">
        <f t="shared" si="1"/>
        <v>40000</v>
      </c>
      <c r="J12" s="17" t="str">
        <f t="shared" si="2"/>
        <v>G</v>
      </c>
      <c r="K12" s="18">
        <f t="shared" si="3"/>
        <v>85000</v>
      </c>
      <c r="L12" s="19" t="str">
        <f t="shared" si="4"/>
        <v/>
      </c>
    </row>
    <row r="13" spans="2:12" x14ac:dyDescent="0.2">
      <c r="B13" s="14" t="s">
        <v>56</v>
      </c>
      <c r="C13" s="15" t="s">
        <v>549</v>
      </c>
      <c r="D13" s="16">
        <v>9000</v>
      </c>
      <c r="E13" s="16"/>
      <c r="F13" s="16">
        <v>9000</v>
      </c>
      <c r="G13" s="16"/>
      <c r="H13" s="17" t="str">
        <f t="shared" si="0"/>
        <v>A.I</v>
      </c>
      <c r="I13" s="18">
        <f t="shared" si="1"/>
        <v>9000</v>
      </c>
      <c r="J13" s="17" t="str">
        <f t="shared" si="2"/>
        <v>A.I</v>
      </c>
      <c r="K13" s="18">
        <f t="shared" si="3"/>
        <v>9000</v>
      </c>
      <c r="L13" s="19" t="str">
        <f t="shared" si="4"/>
        <v/>
      </c>
    </row>
    <row r="14" spans="2:12" x14ac:dyDescent="0.2">
      <c r="B14" s="14" t="s">
        <v>550</v>
      </c>
      <c r="C14" s="15" t="s">
        <v>551</v>
      </c>
      <c r="D14" s="16">
        <v>60000</v>
      </c>
      <c r="E14" s="16"/>
      <c r="F14" s="16">
        <v>60000</v>
      </c>
      <c r="G14" s="16"/>
      <c r="H14" s="17" t="str">
        <f t="shared" si="0"/>
        <v>A.II</v>
      </c>
      <c r="I14" s="18">
        <f t="shared" si="1"/>
        <v>60000</v>
      </c>
      <c r="J14" s="17" t="str">
        <f t="shared" si="2"/>
        <v>A.II</v>
      </c>
      <c r="K14" s="18">
        <f t="shared" si="3"/>
        <v>60000</v>
      </c>
      <c r="L14" s="19" t="str">
        <f t="shared" si="4"/>
        <v/>
      </c>
    </row>
    <row r="15" spans="2:12" x14ac:dyDescent="0.2">
      <c r="B15" s="14" t="s">
        <v>552</v>
      </c>
      <c r="C15" s="15" t="s">
        <v>553</v>
      </c>
      <c r="D15" s="16">
        <v>85000</v>
      </c>
      <c r="E15" s="16"/>
      <c r="F15" s="16">
        <v>85000</v>
      </c>
      <c r="G15" s="16"/>
      <c r="H15" s="17" t="str">
        <f t="shared" si="0"/>
        <v>A.II</v>
      </c>
      <c r="I15" s="18">
        <f t="shared" si="1"/>
        <v>85000</v>
      </c>
      <c r="J15" s="17" t="str">
        <f t="shared" si="2"/>
        <v>A.II</v>
      </c>
      <c r="K15" s="18">
        <f t="shared" si="3"/>
        <v>85000</v>
      </c>
      <c r="L15" s="19" t="str">
        <f t="shared" si="4"/>
        <v/>
      </c>
    </row>
    <row r="16" spans="2:12" x14ac:dyDescent="0.2">
      <c r="B16" s="14" t="s">
        <v>71</v>
      </c>
      <c r="C16" s="15" t="s">
        <v>72</v>
      </c>
      <c r="D16" s="16">
        <v>12000</v>
      </c>
      <c r="E16" s="16"/>
      <c r="F16" s="16">
        <v>12000</v>
      </c>
      <c r="G16" s="16"/>
      <c r="H16" s="17" t="str">
        <f t="shared" si="0"/>
        <v>A.II</v>
      </c>
      <c r="I16" s="18">
        <f t="shared" si="1"/>
        <v>12000</v>
      </c>
      <c r="J16" s="17" t="str">
        <f t="shared" si="2"/>
        <v>A.II</v>
      </c>
      <c r="K16" s="18">
        <f t="shared" si="3"/>
        <v>12000</v>
      </c>
      <c r="L16" s="19" t="str">
        <f t="shared" si="4"/>
        <v/>
      </c>
    </row>
    <row r="17" spans="2:12" x14ac:dyDescent="0.2">
      <c r="B17" s="14" t="s">
        <v>554</v>
      </c>
      <c r="C17" s="15" t="s">
        <v>555</v>
      </c>
      <c r="D17" s="16"/>
      <c r="E17" s="16">
        <v>6000</v>
      </c>
      <c r="F17" s="16"/>
      <c r="G17" s="16">
        <v>3000</v>
      </c>
      <c r="H17" s="17" t="str">
        <f t="shared" si="0"/>
        <v>A.I</v>
      </c>
      <c r="I17" s="18">
        <f t="shared" si="1"/>
        <v>-6000</v>
      </c>
      <c r="J17" s="17" t="str">
        <f t="shared" si="2"/>
        <v>A.I</v>
      </c>
      <c r="K17" s="18">
        <f t="shared" si="3"/>
        <v>-3000</v>
      </c>
      <c r="L17" s="19" t="str">
        <f t="shared" si="4"/>
        <v/>
      </c>
    </row>
    <row r="18" spans="2:12" ht="25.5" x14ac:dyDescent="0.2">
      <c r="B18" s="14" t="s">
        <v>556</v>
      </c>
      <c r="C18" s="15" t="s">
        <v>557</v>
      </c>
      <c r="D18" s="16"/>
      <c r="E18" s="16">
        <v>54000</v>
      </c>
      <c r="F18" s="16"/>
      <c r="G18" s="16">
        <v>30500</v>
      </c>
      <c r="H18" s="17" t="str">
        <f t="shared" si="0"/>
        <v>A.II</v>
      </c>
      <c r="I18" s="18">
        <f t="shared" si="1"/>
        <v>-54000</v>
      </c>
      <c r="J18" s="17" t="str">
        <f t="shared" si="2"/>
        <v>A.II</v>
      </c>
      <c r="K18" s="18">
        <f t="shared" si="3"/>
        <v>-30500</v>
      </c>
      <c r="L18" s="19" t="str">
        <f t="shared" si="4"/>
        <v/>
      </c>
    </row>
    <row r="19" spans="2:12" x14ac:dyDescent="0.2">
      <c r="B19" s="14" t="s">
        <v>116</v>
      </c>
      <c r="C19" s="15" t="s">
        <v>117</v>
      </c>
      <c r="D19" s="16">
        <v>3500</v>
      </c>
      <c r="E19" s="16"/>
      <c r="F19" s="16">
        <v>2800</v>
      </c>
      <c r="G19" s="16"/>
      <c r="H19" s="17" t="str">
        <f t="shared" si="0"/>
        <v>B.I.1</v>
      </c>
      <c r="I19" s="18">
        <f t="shared" si="1"/>
        <v>3500</v>
      </c>
      <c r="J19" s="17" t="str">
        <f t="shared" si="2"/>
        <v>B.I.1</v>
      </c>
      <c r="K19" s="18">
        <f t="shared" si="3"/>
        <v>2800</v>
      </c>
      <c r="L19" s="19" t="str">
        <f t="shared" si="4"/>
        <v/>
      </c>
    </row>
    <row r="20" spans="2:12" x14ac:dyDescent="0.2">
      <c r="B20" s="14" t="s">
        <v>164</v>
      </c>
      <c r="C20" s="15" t="s">
        <v>165</v>
      </c>
      <c r="D20" s="16">
        <v>48000</v>
      </c>
      <c r="E20" s="16"/>
      <c r="F20" s="16">
        <v>41000</v>
      </c>
      <c r="G20" s="16"/>
      <c r="H20" s="17" t="str">
        <f t="shared" si="0"/>
        <v>B.I.3</v>
      </c>
      <c r="I20" s="18">
        <f t="shared" si="1"/>
        <v>48000</v>
      </c>
      <c r="J20" s="17" t="str">
        <f t="shared" si="2"/>
        <v>B.I.3</v>
      </c>
      <c r="K20" s="18">
        <f t="shared" si="3"/>
        <v>41000</v>
      </c>
      <c r="L20" s="19" t="str">
        <f t="shared" si="4"/>
        <v/>
      </c>
    </row>
    <row r="21" spans="2:12" x14ac:dyDescent="0.2">
      <c r="B21" s="14" t="s">
        <v>186</v>
      </c>
      <c r="C21" s="15" t="s">
        <v>187</v>
      </c>
      <c r="D21" s="16"/>
      <c r="E21" s="16">
        <v>58000</v>
      </c>
      <c r="F21" s="16"/>
      <c r="G21" s="16">
        <v>51000</v>
      </c>
      <c r="H21" s="17" t="str">
        <f t="shared" si="0"/>
        <v>D.4</v>
      </c>
      <c r="I21" s="18">
        <f t="shared" si="1"/>
        <v>58000</v>
      </c>
      <c r="J21" s="17" t="str">
        <f t="shared" si="2"/>
        <v>D.4</v>
      </c>
      <c r="K21" s="18">
        <f t="shared" si="3"/>
        <v>51000</v>
      </c>
      <c r="L21" s="19" t="str">
        <f t="shared" si="4"/>
        <v/>
      </c>
    </row>
    <row r="22" spans="2:12" x14ac:dyDescent="0.2">
      <c r="B22" s="14" t="s">
        <v>197</v>
      </c>
      <c r="C22" s="15" t="s">
        <v>198</v>
      </c>
      <c r="D22" s="16"/>
      <c r="E22" s="16">
        <v>2400</v>
      </c>
      <c r="F22" s="16"/>
      <c r="G22" s="16">
        <v>1500</v>
      </c>
      <c r="H22" s="17" t="str">
        <f t="shared" si="0"/>
        <v>D.4</v>
      </c>
      <c r="I22" s="18">
        <f t="shared" si="1"/>
        <v>2400</v>
      </c>
      <c r="J22" s="17" t="str">
        <f t="shared" si="2"/>
        <v>D.4</v>
      </c>
      <c r="K22" s="18">
        <f t="shared" si="3"/>
        <v>1500</v>
      </c>
      <c r="L22" s="19" t="str">
        <f t="shared" si="4"/>
        <v/>
      </c>
    </row>
    <row r="23" spans="2:12" x14ac:dyDescent="0.2">
      <c r="B23" s="14" t="s">
        <v>176</v>
      </c>
      <c r="C23" s="15" t="s">
        <v>558</v>
      </c>
      <c r="D23" s="16">
        <v>2000</v>
      </c>
      <c r="E23" s="16"/>
      <c r="F23" s="16"/>
      <c r="G23" s="16"/>
      <c r="H23" s="17" t="str">
        <f t="shared" si="0"/>
        <v>B.I.4</v>
      </c>
      <c r="I23" s="18">
        <f t="shared" si="1"/>
        <v>2000</v>
      </c>
      <c r="J23" s="17" t="str">
        <f t="shared" si="2"/>
        <v>–</v>
      </c>
      <c r="K23" s="18">
        <f t="shared" si="3"/>
        <v>0</v>
      </c>
      <c r="L23" s="19" t="str">
        <f t="shared" si="4"/>
        <v/>
      </c>
    </row>
    <row r="24" spans="2:12" x14ac:dyDescent="0.2">
      <c r="B24" s="14" t="s">
        <v>559</v>
      </c>
      <c r="C24" s="15" t="s">
        <v>200</v>
      </c>
      <c r="D24" s="16">
        <v>96000</v>
      </c>
      <c r="E24" s="16"/>
      <c r="F24" s="16">
        <v>81000</v>
      </c>
      <c r="G24" s="16"/>
      <c r="H24" s="17" t="str">
        <f t="shared" si="0"/>
        <v>B.II.1</v>
      </c>
      <c r="I24" s="18">
        <f t="shared" si="1"/>
        <v>96000</v>
      </c>
      <c r="J24" s="17" t="str">
        <f t="shared" si="2"/>
        <v>B.II.1</v>
      </c>
      <c r="K24" s="18">
        <f t="shared" si="3"/>
        <v>81000</v>
      </c>
      <c r="L24" s="19" t="str">
        <f t="shared" si="4"/>
        <v/>
      </c>
    </row>
    <row r="25" spans="2:12" x14ac:dyDescent="0.2">
      <c r="B25" s="14" t="s">
        <v>560</v>
      </c>
      <c r="C25" s="15" t="s">
        <v>561</v>
      </c>
      <c r="D25" s="16">
        <v>8000</v>
      </c>
      <c r="E25" s="16"/>
      <c r="F25" s="16"/>
      <c r="G25" s="16"/>
      <c r="H25" s="17" t="str">
        <f t="shared" si="0"/>
        <v>B.II.1</v>
      </c>
      <c r="I25" s="18">
        <f t="shared" si="1"/>
        <v>8000</v>
      </c>
      <c r="J25" s="17" t="str">
        <f t="shared" si="2"/>
        <v>–</v>
      </c>
      <c r="K25" s="18">
        <f t="shared" si="3"/>
        <v>0</v>
      </c>
      <c r="L25" s="19" t="str">
        <f t="shared" si="4"/>
        <v/>
      </c>
    </row>
    <row r="26" spans="2:12" x14ac:dyDescent="0.2">
      <c r="B26" s="14" t="s">
        <v>206</v>
      </c>
      <c r="C26" s="15" t="s">
        <v>207</v>
      </c>
      <c r="D26" s="16"/>
      <c r="E26" s="16">
        <v>5000</v>
      </c>
      <c r="F26" s="16"/>
      <c r="G26" s="16">
        <v>3000</v>
      </c>
      <c r="H26" s="17" t="str">
        <f t="shared" si="0"/>
        <v>D.3</v>
      </c>
      <c r="I26" s="18">
        <f t="shared" si="1"/>
        <v>5000</v>
      </c>
      <c r="J26" s="17" t="str">
        <f t="shared" si="2"/>
        <v>D.3</v>
      </c>
      <c r="K26" s="18">
        <f t="shared" si="3"/>
        <v>3000</v>
      </c>
      <c r="L26" s="19" t="str">
        <f t="shared" si="4"/>
        <v/>
      </c>
    </row>
    <row r="27" spans="2:12" x14ac:dyDescent="0.2">
      <c r="B27" s="14" t="s">
        <v>210</v>
      </c>
      <c r="C27" s="15" t="s">
        <v>211</v>
      </c>
      <c r="D27" s="16"/>
      <c r="E27" s="16">
        <v>21000</v>
      </c>
      <c r="F27" s="16"/>
      <c r="G27" s="16">
        <v>19000</v>
      </c>
      <c r="H27" s="17" t="str">
        <f t="shared" si="0"/>
        <v>D.8</v>
      </c>
      <c r="I27" s="18">
        <f t="shared" si="1"/>
        <v>21000</v>
      </c>
      <c r="J27" s="17" t="str">
        <f t="shared" si="2"/>
        <v>D.8</v>
      </c>
      <c r="K27" s="18">
        <f t="shared" si="3"/>
        <v>19000</v>
      </c>
      <c r="L27" s="19" t="str">
        <f t="shared" si="4"/>
        <v/>
      </c>
    </row>
    <row r="28" spans="2:12" x14ac:dyDescent="0.2">
      <c r="B28" s="14" t="s">
        <v>562</v>
      </c>
      <c r="C28" s="15" t="s">
        <v>563</v>
      </c>
      <c r="D28" s="16"/>
      <c r="E28" s="16">
        <v>7800</v>
      </c>
      <c r="F28" s="16"/>
      <c r="G28" s="16">
        <v>7000</v>
      </c>
      <c r="H28" s="17" t="str">
        <f t="shared" si="0"/>
        <v>D.8</v>
      </c>
      <c r="I28" s="18">
        <f t="shared" si="1"/>
        <v>7800</v>
      </c>
      <c r="J28" s="17" t="str">
        <f t="shared" si="2"/>
        <v>D.8</v>
      </c>
      <c r="K28" s="18">
        <f t="shared" si="3"/>
        <v>7000</v>
      </c>
      <c r="L28" s="19" t="str">
        <f t="shared" si="4"/>
        <v/>
      </c>
    </row>
    <row r="29" spans="2:12" x14ac:dyDescent="0.2">
      <c r="B29" s="14" t="s">
        <v>564</v>
      </c>
      <c r="C29" s="15" t="s">
        <v>565</v>
      </c>
      <c r="D29" s="16"/>
      <c r="E29" s="16">
        <v>3100</v>
      </c>
      <c r="F29" s="16"/>
      <c r="G29" s="16">
        <v>2700</v>
      </c>
      <c r="H29" s="17" t="str">
        <f t="shared" si="0"/>
        <v>D.8</v>
      </c>
      <c r="I29" s="18">
        <f t="shared" si="1"/>
        <v>3100</v>
      </c>
      <c r="J29" s="17" t="str">
        <f t="shared" si="2"/>
        <v>D.8</v>
      </c>
      <c r="K29" s="18">
        <f t="shared" si="3"/>
        <v>2700</v>
      </c>
      <c r="L29" s="19" t="str">
        <f t="shared" si="4"/>
        <v/>
      </c>
    </row>
    <row r="30" spans="2:12" x14ac:dyDescent="0.2">
      <c r="B30" s="14" t="s">
        <v>226</v>
      </c>
      <c r="C30" s="15" t="s">
        <v>227</v>
      </c>
      <c r="D30" s="16"/>
      <c r="E30" s="16">
        <v>700</v>
      </c>
      <c r="F30" s="16"/>
      <c r="G30" s="16">
        <v>600</v>
      </c>
      <c r="H30" s="17" t="str">
        <f t="shared" si="0"/>
        <v>D.8</v>
      </c>
      <c r="I30" s="18">
        <f t="shared" si="1"/>
        <v>700</v>
      </c>
      <c r="J30" s="17" t="str">
        <f t="shared" si="2"/>
        <v>D.8</v>
      </c>
      <c r="K30" s="18">
        <f t="shared" si="3"/>
        <v>600</v>
      </c>
      <c r="L30" s="19" t="str">
        <f t="shared" si="4"/>
        <v/>
      </c>
    </row>
    <row r="31" spans="2:12" x14ac:dyDescent="0.2">
      <c r="B31" s="14" t="s">
        <v>566</v>
      </c>
      <c r="C31" s="15" t="s">
        <v>415</v>
      </c>
      <c r="D31" s="16"/>
      <c r="E31" s="16">
        <v>2900</v>
      </c>
      <c r="F31" s="16"/>
      <c r="G31" s="16">
        <v>2400</v>
      </c>
      <c r="H31" s="17" t="str">
        <f t="shared" si="0"/>
        <v>D.8</v>
      </c>
      <c r="I31" s="18">
        <f t="shared" si="1"/>
        <v>2900</v>
      </c>
      <c r="J31" s="17" t="str">
        <f t="shared" si="2"/>
        <v>D.8</v>
      </c>
      <c r="K31" s="18">
        <f t="shared" si="3"/>
        <v>2400</v>
      </c>
      <c r="L31" s="19" t="str">
        <f t="shared" si="4"/>
        <v/>
      </c>
    </row>
    <row r="32" spans="2:12" x14ac:dyDescent="0.2">
      <c r="B32" s="14" t="s">
        <v>567</v>
      </c>
      <c r="C32" s="15" t="s">
        <v>568</v>
      </c>
      <c r="D32" s="16"/>
      <c r="E32" s="16">
        <v>11500</v>
      </c>
      <c r="F32" s="16"/>
      <c r="G32" s="16">
        <v>9800</v>
      </c>
      <c r="H32" s="17" t="str">
        <f t="shared" si="0"/>
        <v>D.8</v>
      </c>
      <c r="I32" s="18">
        <f t="shared" si="1"/>
        <v>11500</v>
      </c>
      <c r="J32" s="17" t="str">
        <f t="shared" si="2"/>
        <v>D.8</v>
      </c>
      <c r="K32" s="18">
        <f t="shared" si="3"/>
        <v>9800</v>
      </c>
      <c r="L32" s="19" t="str">
        <f t="shared" si="4"/>
        <v/>
      </c>
    </row>
    <row r="33" spans="2:12" x14ac:dyDescent="0.2">
      <c r="B33" s="14" t="s">
        <v>236</v>
      </c>
      <c r="C33" s="15" t="s">
        <v>237</v>
      </c>
      <c r="D33" s="16"/>
      <c r="E33" s="16">
        <v>2300</v>
      </c>
      <c r="F33" s="16"/>
      <c r="G33" s="16">
        <v>2100</v>
      </c>
      <c r="H33" s="17" t="str">
        <f t="shared" si="0"/>
        <v>D.8</v>
      </c>
      <c r="I33" s="18">
        <f t="shared" si="1"/>
        <v>2300</v>
      </c>
      <c r="J33" s="17" t="str">
        <f t="shared" si="2"/>
        <v>D.8</v>
      </c>
      <c r="K33" s="18">
        <f t="shared" si="3"/>
        <v>2100</v>
      </c>
      <c r="L33" s="19" t="str">
        <f t="shared" si="4"/>
        <v/>
      </c>
    </row>
    <row r="34" spans="2:12" x14ac:dyDescent="0.2">
      <c r="B34" s="14" t="s">
        <v>254</v>
      </c>
      <c r="C34" s="15" t="s">
        <v>255</v>
      </c>
      <c r="D34" s="16"/>
      <c r="E34" s="16">
        <v>20000</v>
      </c>
      <c r="F34" s="16"/>
      <c r="G34" s="16">
        <v>20000</v>
      </c>
      <c r="H34" s="17" t="str">
        <f t="shared" si="0"/>
        <v>D.8</v>
      </c>
      <c r="I34" s="18">
        <f t="shared" si="1"/>
        <v>20000</v>
      </c>
      <c r="J34" s="17" t="str">
        <f t="shared" si="2"/>
        <v>D.8</v>
      </c>
      <c r="K34" s="18">
        <f t="shared" si="3"/>
        <v>20000</v>
      </c>
      <c r="L34" s="19" t="str">
        <f t="shared" si="4"/>
        <v/>
      </c>
    </row>
    <row r="35" spans="2:12" x14ac:dyDescent="0.2">
      <c r="B35" s="14" t="s">
        <v>263</v>
      </c>
      <c r="C35" s="15" t="s">
        <v>264</v>
      </c>
      <c r="D35" s="16">
        <v>1200</v>
      </c>
      <c r="E35" s="16"/>
      <c r="F35" s="16">
        <v>900</v>
      </c>
      <c r="G35" s="16"/>
      <c r="H35" s="17" t="str">
        <f t="shared" si="0"/>
        <v>B.II.4</v>
      </c>
      <c r="I35" s="18">
        <f t="shared" si="1"/>
        <v>1200</v>
      </c>
      <c r="J35" s="17" t="str">
        <f t="shared" si="2"/>
        <v>B.II.4</v>
      </c>
      <c r="K35" s="18">
        <f t="shared" si="3"/>
        <v>900</v>
      </c>
      <c r="L35" s="19" t="str">
        <f t="shared" si="4"/>
        <v/>
      </c>
    </row>
    <row r="36" spans="2:12" x14ac:dyDescent="0.2">
      <c r="B36" s="14" t="s">
        <v>265</v>
      </c>
      <c r="C36" s="15" t="s">
        <v>266</v>
      </c>
      <c r="D36" s="16"/>
      <c r="E36" s="16">
        <v>800</v>
      </c>
      <c r="F36" s="16"/>
      <c r="G36" s="16"/>
      <c r="H36" s="17" t="str">
        <f t="shared" si="0"/>
        <v>D.8</v>
      </c>
      <c r="I36" s="18">
        <f t="shared" si="1"/>
        <v>800</v>
      </c>
      <c r="J36" s="17" t="str">
        <f t="shared" si="2"/>
        <v>–</v>
      </c>
      <c r="K36" s="18">
        <f t="shared" si="3"/>
        <v>0</v>
      </c>
      <c r="L36" s="19" t="str">
        <f t="shared" si="4"/>
        <v/>
      </c>
    </row>
    <row r="37" spans="2:12" x14ac:dyDescent="0.2">
      <c r="B37" s="14" t="s">
        <v>269</v>
      </c>
      <c r="C37" s="15" t="s">
        <v>270</v>
      </c>
      <c r="D37" s="16">
        <v>3600</v>
      </c>
      <c r="E37" s="16"/>
      <c r="F37" s="16">
        <v>3200</v>
      </c>
      <c r="G37" s="16"/>
      <c r="H37" s="17" t="str">
        <f t="shared" si="0"/>
        <v>C</v>
      </c>
      <c r="I37" s="18">
        <f t="shared" si="1"/>
        <v>3600</v>
      </c>
      <c r="J37" s="17" t="str">
        <f t="shared" si="2"/>
        <v>C</v>
      </c>
      <c r="K37" s="18">
        <f t="shared" si="3"/>
        <v>3200</v>
      </c>
      <c r="L37" s="19" t="str">
        <f t="shared" si="4"/>
        <v/>
      </c>
    </row>
    <row r="38" spans="2:12" x14ac:dyDescent="0.2">
      <c r="B38" s="14" t="s">
        <v>208</v>
      </c>
      <c r="C38" s="15" t="s">
        <v>569</v>
      </c>
      <c r="D38" s="16"/>
      <c r="E38" s="16">
        <v>4000</v>
      </c>
      <c r="F38" s="16"/>
      <c r="G38" s="16"/>
      <c r="H38" s="17" t="str">
        <f t="shared" si="0"/>
        <v>B.II.1</v>
      </c>
      <c r="I38" s="18">
        <f t="shared" si="1"/>
        <v>-4000</v>
      </c>
      <c r="J38" s="17" t="str">
        <f t="shared" si="2"/>
        <v>–</v>
      </c>
      <c r="K38" s="18">
        <f t="shared" si="3"/>
        <v>0</v>
      </c>
      <c r="L38" s="19" t="str">
        <f t="shared" si="4"/>
        <v/>
      </c>
    </row>
    <row r="39" spans="2:12" x14ac:dyDescent="0.2">
      <c r="B39" s="14" t="s">
        <v>570</v>
      </c>
      <c r="C39" s="15" t="s">
        <v>571</v>
      </c>
      <c r="D39" s="16">
        <v>40050</v>
      </c>
      <c r="E39" s="16"/>
      <c r="F39" s="16">
        <v>8500</v>
      </c>
      <c r="G39" s="16"/>
      <c r="H39" s="17" t="str">
        <f t="shared" si="0"/>
        <v>B.IV</v>
      </c>
      <c r="I39" s="18">
        <f t="shared" si="1"/>
        <v>40050</v>
      </c>
      <c r="J39" s="17" t="str">
        <f t="shared" si="2"/>
        <v>B.IV</v>
      </c>
      <c r="K39" s="18">
        <f t="shared" si="3"/>
        <v>8500</v>
      </c>
      <c r="L39" s="19" t="str">
        <f t="shared" si="4"/>
        <v/>
      </c>
    </row>
    <row r="40" spans="2:12" x14ac:dyDescent="0.2">
      <c r="B40" s="14" t="s">
        <v>314</v>
      </c>
      <c r="C40" s="15" t="s">
        <v>315</v>
      </c>
      <c r="D40" s="16"/>
      <c r="E40" s="16">
        <v>15000</v>
      </c>
      <c r="F40" s="16"/>
      <c r="G40" s="16"/>
      <c r="H40" s="17" t="str">
        <f t="shared" si="0"/>
        <v>D.2</v>
      </c>
      <c r="I40" s="18">
        <f t="shared" si="1"/>
        <v>15000</v>
      </c>
      <c r="J40" s="17" t="str">
        <f t="shared" si="2"/>
        <v>–</v>
      </c>
      <c r="K40" s="18">
        <f t="shared" si="3"/>
        <v>0</v>
      </c>
      <c r="L40" s="19" t="str">
        <f t="shared" si="4"/>
        <v/>
      </c>
    </row>
    <row r="41" spans="2:12" x14ac:dyDescent="0.2">
      <c r="B41" s="14" t="s">
        <v>572</v>
      </c>
      <c r="C41" s="15" t="s">
        <v>573</v>
      </c>
      <c r="D41" s="16">
        <v>2150</v>
      </c>
      <c r="E41" s="16"/>
      <c r="F41" s="16">
        <v>1800</v>
      </c>
      <c r="G41" s="16"/>
      <c r="H41" s="17" t="str">
        <f t="shared" si="0"/>
        <v>B.IV</v>
      </c>
      <c r="I41" s="18">
        <f t="shared" si="1"/>
        <v>2150</v>
      </c>
      <c r="J41" s="17" t="str">
        <f t="shared" si="2"/>
        <v>B.IV</v>
      </c>
      <c r="K41" s="18">
        <f t="shared" si="3"/>
        <v>1800</v>
      </c>
      <c r="L41" s="19" t="str">
        <f t="shared" si="4"/>
        <v/>
      </c>
    </row>
    <row r="42" spans="2:12" ht="25.5" x14ac:dyDescent="0.2">
      <c r="B42" s="14" t="s">
        <v>322</v>
      </c>
      <c r="C42" s="15" t="s">
        <v>323</v>
      </c>
      <c r="D42" s="16">
        <v>600</v>
      </c>
      <c r="E42" s="16"/>
      <c r="F42" s="16"/>
      <c r="G42" s="16"/>
      <c r="H42" s="17" t="str">
        <f t="shared" si="0"/>
        <v>B.IV</v>
      </c>
      <c r="I42" s="18">
        <f t="shared" si="1"/>
        <v>600</v>
      </c>
      <c r="J42" s="17" t="str">
        <f t="shared" si="2"/>
        <v>–</v>
      </c>
      <c r="K42" s="18">
        <f t="shared" si="3"/>
        <v>0</v>
      </c>
      <c r="L42" s="19" t="str">
        <f t="shared" si="4"/>
        <v>La închiderea anului ar trebui să aibă sold zero.</v>
      </c>
    </row>
    <row r="43" spans="2:12" x14ac:dyDescent="0.2">
      <c r="B43" s="14" t="s">
        <v>328</v>
      </c>
      <c r="C43" s="15" t="s">
        <v>574</v>
      </c>
      <c r="D43" s="16">
        <v>12400</v>
      </c>
      <c r="E43" s="16"/>
      <c r="F43" s="16">
        <v>11000</v>
      </c>
      <c r="G43" s="16"/>
      <c r="H43" s="17" t="str">
        <f t="shared" si="0"/>
        <v>P5a</v>
      </c>
      <c r="I43" s="18">
        <f t="shared" si="1"/>
        <v>12400</v>
      </c>
      <c r="J43" s="17" t="str">
        <f t="shared" si="2"/>
        <v>P5a</v>
      </c>
      <c r="K43" s="18">
        <f t="shared" si="3"/>
        <v>11000</v>
      </c>
      <c r="L43" s="19" t="str">
        <f t="shared" si="4"/>
        <v/>
      </c>
    </row>
    <row r="44" spans="2:12" x14ac:dyDescent="0.2">
      <c r="B44" s="14" t="s">
        <v>337</v>
      </c>
      <c r="C44" s="15" t="s">
        <v>575</v>
      </c>
      <c r="D44" s="16">
        <v>9800</v>
      </c>
      <c r="E44" s="16"/>
      <c r="F44" s="16">
        <v>9100</v>
      </c>
      <c r="G44" s="16"/>
      <c r="H44" s="17" t="str">
        <f t="shared" si="0"/>
        <v>P5b</v>
      </c>
      <c r="I44" s="18">
        <f t="shared" si="1"/>
        <v>9800</v>
      </c>
      <c r="J44" s="17" t="str">
        <f t="shared" si="2"/>
        <v>P5b</v>
      </c>
      <c r="K44" s="18">
        <f t="shared" si="3"/>
        <v>9100</v>
      </c>
      <c r="L44" s="19" t="str">
        <f t="shared" si="4"/>
        <v/>
      </c>
    </row>
    <row r="45" spans="2:12" x14ac:dyDescent="0.2">
      <c r="B45" s="14" t="s">
        <v>333</v>
      </c>
      <c r="C45" s="15" t="s">
        <v>576</v>
      </c>
      <c r="D45" s="16">
        <v>560000</v>
      </c>
      <c r="E45" s="16"/>
      <c r="F45" s="16">
        <v>512000</v>
      </c>
      <c r="G45" s="16"/>
      <c r="H45" s="17" t="str">
        <f t="shared" si="0"/>
        <v>P5a</v>
      </c>
      <c r="I45" s="18">
        <f t="shared" si="1"/>
        <v>560000</v>
      </c>
      <c r="J45" s="17" t="str">
        <f t="shared" si="2"/>
        <v>P5a</v>
      </c>
      <c r="K45" s="18">
        <f t="shared" si="3"/>
        <v>512000</v>
      </c>
      <c r="L45" s="19" t="str">
        <f t="shared" si="4"/>
        <v/>
      </c>
    </row>
    <row r="46" spans="2:12" x14ac:dyDescent="0.2">
      <c r="B46" s="14" t="s">
        <v>340</v>
      </c>
      <c r="C46" s="15" t="s">
        <v>577</v>
      </c>
      <c r="D46" s="16">
        <v>7200</v>
      </c>
      <c r="E46" s="16"/>
      <c r="F46" s="16">
        <v>6300</v>
      </c>
      <c r="G46" s="16"/>
      <c r="H46" s="17" t="str">
        <f t="shared" si="0"/>
        <v>P5b</v>
      </c>
      <c r="I46" s="18">
        <f t="shared" si="1"/>
        <v>7200</v>
      </c>
      <c r="J46" s="17" t="str">
        <f t="shared" si="2"/>
        <v>P5b</v>
      </c>
      <c r="K46" s="18">
        <f t="shared" si="3"/>
        <v>6300</v>
      </c>
      <c r="L46" s="19" t="str">
        <f t="shared" si="4"/>
        <v/>
      </c>
    </row>
    <row r="47" spans="2:12" ht="25.5" x14ac:dyDescent="0.2">
      <c r="B47" s="14" t="s">
        <v>342</v>
      </c>
      <c r="C47" s="15" t="s">
        <v>578</v>
      </c>
      <c r="D47" s="16">
        <v>36000</v>
      </c>
      <c r="E47" s="16"/>
      <c r="F47" s="16">
        <v>36000</v>
      </c>
      <c r="G47" s="16"/>
      <c r="H47" s="17" t="str">
        <f t="shared" si="0"/>
        <v>P5b</v>
      </c>
      <c r="I47" s="18">
        <f t="shared" si="1"/>
        <v>36000</v>
      </c>
      <c r="J47" s="17" t="str">
        <f t="shared" si="2"/>
        <v>P5b</v>
      </c>
      <c r="K47" s="18">
        <f t="shared" si="3"/>
        <v>36000</v>
      </c>
      <c r="L47" s="19" t="str">
        <f t="shared" si="4"/>
        <v/>
      </c>
    </row>
    <row r="48" spans="2:12" x14ac:dyDescent="0.2">
      <c r="B48" s="14" t="s">
        <v>344</v>
      </c>
      <c r="C48" s="15" t="s">
        <v>579</v>
      </c>
      <c r="D48" s="16">
        <v>4800</v>
      </c>
      <c r="E48" s="16"/>
      <c r="F48" s="16">
        <v>4600</v>
      </c>
      <c r="G48" s="16"/>
      <c r="H48" s="17" t="str">
        <f t="shared" si="0"/>
        <v>P5b</v>
      </c>
      <c r="I48" s="18">
        <f t="shared" si="1"/>
        <v>4800</v>
      </c>
      <c r="J48" s="17" t="str">
        <f t="shared" si="2"/>
        <v>P5b</v>
      </c>
      <c r="K48" s="18">
        <f t="shared" si="3"/>
        <v>4600</v>
      </c>
      <c r="L48" s="19" t="str">
        <f t="shared" si="4"/>
        <v/>
      </c>
    </row>
    <row r="49" spans="2:12" x14ac:dyDescent="0.2">
      <c r="B49" s="14" t="s">
        <v>354</v>
      </c>
      <c r="C49" s="15" t="s">
        <v>580</v>
      </c>
      <c r="D49" s="16">
        <v>9500</v>
      </c>
      <c r="E49" s="16"/>
      <c r="F49" s="16">
        <v>7800</v>
      </c>
      <c r="G49" s="16"/>
      <c r="H49" s="17" t="str">
        <f t="shared" si="0"/>
        <v>P5b</v>
      </c>
      <c r="I49" s="18">
        <f t="shared" si="1"/>
        <v>9500</v>
      </c>
      <c r="J49" s="17" t="str">
        <f t="shared" si="2"/>
        <v>P5b</v>
      </c>
      <c r="K49" s="18">
        <f t="shared" si="3"/>
        <v>7800</v>
      </c>
      <c r="L49" s="19" t="str">
        <f t="shared" si="4"/>
        <v/>
      </c>
    </row>
    <row r="50" spans="2:12" x14ac:dyDescent="0.2">
      <c r="B50" s="14" t="s">
        <v>356</v>
      </c>
      <c r="C50" s="15" t="s">
        <v>581</v>
      </c>
      <c r="D50" s="16">
        <v>14600</v>
      </c>
      <c r="E50" s="16"/>
      <c r="F50" s="16">
        <v>12900</v>
      </c>
      <c r="G50" s="16"/>
      <c r="H50" s="17" t="str">
        <f t="shared" si="0"/>
        <v>P5b</v>
      </c>
      <c r="I50" s="18">
        <f t="shared" si="1"/>
        <v>14600</v>
      </c>
      <c r="J50" s="17" t="str">
        <f t="shared" si="2"/>
        <v>P5b</v>
      </c>
      <c r="K50" s="18">
        <f t="shared" si="3"/>
        <v>12900</v>
      </c>
      <c r="L50" s="19" t="str">
        <f t="shared" si="4"/>
        <v/>
      </c>
    </row>
    <row r="51" spans="2:12" x14ac:dyDescent="0.2">
      <c r="B51" s="14" t="s">
        <v>360</v>
      </c>
      <c r="C51" s="15" t="s">
        <v>582</v>
      </c>
      <c r="D51" s="16">
        <v>3900</v>
      </c>
      <c r="E51" s="16"/>
      <c r="F51" s="16">
        <v>3700</v>
      </c>
      <c r="G51" s="16"/>
      <c r="H51" s="17" t="str">
        <f t="shared" si="0"/>
        <v>P5b</v>
      </c>
      <c r="I51" s="18">
        <f t="shared" si="1"/>
        <v>3900</v>
      </c>
      <c r="J51" s="17" t="str">
        <f t="shared" si="2"/>
        <v>P5b</v>
      </c>
      <c r="K51" s="18">
        <f t="shared" si="3"/>
        <v>3700</v>
      </c>
      <c r="L51" s="19" t="str">
        <f t="shared" si="4"/>
        <v/>
      </c>
    </row>
    <row r="52" spans="2:12" x14ac:dyDescent="0.2">
      <c r="B52" s="14" t="s">
        <v>364</v>
      </c>
      <c r="C52" s="15" t="s">
        <v>583</v>
      </c>
      <c r="D52" s="16">
        <v>11200</v>
      </c>
      <c r="E52" s="16"/>
      <c r="F52" s="16">
        <v>10100</v>
      </c>
      <c r="G52" s="16"/>
      <c r="H52" s="17" t="str">
        <f t="shared" si="0"/>
        <v>P5b</v>
      </c>
      <c r="I52" s="18">
        <f t="shared" si="1"/>
        <v>11200</v>
      </c>
      <c r="J52" s="17" t="str">
        <f t="shared" si="2"/>
        <v>P5b</v>
      </c>
      <c r="K52" s="18">
        <f t="shared" si="3"/>
        <v>10100</v>
      </c>
      <c r="L52" s="19" t="str">
        <f t="shared" si="4"/>
        <v/>
      </c>
    </row>
    <row r="53" spans="2:12" ht="25.5" x14ac:dyDescent="0.2">
      <c r="B53" s="14" t="s">
        <v>391</v>
      </c>
      <c r="C53" s="15" t="s">
        <v>584</v>
      </c>
      <c r="D53" s="16">
        <v>3100</v>
      </c>
      <c r="E53" s="16"/>
      <c r="F53" s="16">
        <v>2900</v>
      </c>
      <c r="G53" s="16"/>
      <c r="H53" s="17" t="str">
        <f t="shared" si="0"/>
        <v>P8</v>
      </c>
      <c r="I53" s="18">
        <f t="shared" si="1"/>
        <v>3100</v>
      </c>
      <c r="J53" s="17" t="str">
        <f t="shared" si="2"/>
        <v>P8</v>
      </c>
      <c r="K53" s="18">
        <f t="shared" si="3"/>
        <v>2900</v>
      </c>
      <c r="L53" s="19" t="str">
        <f t="shared" si="4"/>
        <v/>
      </c>
    </row>
    <row r="54" spans="2:12" x14ac:dyDescent="0.2">
      <c r="B54" s="14" t="s">
        <v>366</v>
      </c>
      <c r="C54" s="15" t="s">
        <v>585</v>
      </c>
      <c r="D54" s="16">
        <v>142000</v>
      </c>
      <c r="E54" s="16"/>
      <c r="F54" s="16">
        <v>128000</v>
      </c>
      <c r="G54" s="16"/>
      <c r="H54" s="17" t="str">
        <f t="shared" si="0"/>
        <v>P6</v>
      </c>
      <c r="I54" s="18">
        <f t="shared" si="1"/>
        <v>142000</v>
      </c>
      <c r="J54" s="17" t="str">
        <f t="shared" si="2"/>
        <v>P6</v>
      </c>
      <c r="K54" s="18">
        <f t="shared" si="3"/>
        <v>128000</v>
      </c>
      <c r="L54" s="19" t="str">
        <f t="shared" si="4"/>
        <v/>
      </c>
    </row>
    <row r="55" spans="2:12" ht="25.5" x14ac:dyDescent="0.2">
      <c r="B55" s="14" t="s">
        <v>377</v>
      </c>
      <c r="C55" s="15" t="s">
        <v>586</v>
      </c>
      <c r="D55" s="16">
        <v>3200</v>
      </c>
      <c r="E55" s="16"/>
      <c r="F55" s="16">
        <v>2900</v>
      </c>
      <c r="G55" s="16"/>
      <c r="H55" s="17" t="str">
        <f t="shared" si="0"/>
        <v>P6</v>
      </c>
      <c r="I55" s="18">
        <f t="shared" si="1"/>
        <v>3200</v>
      </c>
      <c r="J55" s="17" t="str">
        <f t="shared" si="2"/>
        <v>P6</v>
      </c>
      <c r="K55" s="18">
        <f t="shared" si="3"/>
        <v>2900</v>
      </c>
      <c r="L55" s="19" t="str">
        <f t="shared" si="4"/>
        <v/>
      </c>
    </row>
    <row r="56" spans="2:12" x14ac:dyDescent="0.2">
      <c r="B56" s="14" t="s">
        <v>397</v>
      </c>
      <c r="C56" s="15" t="s">
        <v>398</v>
      </c>
      <c r="D56" s="16">
        <v>900</v>
      </c>
      <c r="E56" s="16"/>
      <c r="F56" s="16">
        <v>700</v>
      </c>
      <c r="G56" s="16"/>
      <c r="H56" s="17" t="str">
        <f t="shared" si="0"/>
        <v>P8</v>
      </c>
      <c r="I56" s="18">
        <f t="shared" si="1"/>
        <v>900</v>
      </c>
      <c r="J56" s="17" t="str">
        <f t="shared" si="2"/>
        <v>P8</v>
      </c>
      <c r="K56" s="18">
        <f t="shared" si="3"/>
        <v>700</v>
      </c>
      <c r="L56" s="19" t="str">
        <f t="shared" si="4"/>
        <v/>
      </c>
    </row>
    <row r="57" spans="2:12" x14ac:dyDescent="0.2">
      <c r="B57" s="14" t="s">
        <v>406</v>
      </c>
      <c r="C57" s="15" t="s">
        <v>587</v>
      </c>
      <c r="D57" s="16">
        <v>4100</v>
      </c>
      <c r="E57" s="16"/>
      <c r="F57" s="16">
        <v>5300</v>
      </c>
      <c r="G57" s="16"/>
      <c r="H57" s="17" t="str">
        <f t="shared" si="0"/>
        <v>P13</v>
      </c>
      <c r="I57" s="18">
        <f t="shared" si="1"/>
        <v>4100</v>
      </c>
      <c r="J57" s="17" t="str">
        <f t="shared" si="2"/>
        <v>P13</v>
      </c>
      <c r="K57" s="18">
        <f t="shared" si="3"/>
        <v>5300</v>
      </c>
      <c r="L57" s="19" t="str">
        <f t="shared" si="4"/>
        <v/>
      </c>
    </row>
    <row r="58" spans="2:12" ht="25.5" x14ac:dyDescent="0.2">
      <c r="B58" s="14" t="s">
        <v>378</v>
      </c>
      <c r="C58" s="15" t="s">
        <v>588</v>
      </c>
      <c r="D58" s="16">
        <v>26500</v>
      </c>
      <c r="E58" s="16"/>
      <c r="F58" s="16">
        <v>23500</v>
      </c>
      <c r="G58" s="16"/>
      <c r="H58" s="17" t="str">
        <f t="shared" si="0"/>
        <v>P7a</v>
      </c>
      <c r="I58" s="18">
        <f t="shared" si="1"/>
        <v>26500</v>
      </c>
      <c r="J58" s="17" t="str">
        <f t="shared" si="2"/>
        <v>P7a</v>
      </c>
      <c r="K58" s="18">
        <f t="shared" si="3"/>
        <v>23500</v>
      </c>
      <c r="L58" s="19" t="str">
        <f t="shared" si="4"/>
        <v/>
      </c>
    </row>
    <row r="59" spans="2:12" ht="25.5" x14ac:dyDescent="0.2">
      <c r="B59" s="14" t="s">
        <v>387</v>
      </c>
      <c r="C59" s="15" t="s">
        <v>589</v>
      </c>
      <c r="D59" s="16">
        <v>4000</v>
      </c>
      <c r="E59" s="16"/>
      <c r="F59" s="16"/>
      <c r="G59" s="16"/>
      <c r="H59" s="17" t="str">
        <f t="shared" si="0"/>
        <v>P8</v>
      </c>
      <c r="I59" s="18">
        <f t="shared" si="1"/>
        <v>4000</v>
      </c>
      <c r="J59" s="17" t="str">
        <f t="shared" si="2"/>
        <v>–</v>
      </c>
      <c r="K59" s="18">
        <f t="shared" si="3"/>
        <v>0</v>
      </c>
      <c r="L59" s="19" t="str">
        <f t="shared" si="4"/>
        <v/>
      </c>
    </row>
    <row r="60" spans="2:12" x14ac:dyDescent="0.2">
      <c r="B60" s="14" t="s">
        <v>414</v>
      </c>
      <c r="C60" s="15" t="s">
        <v>590</v>
      </c>
      <c r="D60" s="16">
        <v>9600</v>
      </c>
      <c r="E60" s="16"/>
      <c r="F60" s="16">
        <v>8200</v>
      </c>
      <c r="G60" s="16"/>
      <c r="H60" s="17" t="str">
        <f t="shared" si="0"/>
        <v>P14</v>
      </c>
      <c r="I60" s="18">
        <f t="shared" si="1"/>
        <v>9600</v>
      </c>
      <c r="J60" s="17" t="str">
        <f t="shared" si="2"/>
        <v>P14</v>
      </c>
      <c r="K60" s="18">
        <f t="shared" si="3"/>
        <v>8200</v>
      </c>
      <c r="L60" s="19" t="str">
        <f t="shared" si="4"/>
        <v/>
      </c>
    </row>
    <row r="61" spans="2:12" x14ac:dyDescent="0.2">
      <c r="B61" s="14" t="s">
        <v>429</v>
      </c>
      <c r="C61" s="15" t="s">
        <v>591</v>
      </c>
      <c r="D61" s="16"/>
      <c r="E61" s="16">
        <v>96000</v>
      </c>
      <c r="F61" s="16"/>
      <c r="G61" s="16">
        <v>81000</v>
      </c>
      <c r="H61" s="17" t="str">
        <f t="shared" si="0"/>
        <v>P1</v>
      </c>
      <c r="I61" s="18">
        <f t="shared" si="1"/>
        <v>96000</v>
      </c>
      <c r="J61" s="17" t="str">
        <f t="shared" si="2"/>
        <v>P1</v>
      </c>
      <c r="K61" s="18">
        <f t="shared" si="3"/>
        <v>81000</v>
      </c>
      <c r="L61" s="19" t="str">
        <f t="shared" si="4"/>
        <v/>
      </c>
    </row>
    <row r="62" spans="2:12" x14ac:dyDescent="0.2">
      <c r="B62" s="14" t="s">
        <v>434</v>
      </c>
      <c r="C62" s="15" t="s">
        <v>592</v>
      </c>
      <c r="D62" s="16"/>
      <c r="E62" s="16">
        <v>820000</v>
      </c>
      <c r="F62" s="16"/>
      <c r="G62" s="16">
        <v>742000</v>
      </c>
      <c r="H62" s="17" t="str">
        <f t="shared" si="0"/>
        <v>P1</v>
      </c>
      <c r="I62" s="18">
        <f t="shared" si="1"/>
        <v>820000</v>
      </c>
      <c r="J62" s="17" t="str">
        <f t="shared" si="2"/>
        <v>P1</v>
      </c>
      <c r="K62" s="18">
        <f t="shared" si="3"/>
        <v>742000</v>
      </c>
      <c r="L62" s="19" t="str">
        <f t="shared" si="4"/>
        <v/>
      </c>
    </row>
    <row r="63" spans="2:12" x14ac:dyDescent="0.2">
      <c r="B63" s="14" t="s">
        <v>438</v>
      </c>
      <c r="C63" s="15" t="s">
        <v>439</v>
      </c>
      <c r="D63" s="16">
        <v>6000</v>
      </c>
      <c r="E63" s="16"/>
      <c r="F63" s="16">
        <v>4500</v>
      </c>
      <c r="G63" s="16"/>
      <c r="H63" s="17" t="str">
        <f t="shared" si="0"/>
        <v>P1</v>
      </c>
      <c r="I63" s="18">
        <f t="shared" si="1"/>
        <v>-6000</v>
      </c>
      <c r="J63" s="17" t="str">
        <f t="shared" si="2"/>
        <v>P1</v>
      </c>
      <c r="K63" s="18">
        <f t="shared" si="3"/>
        <v>-4500</v>
      </c>
      <c r="L63" s="19" t="str">
        <f t="shared" si="4"/>
        <v/>
      </c>
    </row>
    <row r="64" spans="2:12" x14ac:dyDescent="0.2">
      <c r="B64" s="14" t="s">
        <v>459</v>
      </c>
      <c r="C64" s="15" t="s">
        <v>460</v>
      </c>
      <c r="D64" s="16"/>
      <c r="E64" s="16">
        <v>1500</v>
      </c>
      <c r="F64" s="16"/>
      <c r="G64" s="16">
        <v>900</v>
      </c>
      <c r="H64" s="17" t="str">
        <f t="shared" si="0"/>
        <v>P4</v>
      </c>
      <c r="I64" s="18">
        <f t="shared" si="1"/>
        <v>1500</v>
      </c>
      <c r="J64" s="17" t="str">
        <f t="shared" si="2"/>
        <v>P4</v>
      </c>
      <c r="K64" s="18">
        <f t="shared" si="3"/>
        <v>900</v>
      </c>
      <c r="L64" s="19" t="str">
        <f t="shared" si="4"/>
        <v/>
      </c>
    </row>
    <row r="65" spans="2:12" x14ac:dyDescent="0.2">
      <c r="B65" s="14" t="s">
        <v>475</v>
      </c>
      <c r="C65" s="15" t="s">
        <v>593</v>
      </c>
      <c r="D65" s="16"/>
      <c r="E65" s="16">
        <v>300</v>
      </c>
      <c r="F65" s="16"/>
      <c r="G65" s="16">
        <v>200</v>
      </c>
      <c r="H65" s="17" t="str">
        <f t="shared" si="0"/>
        <v>P11</v>
      </c>
      <c r="I65" s="18">
        <f t="shared" si="1"/>
        <v>300</v>
      </c>
      <c r="J65" s="17" t="str">
        <f t="shared" si="2"/>
        <v>P11</v>
      </c>
      <c r="K65" s="18">
        <f t="shared" si="3"/>
        <v>200</v>
      </c>
      <c r="L65" s="19" t="str">
        <f t="shared" si="4"/>
        <v/>
      </c>
    </row>
    <row r="66" spans="2:12" x14ac:dyDescent="0.2">
      <c r="B66" s="14"/>
      <c r="C66" s="15"/>
      <c r="D66" s="16"/>
      <c r="E66" s="16"/>
      <c r="F66" s="16"/>
      <c r="G66" s="16"/>
      <c r="H66" s="17" t="str">
        <f t="shared" si="0"/>
        <v/>
      </c>
      <c r="I66" s="18">
        <f t="shared" si="1"/>
        <v>0</v>
      </c>
      <c r="J66" s="17" t="str">
        <f t="shared" si="2"/>
        <v/>
      </c>
      <c r="K66" s="18">
        <f t="shared" si="3"/>
        <v>0</v>
      </c>
      <c r="L66" s="19" t="str">
        <f t="shared" si="4"/>
        <v/>
      </c>
    </row>
    <row r="67" spans="2:12" x14ac:dyDescent="0.2">
      <c r="B67" s="14"/>
      <c r="C67" s="15"/>
      <c r="D67" s="16"/>
      <c r="E67" s="16"/>
      <c r="F67" s="16"/>
      <c r="G67" s="16"/>
      <c r="H67" s="17" t="str">
        <f t="shared" si="0"/>
        <v/>
      </c>
      <c r="I67" s="18">
        <f t="shared" si="1"/>
        <v>0</v>
      </c>
      <c r="J67" s="17" t="str">
        <f t="shared" si="2"/>
        <v/>
      </c>
      <c r="K67" s="18">
        <f t="shared" si="3"/>
        <v>0</v>
      </c>
      <c r="L67" s="19" t="str">
        <f t="shared" si="4"/>
        <v/>
      </c>
    </row>
    <row r="68" spans="2:12" x14ac:dyDescent="0.2">
      <c r="B68" s="14"/>
      <c r="C68" s="15"/>
      <c r="D68" s="16"/>
      <c r="E68" s="16"/>
      <c r="F68" s="16"/>
      <c r="G68" s="16"/>
      <c r="H68" s="17" t="str">
        <f t="shared" si="0"/>
        <v/>
      </c>
      <c r="I68" s="18">
        <f t="shared" si="1"/>
        <v>0</v>
      </c>
      <c r="J68" s="17" t="str">
        <f t="shared" si="2"/>
        <v/>
      </c>
      <c r="K68" s="18">
        <f t="shared" si="3"/>
        <v>0</v>
      </c>
      <c r="L68" s="19" t="str">
        <f t="shared" si="4"/>
        <v/>
      </c>
    </row>
    <row r="69" spans="2:12" x14ac:dyDescent="0.2">
      <c r="B69" s="14"/>
      <c r="C69" s="15"/>
      <c r="D69" s="16"/>
      <c r="E69" s="16"/>
      <c r="F69" s="16"/>
      <c r="G69" s="16"/>
      <c r="H69" s="17" t="str">
        <f t="shared" si="0"/>
        <v/>
      </c>
      <c r="I69" s="18">
        <f t="shared" si="1"/>
        <v>0</v>
      </c>
      <c r="J69" s="17" t="str">
        <f t="shared" si="2"/>
        <v/>
      </c>
      <c r="K69" s="18">
        <f t="shared" si="3"/>
        <v>0</v>
      </c>
      <c r="L69" s="19" t="str">
        <f t="shared" si="4"/>
        <v/>
      </c>
    </row>
    <row r="70" spans="2:12" x14ac:dyDescent="0.2">
      <c r="B70" s="14"/>
      <c r="C70" s="15"/>
      <c r="D70" s="16"/>
      <c r="E70" s="16"/>
      <c r="F70" s="16"/>
      <c r="G70" s="16"/>
      <c r="H70" s="17" t="str">
        <f t="shared" si="0"/>
        <v/>
      </c>
      <c r="I70" s="18">
        <f t="shared" si="1"/>
        <v>0</v>
      </c>
      <c r="J70" s="17" t="str">
        <f t="shared" si="2"/>
        <v/>
      </c>
      <c r="K70" s="18">
        <f t="shared" si="3"/>
        <v>0</v>
      </c>
      <c r="L70" s="19" t="str">
        <f t="shared" si="4"/>
        <v/>
      </c>
    </row>
    <row r="71" spans="2:12" x14ac:dyDescent="0.2">
      <c r="B71" s="14"/>
      <c r="C71" s="15"/>
      <c r="D71" s="16"/>
      <c r="E71" s="16"/>
      <c r="F71" s="16"/>
      <c r="G71" s="16"/>
      <c r="H71" s="17" t="str">
        <f t="shared" si="0"/>
        <v/>
      </c>
      <c r="I71" s="18">
        <f t="shared" si="1"/>
        <v>0</v>
      </c>
      <c r="J71" s="17" t="str">
        <f t="shared" si="2"/>
        <v/>
      </c>
      <c r="K71" s="18">
        <f t="shared" si="3"/>
        <v>0</v>
      </c>
      <c r="L71" s="19" t="str">
        <f t="shared" si="4"/>
        <v/>
      </c>
    </row>
    <row r="72" spans="2:12" x14ac:dyDescent="0.2">
      <c r="B72" s="14"/>
      <c r="C72" s="15"/>
      <c r="D72" s="16"/>
      <c r="E72" s="16"/>
      <c r="F72" s="16"/>
      <c r="G72" s="16"/>
      <c r="H72" s="17" t="str">
        <f t="shared" si="0"/>
        <v/>
      </c>
      <c r="I72" s="18">
        <f t="shared" si="1"/>
        <v>0</v>
      </c>
      <c r="J72" s="17" t="str">
        <f t="shared" si="2"/>
        <v/>
      </c>
      <c r="K72" s="18">
        <f t="shared" si="3"/>
        <v>0</v>
      </c>
      <c r="L72" s="19" t="str">
        <f t="shared" si="4"/>
        <v/>
      </c>
    </row>
    <row r="73" spans="2:12" x14ac:dyDescent="0.2">
      <c r="B73" s="14"/>
      <c r="C73" s="15"/>
      <c r="D73" s="16"/>
      <c r="E73" s="16"/>
      <c r="F73" s="16"/>
      <c r="G73" s="16"/>
      <c r="H73" s="17" t="str">
        <f t="shared" ref="H73:H136" si="5">IF($B73="","",IF(N(D73)+N(E73)=0,"–",IFERROR(IF(N(D73)-N(E73)&gt;=0,INDEX(MapD,MATCH(LEFT($B73,4),MapCont,0)),INDEX(MapC,MATCH(LEFT($B73,4),MapCont,0))),IFERROR(IF(N(D73)-N(E73)&gt;=0,INDEX(MapD,MATCH(LEFT($B73,3),MapCont,0)),INDEX(MapC,MATCH(LEFT($B73,3),MapCont,0))),"?"))))</f>
        <v/>
      </c>
      <c r="I73" s="18">
        <f t="shared" ref="I73:I136" si="6">IF(OR(H73="",H73="–",H73="?"),0,IF(OR(INDEX(RandTip,MATCH(H73,RandCheie,0))="A",INDEX(RandTip,MATCH(H73,RandCheie,0))="C"),1,-1)*(N(D73)-N(E73)))</f>
        <v>0</v>
      </c>
      <c r="J73" s="17" t="str">
        <f t="shared" ref="J73:J136" si="7">IF($B73="","",IF(N(F73)+N(G73)=0,"–",IFERROR(IF(N(F73)-N(G73)&gt;=0,INDEX(MapD,MATCH(LEFT($B73,4),MapCont,0)),INDEX(MapC,MATCH(LEFT($B73,4),MapCont,0))),IFERROR(IF(N(F73)-N(G73)&gt;=0,INDEX(MapD,MATCH(LEFT($B73,3),MapCont,0)),INDEX(MapC,MATCH(LEFT($B73,3),MapCont,0))),"?"))))</f>
        <v/>
      </c>
      <c r="K73" s="18">
        <f t="shared" ref="K73:K136" si="8">IF(OR(J73="",J73="–",J73="?"),0,IF(OR(INDEX(RandTip,MATCH(J73,RandCheie,0))="A",INDEX(RandTip,MATCH(J73,RandCheie,0))="C"),1,-1)*(N(F73)-N(G73)))</f>
        <v>0</v>
      </c>
      <c r="L73" s="19" t="str">
        <f t="shared" ref="L73:L136" si="9">IF($B73="","",TRIM(IF(OR(H73="?",J73="?"),"Cont fără corespondență: adaugă-l în foaia Corespondențe. ","")&amp;IF(COUNTIF($B$9:$B$308,$B73)&gt;1,"Cont trecut de două ori. ","")&amp;IF(AND(N(D73)&gt;0,N(E73)&gt;0),"Sold și debitor, și creditor: trece doar soldul net. ","")&amp;IF(AND(LEFT($B73,3)="531",N(E73)&gt;0),"Casa nu poate avea sold creditor. ","")&amp;IF(AND(LEFT($B73,1)="3",LEFT($B73,2)&lt;&gt;"39",LEFT($B73,3)&lt;&gt;"378",LEFT($B73,3)&lt;&gt;"348",N(E73)&gt;0),"Stoc cu sold creditor: verifică ieșirile. ","")&amp;IF(AND(OR(LEFT($B73,3)="542",LEFT($B73,3)="473",LEFT($B73,3)="581"),N(D73)+N(E73)&lt;&gt;0),"La închiderea anului ar trebui să aibă sold zero. ","")&amp;IF(AND(LEFT($B73,4)="4118",N(D73)&gt;0,SUMPRODUCT((LEFT($B$9:$B$308,3)="491")*1)=0),"Clienți incerți fără ajustare pentru depreciere (491). ","")))</f>
        <v/>
      </c>
    </row>
    <row r="74" spans="2:12" x14ac:dyDescent="0.2">
      <c r="B74" s="14"/>
      <c r="C74" s="15"/>
      <c r="D74" s="16"/>
      <c r="E74" s="16"/>
      <c r="F74" s="16"/>
      <c r="G74" s="16"/>
      <c r="H74" s="17" t="str">
        <f t="shared" si="5"/>
        <v/>
      </c>
      <c r="I74" s="18">
        <f t="shared" si="6"/>
        <v>0</v>
      </c>
      <c r="J74" s="17" t="str">
        <f t="shared" si="7"/>
        <v/>
      </c>
      <c r="K74" s="18">
        <f t="shared" si="8"/>
        <v>0</v>
      </c>
      <c r="L74" s="19" t="str">
        <f t="shared" si="9"/>
        <v/>
      </c>
    </row>
    <row r="75" spans="2:12" x14ac:dyDescent="0.2">
      <c r="B75" s="14"/>
      <c r="C75" s="15"/>
      <c r="D75" s="16"/>
      <c r="E75" s="16"/>
      <c r="F75" s="16"/>
      <c r="G75" s="16"/>
      <c r="H75" s="17" t="str">
        <f t="shared" si="5"/>
        <v/>
      </c>
      <c r="I75" s="18">
        <f t="shared" si="6"/>
        <v>0</v>
      </c>
      <c r="J75" s="17" t="str">
        <f t="shared" si="7"/>
        <v/>
      </c>
      <c r="K75" s="18">
        <f t="shared" si="8"/>
        <v>0</v>
      </c>
      <c r="L75" s="19" t="str">
        <f t="shared" si="9"/>
        <v/>
      </c>
    </row>
    <row r="76" spans="2:12" x14ac:dyDescent="0.2">
      <c r="B76" s="14"/>
      <c r="C76" s="15"/>
      <c r="D76" s="16"/>
      <c r="E76" s="16"/>
      <c r="F76" s="16"/>
      <c r="G76" s="16"/>
      <c r="H76" s="17" t="str">
        <f t="shared" si="5"/>
        <v/>
      </c>
      <c r="I76" s="18">
        <f t="shared" si="6"/>
        <v>0</v>
      </c>
      <c r="J76" s="17" t="str">
        <f t="shared" si="7"/>
        <v/>
      </c>
      <c r="K76" s="18">
        <f t="shared" si="8"/>
        <v>0</v>
      </c>
      <c r="L76" s="19" t="str">
        <f t="shared" si="9"/>
        <v/>
      </c>
    </row>
    <row r="77" spans="2:12" x14ac:dyDescent="0.2">
      <c r="B77" s="14"/>
      <c r="C77" s="15"/>
      <c r="D77" s="16"/>
      <c r="E77" s="16"/>
      <c r="F77" s="16"/>
      <c r="G77" s="16"/>
      <c r="H77" s="17" t="str">
        <f t="shared" si="5"/>
        <v/>
      </c>
      <c r="I77" s="18">
        <f t="shared" si="6"/>
        <v>0</v>
      </c>
      <c r="J77" s="17" t="str">
        <f t="shared" si="7"/>
        <v/>
      </c>
      <c r="K77" s="18">
        <f t="shared" si="8"/>
        <v>0</v>
      </c>
      <c r="L77" s="19" t="str">
        <f t="shared" si="9"/>
        <v/>
      </c>
    </row>
    <row r="78" spans="2:12" x14ac:dyDescent="0.2">
      <c r="B78" s="14"/>
      <c r="C78" s="15"/>
      <c r="D78" s="16"/>
      <c r="E78" s="16"/>
      <c r="F78" s="16"/>
      <c r="G78" s="16"/>
      <c r="H78" s="17" t="str">
        <f t="shared" si="5"/>
        <v/>
      </c>
      <c r="I78" s="18">
        <f t="shared" si="6"/>
        <v>0</v>
      </c>
      <c r="J78" s="17" t="str">
        <f t="shared" si="7"/>
        <v/>
      </c>
      <c r="K78" s="18">
        <f t="shared" si="8"/>
        <v>0</v>
      </c>
      <c r="L78" s="19" t="str">
        <f t="shared" si="9"/>
        <v/>
      </c>
    </row>
    <row r="79" spans="2:12" x14ac:dyDescent="0.2">
      <c r="B79" s="14"/>
      <c r="C79" s="15"/>
      <c r="D79" s="16"/>
      <c r="E79" s="16"/>
      <c r="F79" s="16"/>
      <c r="G79" s="16"/>
      <c r="H79" s="17" t="str">
        <f t="shared" si="5"/>
        <v/>
      </c>
      <c r="I79" s="18">
        <f t="shared" si="6"/>
        <v>0</v>
      </c>
      <c r="J79" s="17" t="str">
        <f t="shared" si="7"/>
        <v/>
      </c>
      <c r="K79" s="18">
        <f t="shared" si="8"/>
        <v>0</v>
      </c>
      <c r="L79" s="19" t="str">
        <f t="shared" si="9"/>
        <v/>
      </c>
    </row>
    <row r="80" spans="2:12" x14ac:dyDescent="0.2">
      <c r="B80" s="14"/>
      <c r="C80" s="15"/>
      <c r="D80" s="16"/>
      <c r="E80" s="16"/>
      <c r="F80" s="16"/>
      <c r="G80" s="16"/>
      <c r="H80" s="17" t="str">
        <f t="shared" si="5"/>
        <v/>
      </c>
      <c r="I80" s="18">
        <f t="shared" si="6"/>
        <v>0</v>
      </c>
      <c r="J80" s="17" t="str">
        <f t="shared" si="7"/>
        <v/>
      </c>
      <c r="K80" s="18">
        <f t="shared" si="8"/>
        <v>0</v>
      </c>
      <c r="L80" s="19" t="str">
        <f t="shared" si="9"/>
        <v/>
      </c>
    </row>
    <row r="81" spans="2:12" x14ac:dyDescent="0.2">
      <c r="B81" s="14"/>
      <c r="C81" s="15"/>
      <c r="D81" s="16"/>
      <c r="E81" s="16"/>
      <c r="F81" s="16"/>
      <c r="G81" s="16"/>
      <c r="H81" s="17" t="str">
        <f t="shared" si="5"/>
        <v/>
      </c>
      <c r="I81" s="18">
        <f t="shared" si="6"/>
        <v>0</v>
      </c>
      <c r="J81" s="17" t="str">
        <f t="shared" si="7"/>
        <v/>
      </c>
      <c r="K81" s="18">
        <f t="shared" si="8"/>
        <v>0</v>
      </c>
      <c r="L81" s="19" t="str">
        <f t="shared" si="9"/>
        <v/>
      </c>
    </row>
    <row r="82" spans="2:12" x14ac:dyDescent="0.2">
      <c r="B82" s="14"/>
      <c r="C82" s="15"/>
      <c r="D82" s="16"/>
      <c r="E82" s="16"/>
      <c r="F82" s="16"/>
      <c r="G82" s="16"/>
      <c r="H82" s="17" t="str">
        <f t="shared" si="5"/>
        <v/>
      </c>
      <c r="I82" s="18">
        <f t="shared" si="6"/>
        <v>0</v>
      </c>
      <c r="J82" s="17" t="str">
        <f t="shared" si="7"/>
        <v/>
      </c>
      <c r="K82" s="18">
        <f t="shared" si="8"/>
        <v>0</v>
      </c>
      <c r="L82" s="19" t="str">
        <f t="shared" si="9"/>
        <v/>
      </c>
    </row>
    <row r="83" spans="2:12" x14ac:dyDescent="0.2">
      <c r="B83" s="14"/>
      <c r="C83" s="15"/>
      <c r="D83" s="16"/>
      <c r="E83" s="16"/>
      <c r="F83" s="16"/>
      <c r="G83" s="16"/>
      <c r="H83" s="17" t="str">
        <f t="shared" si="5"/>
        <v/>
      </c>
      <c r="I83" s="18">
        <f t="shared" si="6"/>
        <v>0</v>
      </c>
      <c r="J83" s="17" t="str">
        <f t="shared" si="7"/>
        <v/>
      </c>
      <c r="K83" s="18">
        <f t="shared" si="8"/>
        <v>0</v>
      </c>
      <c r="L83" s="19" t="str">
        <f t="shared" si="9"/>
        <v/>
      </c>
    </row>
    <row r="84" spans="2:12" x14ac:dyDescent="0.2">
      <c r="B84" s="14"/>
      <c r="C84" s="15"/>
      <c r="D84" s="16"/>
      <c r="E84" s="16"/>
      <c r="F84" s="16"/>
      <c r="G84" s="16"/>
      <c r="H84" s="17" t="str">
        <f t="shared" si="5"/>
        <v/>
      </c>
      <c r="I84" s="18">
        <f t="shared" si="6"/>
        <v>0</v>
      </c>
      <c r="J84" s="17" t="str">
        <f t="shared" si="7"/>
        <v/>
      </c>
      <c r="K84" s="18">
        <f t="shared" si="8"/>
        <v>0</v>
      </c>
      <c r="L84" s="19" t="str">
        <f t="shared" si="9"/>
        <v/>
      </c>
    </row>
    <row r="85" spans="2:12" x14ac:dyDescent="0.2">
      <c r="B85" s="14"/>
      <c r="C85" s="15"/>
      <c r="D85" s="16"/>
      <c r="E85" s="16"/>
      <c r="F85" s="16"/>
      <c r="G85" s="16"/>
      <c r="H85" s="17" t="str">
        <f t="shared" si="5"/>
        <v/>
      </c>
      <c r="I85" s="18">
        <f t="shared" si="6"/>
        <v>0</v>
      </c>
      <c r="J85" s="17" t="str">
        <f t="shared" si="7"/>
        <v/>
      </c>
      <c r="K85" s="18">
        <f t="shared" si="8"/>
        <v>0</v>
      </c>
      <c r="L85" s="19" t="str">
        <f t="shared" si="9"/>
        <v/>
      </c>
    </row>
    <row r="86" spans="2:12" x14ac:dyDescent="0.2">
      <c r="B86" s="14"/>
      <c r="C86" s="15"/>
      <c r="D86" s="16"/>
      <c r="E86" s="16"/>
      <c r="F86" s="16"/>
      <c r="G86" s="16"/>
      <c r="H86" s="17" t="str">
        <f t="shared" si="5"/>
        <v/>
      </c>
      <c r="I86" s="18">
        <f t="shared" si="6"/>
        <v>0</v>
      </c>
      <c r="J86" s="17" t="str">
        <f t="shared" si="7"/>
        <v/>
      </c>
      <c r="K86" s="18">
        <f t="shared" si="8"/>
        <v>0</v>
      </c>
      <c r="L86" s="19" t="str">
        <f t="shared" si="9"/>
        <v/>
      </c>
    </row>
    <row r="87" spans="2:12" x14ac:dyDescent="0.2">
      <c r="B87" s="14"/>
      <c r="C87" s="15"/>
      <c r="D87" s="16"/>
      <c r="E87" s="16"/>
      <c r="F87" s="16"/>
      <c r="G87" s="16"/>
      <c r="H87" s="17" t="str">
        <f t="shared" si="5"/>
        <v/>
      </c>
      <c r="I87" s="18">
        <f t="shared" si="6"/>
        <v>0</v>
      </c>
      <c r="J87" s="17" t="str">
        <f t="shared" si="7"/>
        <v/>
      </c>
      <c r="K87" s="18">
        <f t="shared" si="8"/>
        <v>0</v>
      </c>
      <c r="L87" s="19" t="str">
        <f t="shared" si="9"/>
        <v/>
      </c>
    </row>
    <row r="88" spans="2:12" x14ac:dyDescent="0.2">
      <c r="B88" s="14"/>
      <c r="C88" s="15"/>
      <c r="D88" s="16"/>
      <c r="E88" s="16"/>
      <c r="F88" s="16"/>
      <c r="G88" s="16"/>
      <c r="H88" s="17" t="str">
        <f t="shared" si="5"/>
        <v/>
      </c>
      <c r="I88" s="18">
        <f t="shared" si="6"/>
        <v>0</v>
      </c>
      <c r="J88" s="17" t="str">
        <f t="shared" si="7"/>
        <v/>
      </c>
      <c r="K88" s="18">
        <f t="shared" si="8"/>
        <v>0</v>
      </c>
      <c r="L88" s="19" t="str">
        <f t="shared" si="9"/>
        <v/>
      </c>
    </row>
    <row r="89" spans="2:12" x14ac:dyDescent="0.2">
      <c r="B89" s="14"/>
      <c r="C89" s="15"/>
      <c r="D89" s="16"/>
      <c r="E89" s="16"/>
      <c r="F89" s="16"/>
      <c r="G89" s="16"/>
      <c r="H89" s="17" t="str">
        <f t="shared" si="5"/>
        <v/>
      </c>
      <c r="I89" s="18">
        <f t="shared" si="6"/>
        <v>0</v>
      </c>
      <c r="J89" s="17" t="str">
        <f t="shared" si="7"/>
        <v/>
      </c>
      <c r="K89" s="18">
        <f t="shared" si="8"/>
        <v>0</v>
      </c>
      <c r="L89" s="19" t="str">
        <f t="shared" si="9"/>
        <v/>
      </c>
    </row>
    <row r="90" spans="2:12" x14ac:dyDescent="0.2">
      <c r="B90" s="14"/>
      <c r="C90" s="15"/>
      <c r="D90" s="16"/>
      <c r="E90" s="16"/>
      <c r="F90" s="16"/>
      <c r="G90" s="16"/>
      <c r="H90" s="17" t="str">
        <f t="shared" si="5"/>
        <v/>
      </c>
      <c r="I90" s="18">
        <f t="shared" si="6"/>
        <v>0</v>
      </c>
      <c r="J90" s="17" t="str">
        <f t="shared" si="7"/>
        <v/>
      </c>
      <c r="K90" s="18">
        <f t="shared" si="8"/>
        <v>0</v>
      </c>
      <c r="L90" s="19" t="str">
        <f t="shared" si="9"/>
        <v/>
      </c>
    </row>
    <row r="91" spans="2:12" x14ac:dyDescent="0.2">
      <c r="B91" s="14"/>
      <c r="C91" s="15"/>
      <c r="D91" s="16"/>
      <c r="E91" s="16"/>
      <c r="F91" s="16"/>
      <c r="G91" s="16"/>
      <c r="H91" s="17" t="str">
        <f t="shared" si="5"/>
        <v/>
      </c>
      <c r="I91" s="18">
        <f t="shared" si="6"/>
        <v>0</v>
      </c>
      <c r="J91" s="17" t="str">
        <f t="shared" si="7"/>
        <v/>
      </c>
      <c r="K91" s="18">
        <f t="shared" si="8"/>
        <v>0</v>
      </c>
      <c r="L91" s="19" t="str">
        <f t="shared" si="9"/>
        <v/>
      </c>
    </row>
    <row r="92" spans="2:12" x14ac:dyDescent="0.2">
      <c r="B92" s="14"/>
      <c r="C92" s="15"/>
      <c r="D92" s="16"/>
      <c r="E92" s="16"/>
      <c r="F92" s="16"/>
      <c r="G92" s="16"/>
      <c r="H92" s="17" t="str">
        <f t="shared" si="5"/>
        <v/>
      </c>
      <c r="I92" s="18">
        <f t="shared" si="6"/>
        <v>0</v>
      </c>
      <c r="J92" s="17" t="str">
        <f t="shared" si="7"/>
        <v/>
      </c>
      <c r="K92" s="18">
        <f t="shared" si="8"/>
        <v>0</v>
      </c>
      <c r="L92" s="19" t="str">
        <f t="shared" si="9"/>
        <v/>
      </c>
    </row>
    <row r="93" spans="2:12" x14ac:dyDescent="0.2">
      <c r="B93" s="14"/>
      <c r="C93" s="15"/>
      <c r="D93" s="16"/>
      <c r="E93" s="16"/>
      <c r="F93" s="16"/>
      <c r="G93" s="16"/>
      <c r="H93" s="17" t="str">
        <f t="shared" si="5"/>
        <v/>
      </c>
      <c r="I93" s="18">
        <f t="shared" si="6"/>
        <v>0</v>
      </c>
      <c r="J93" s="17" t="str">
        <f t="shared" si="7"/>
        <v/>
      </c>
      <c r="K93" s="18">
        <f t="shared" si="8"/>
        <v>0</v>
      </c>
      <c r="L93" s="19" t="str">
        <f t="shared" si="9"/>
        <v/>
      </c>
    </row>
    <row r="94" spans="2:12" x14ac:dyDescent="0.2">
      <c r="B94" s="14"/>
      <c r="C94" s="15"/>
      <c r="D94" s="16"/>
      <c r="E94" s="16"/>
      <c r="F94" s="16"/>
      <c r="G94" s="16"/>
      <c r="H94" s="17" t="str">
        <f t="shared" si="5"/>
        <v/>
      </c>
      <c r="I94" s="18">
        <f t="shared" si="6"/>
        <v>0</v>
      </c>
      <c r="J94" s="17" t="str">
        <f t="shared" si="7"/>
        <v/>
      </c>
      <c r="K94" s="18">
        <f t="shared" si="8"/>
        <v>0</v>
      </c>
      <c r="L94" s="19" t="str">
        <f t="shared" si="9"/>
        <v/>
      </c>
    </row>
    <row r="95" spans="2:12" x14ac:dyDescent="0.2">
      <c r="B95" s="14"/>
      <c r="C95" s="15"/>
      <c r="D95" s="16"/>
      <c r="E95" s="16"/>
      <c r="F95" s="16"/>
      <c r="G95" s="16"/>
      <c r="H95" s="17" t="str">
        <f t="shared" si="5"/>
        <v/>
      </c>
      <c r="I95" s="18">
        <f t="shared" si="6"/>
        <v>0</v>
      </c>
      <c r="J95" s="17" t="str">
        <f t="shared" si="7"/>
        <v/>
      </c>
      <c r="K95" s="18">
        <f t="shared" si="8"/>
        <v>0</v>
      </c>
      <c r="L95" s="19" t="str">
        <f t="shared" si="9"/>
        <v/>
      </c>
    </row>
    <row r="96" spans="2:12" x14ac:dyDescent="0.2">
      <c r="B96" s="14"/>
      <c r="C96" s="15"/>
      <c r="D96" s="16"/>
      <c r="E96" s="16"/>
      <c r="F96" s="16"/>
      <c r="G96" s="16"/>
      <c r="H96" s="17" t="str">
        <f t="shared" si="5"/>
        <v/>
      </c>
      <c r="I96" s="18">
        <f t="shared" si="6"/>
        <v>0</v>
      </c>
      <c r="J96" s="17" t="str">
        <f t="shared" si="7"/>
        <v/>
      </c>
      <c r="K96" s="18">
        <f t="shared" si="8"/>
        <v>0</v>
      </c>
      <c r="L96" s="19" t="str">
        <f t="shared" si="9"/>
        <v/>
      </c>
    </row>
    <row r="97" spans="2:12" x14ac:dyDescent="0.2">
      <c r="B97" s="14"/>
      <c r="C97" s="15"/>
      <c r="D97" s="16"/>
      <c r="E97" s="16"/>
      <c r="F97" s="16"/>
      <c r="G97" s="16"/>
      <c r="H97" s="17" t="str">
        <f t="shared" si="5"/>
        <v/>
      </c>
      <c r="I97" s="18">
        <f t="shared" si="6"/>
        <v>0</v>
      </c>
      <c r="J97" s="17" t="str">
        <f t="shared" si="7"/>
        <v/>
      </c>
      <c r="K97" s="18">
        <f t="shared" si="8"/>
        <v>0</v>
      </c>
      <c r="L97" s="19" t="str">
        <f t="shared" si="9"/>
        <v/>
      </c>
    </row>
    <row r="98" spans="2:12" x14ac:dyDescent="0.2">
      <c r="B98" s="14"/>
      <c r="C98" s="15"/>
      <c r="D98" s="16"/>
      <c r="E98" s="16"/>
      <c r="F98" s="16"/>
      <c r="G98" s="16"/>
      <c r="H98" s="17" t="str">
        <f t="shared" si="5"/>
        <v/>
      </c>
      <c r="I98" s="18">
        <f t="shared" si="6"/>
        <v>0</v>
      </c>
      <c r="J98" s="17" t="str">
        <f t="shared" si="7"/>
        <v/>
      </c>
      <c r="K98" s="18">
        <f t="shared" si="8"/>
        <v>0</v>
      </c>
      <c r="L98" s="19" t="str">
        <f t="shared" si="9"/>
        <v/>
      </c>
    </row>
    <row r="99" spans="2:12" x14ac:dyDescent="0.2">
      <c r="B99" s="14"/>
      <c r="C99" s="15"/>
      <c r="D99" s="16"/>
      <c r="E99" s="16"/>
      <c r="F99" s="16"/>
      <c r="G99" s="16"/>
      <c r="H99" s="17" t="str">
        <f t="shared" si="5"/>
        <v/>
      </c>
      <c r="I99" s="18">
        <f t="shared" si="6"/>
        <v>0</v>
      </c>
      <c r="J99" s="17" t="str">
        <f t="shared" si="7"/>
        <v/>
      </c>
      <c r="K99" s="18">
        <f t="shared" si="8"/>
        <v>0</v>
      </c>
      <c r="L99" s="19" t="str">
        <f t="shared" si="9"/>
        <v/>
      </c>
    </row>
    <row r="100" spans="2:12" x14ac:dyDescent="0.2">
      <c r="B100" s="14"/>
      <c r="C100" s="15"/>
      <c r="D100" s="16"/>
      <c r="E100" s="16"/>
      <c r="F100" s="16"/>
      <c r="G100" s="16"/>
      <c r="H100" s="17" t="str">
        <f t="shared" si="5"/>
        <v/>
      </c>
      <c r="I100" s="18">
        <f t="shared" si="6"/>
        <v>0</v>
      </c>
      <c r="J100" s="17" t="str">
        <f t="shared" si="7"/>
        <v/>
      </c>
      <c r="K100" s="18">
        <f t="shared" si="8"/>
        <v>0</v>
      </c>
      <c r="L100" s="19" t="str">
        <f t="shared" si="9"/>
        <v/>
      </c>
    </row>
    <row r="101" spans="2:12" x14ac:dyDescent="0.2">
      <c r="B101" s="14"/>
      <c r="C101" s="15"/>
      <c r="D101" s="16"/>
      <c r="E101" s="16"/>
      <c r="F101" s="16"/>
      <c r="G101" s="16"/>
      <c r="H101" s="17" t="str">
        <f t="shared" si="5"/>
        <v/>
      </c>
      <c r="I101" s="18">
        <f t="shared" si="6"/>
        <v>0</v>
      </c>
      <c r="J101" s="17" t="str">
        <f t="shared" si="7"/>
        <v/>
      </c>
      <c r="K101" s="18">
        <f t="shared" si="8"/>
        <v>0</v>
      </c>
      <c r="L101" s="19" t="str">
        <f t="shared" si="9"/>
        <v/>
      </c>
    </row>
    <row r="102" spans="2:12" x14ac:dyDescent="0.2">
      <c r="B102" s="14"/>
      <c r="C102" s="15"/>
      <c r="D102" s="16"/>
      <c r="E102" s="16"/>
      <c r="F102" s="16"/>
      <c r="G102" s="16"/>
      <c r="H102" s="17" t="str">
        <f t="shared" si="5"/>
        <v/>
      </c>
      <c r="I102" s="18">
        <f t="shared" si="6"/>
        <v>0</v>
      </c>
      <c r="J102" s="17" t="str">
        <f t="shared" si="7"/>
        <v/>
      </c>
      <c r="K102" s="18">
        <f t="shared" si="8"/>
        <v>0</v>
      </c>
      <c r="L102" s="19" t="str">
        <f t="shared" si="9"/>
        <v/>
      </c>
    </row>
    <row r="103" spans="2:12" x14ac:dyDescent="0.2">
      <c r="B103" s="14"/>
      <c r="C103" s="15"/>
      <c r="D103" s="16"/>
      <c r="E103" s="16"/>
      <c r="F103" s="16"/>
      <c r="G103" s="16"/>
      <c r="H103" s="17" t="str">
        <f t="shared" si="5"/>
        <v/>
      </c>
      <c r="I103" s="18">
        <f t="shared" si="6"/>
        <v>0</v>
      </c>
      <c r="J103" s="17" t="str">
        <f t="shared" si="7"/>
        <v/>
      </c>
      <c r="K103" s="18">
        <f t="shared" si="8"/>
        <v>0</v>
      </c>
      <c r="L103" s="19" t="str">
        <f t="shared" si="9"/>
        <v/>
      </c>
    </row>
    <row r="104" spans="2:12" x14ac:dyDescent="0.2">
      <c r="B104" s="14"/>
      <c r="C104" s="15"/>
      <c r="D104" s="16"/>
      <c r="E104" s="16"/>
      <c r="F104" s="16"/>
      <c r="G104" s="16"/>
      <c r="H104" s="17" t="str">
        <f t="shared" si="5"/>
        <v/>
      </c>
      <c r="I104" s="18">
        <f t="shared" si="6"/>
        <v>0</v>
      </c>
      <c r="J104" s="17" t="str">
        <f t="shared" si="7"/>
        <v/>
      </c>
      <c r="K104" s="18">
        <f t="shared" si="8"/>
        <v>0</v>
      </c>
      <c r="L104" s="19" t="str">
        <f t="shared" si="9"/>
        <v/>
      </c>
    </row>
    <row r="105" spans="2:12" x14ac:dyDescent="0.2">
      <c r="B105" s="14"/>
      <c r="C105" s="15"/>
      <c r="D105" s="16"/>
      <c r="E105" s="16"/>
      <c r="F105" s="16"/>
      <c r="G105" s="16"/>
      <c r="H105" s="17" t="str">
        <f t="shared" si="5"/>
        <v/>
      </c>
      <c r="I105" s="18">
        <f t="shared" si="6"/>
        <v>0</v>
      </c>
      <c r="J105" s="17" t="str">
        <f t="shared" si="7"/>
        <v/>
      </c>
      <c r="K105" s="18">
        <f t="shared" si="8"/>
        <v>0</v>
      </c>
      <c r="L105" s="19" t="str">
        <f t="shared" si="9"/>
        <v/>
      </c>
    </row>
    <row r="106" spans="2:12" x14ac:dyDescent="0.2">
      <c r="B106" s="14"/>
      <c r="C106" s="15"/>
      <c r="D106" s="16"/>
      <c r="E106" s="16"/>
      <c r="F106" s="16"/>
      <c r="G106" s="16"/>
      <c r="H106" s="17" t="str">
        <f t="shared" si="5"/>
        <v/>
      </c>
      <c r="I106" s="18">
        <f t="shared" si="6"/>
        <v>0</v>
      </c>
      <c r="J106" s="17" t="str">
        <f t="shared" si="7"/>
        <v/>
      </c>
      <c r="K106" s="18">
        <f t="shared" si="8"/>
        <v>0</v>
      </c>
      <c r="L106" s="19" t="str">
        <f t="shared" si="9"/>
        <v/>
      </c>
    </row>
    <row r="107" spans="2:12" x14ac:dyDescent="0.2">
      <c r="B107" s="14"/>
      <c r="C107" s="15"/>
      <c r="D107" s="16"/>
      <c r="E107" s="16"/>
      <c r="F107" s="16"/>
      <c r="G107" s="16"/>
      <c r="H107" s="17" t="str">
        <f t="shared" si="5"/>
        <v/>
      </c>
      <c r="I107" s="18">
        <f t="shared" si="6"/>
        <v>0</v>
      </c>
      <c r="J107" s="17" t="str">
        <f t="shared" si="7"/>
        <v/>
      </c>
      <c r="K107" s="18">
        <f t="shared" si="8"/>
        <v>0</v>
      </c>
      <c r="L107" s="19" t="str">
        <f t="shared" si="9"/>
        <v/>
      </c>
    </row>
    <row r="108" spans="2:12" x14ac:dyDescent="0.2">
      <c r="B108" s="14"/>
      <c r="C108" s="15"/>
      <c r="D108" s="16"/>
      <c r="E108" s="16"/>
      <c r="F108" s="16"/>
      <c r="G108" s="16"/>
      <c r="H108" s="17" t="str">
        <f t="shared" si="5"/>
        <v/>
      </c>
      <c r="I108" s="18">
        <f t="shared" si="6"/>
        <v>0</v>
      </c>
      <c r="J108" s="17" t="str">
        <f t="shared" si="7"/>
        <v/>
      </c>
      <c r="K108" s="18">
        <f t="shared" si="8"/>
        <v>0</v>
      </c>
      <c r="L108" s="19" t="str">
        <f t="shared" si="9"/>
        <v/>
      </c>
    </row>
    <row r="109" spans="2:12" x14ac:dyDescent="0.2">
      <c r="B109" s="14"/>
      <c r="C109" s="15"/>
      <c r="D109" s="16"/>
      <c r="E109" s="16"/>
      <c r="F109" s="16"/>
      <c r="G109" s="16"/>
      <c r="H109" s="17" t="str">
        <f t="shared" si="5"/>
        <v/>
      </c>
      <c r="I109" s="18">
        <f t="shared" si="6"/>
        <v>0</v>
      </c>
      <c r="J109" s="17" t="str">
        <f t="shared" si="7"/>
        <v/>
      </c>
      <c r="K109" s="18">
        <f t="shared" si="8"/>
        <v>0</v>
      </c>
      <c r="L109" s="19" t="str">
        <f t="shared" si="9"/>
        <v/>
      </c>
    </row>
    <row r="110" spans="2:12" x14ac:dyDescent="0.2">
      <c r="B110" s="14"/>
      <c r="C110" s="15"/>
      <c r="D110" s="16"/>
      <c r="E110" s="16"/>
      <c r="F110" s="16"/>
      <c r="G110" s="16"/>
      <c r="H110" s="17" t="str">
        <f t="shared" si="5"/>
        <v/>
      </c>
      <c r="I110" s="18">
        <f t="shared" si="6"/>
        <v>0</v>
      </c>
      <c r="J110" s="17" t="str">
        <f t="shared" si="7"/>
        <v/>
      </c>
      <c r="K110" s="18">
        <f t="shared" si="8"/>
        <v>0</v>
      </c>
      <c r="L110" s="19" t="str">
        <f t="shared" si="9"/>
        <v/>
      </c>
    </row>
    <row r="111" spans="2:12" x14ac:dyDescent="0.2">
      <c r="B111" s="14"/>
      <c r="C111" s="15"/>
      <c r="D111" s="16"/>
      <c r="E111" s="16"/>
      <c r="F111" s="16"/>
      <c r="G111" s="16"/>
      <c r="H111" s="17" t="str">
        <f t="shared" si="5"/>
        <v/>
      </c>
      <c r="I111" s="18">
        <f t="shared" si="6"/>
        <v>0</v>
      </c>
      <c r="J111" s="17" t="str">
        <f t="shared" si="7"/>
        <v/>
      </c>
      <c r="K111" s="18">
        <f t="shared" si="8"/>
        <v>0</v>
      </c>
      <c r="L111" s="19" t="str">
        <f t="shared" si="9"/>
        <v/>
      </c>
    </row>
    <row r="112" spans="2:12" x14ac:dyDescent="0.2">
      <c r="B112" s="14"/>
      <c r="C112" s="15"/>
      <c r="D112" s="16"/>
      <c r="E112" s="16"/>
      <c r="F112" s="16"/>
      <c r="G112" s="16"/>
      <c r="H112" s="17" t="str">
        <f t="shared" si="5"/>
        <v/>
      </c>
      <c r="I112" s="18">
        <f t="shared" si="6"/>
        <v>0</v>
      </c>
      <c r="J112" s="17" t="str">
        <f t="shared" si="7"/>
        <v/>
      </c>
      <c r="K112" s="18">
        <f t="shared" si="8"/>
        <v>0</v>
      </c>
      <c r="L112" s="19" t="str">
        <f t="shared" si="9"/>
        <v/>
      </c>
    </row>
    <row r="113" spans="2:12" x14ac:dyDescent="0.2">
      <c r="B113" s="14"/>
      <c r="C113" s="15"/>
      <c r="D113" s="16"/>
      <c r="E113" s="16"/>
      <c r="F113" s="16"/>
      <c r="G113" s="16"/>
      <c r="H113" s="17" t="str">
        <f t="shared" si="5"/>
        <v/>
      </c>
      <c r="I113" s="18">
        <f t="shared" si="6"/>
        <v>0</v>
      </c>
      <c r="J113" s="17" t="str">
        <f t="shared" si="7"/>
        <v/>
      </c>
      <c r="K113" s="18">
        <f t="shared" si="8"/>
        <v>0</v>
      </c>
      <c r="L113" s="19" t="str">
        <f t="shared" si="9"/>
        <v/>
      </c>
    </row>
    <row r="114" spans="2:12" x14ac:dyDescent="0.2">
      <c r="B114" s="14"/>
      <c r="C114" s="15"/>
      <c r="D114" s="16"/>
      <c r="E114" s="16"/>
      <c r="F114" s="16"/>
      <c r="G114" s="16"/>
      <c r="H114" s="17" t="str">
        <f t="shared" si="5"/>
        <v/>
      </c>
      <c r="I114" s="18">
        <f t="shared" si="6"/>
        <v>0</v>
      </c>
      <c r="J114" s="17" t="str">
        <f t="shared" si="7"/>
        <v/>
      </c>
      <c r="K114" s="18">
        <f t="shared" si="8"/>
        <v>0</v>
      </c>
      <c r="L114" s="19" t="str">
        <f t="shared" si="9"/>
        <v/>
      </c>
    </row>
    <row r="115" spans="2:12" x14ac:dyDescent="0.2">
      <c r="B115" s="14"/>
      <c r="C115" s="15"/>
      <c r="D115" s="16"/>
      <c r="E115" s="16"/>
      <c r="F115" s="16"/>
      <c r="G115" s="16"/>
      <c r="H115" s="17" t="str">
        <f t="shared" si="5"/>
        <v/>
      </c>
      <c r="I115" s="18">
        <f t="shared" si="6"/>
        <v>0</v>
      </c>
      <c r="J115" s="17" t="str">
        <f t="shared" si="7"/>
        <v/>
      </c>
      <c r="K115" s="18">
        <f t="shared" si="8"/>
        <v>0</v>
      </c>
      <c r="L115" s="19" t="str">
        <f t="shared" si="9"/>
        <v/>
      </c>
    </row>
    <row r="116" spans="2:12" x14ac:dyDescent="0.2">
      <c r="B116" s="14"/>
      <c r="C116" s="15"/>
      <c r="D116" s="16"/>
      <c r="E116" s="16"/>
      <c r="F116" s="16"/>
      <c r="G116" s="16"/>
      <c r="H116" s="17" t="str">
        <f t="shared" si="5"/>
        <v/>
      </c>
      <c r="I116" s="18">
        <f t="shared" si="6"/>
        <v>0</v>
      </c>
      <c r="J116" s="17" t="str">
        <f t="shared" si="7"/>
        <v/>
      </c>
      <c r="K116" s="18">
        <f t="shared" si="8"/>
        <v>0</v>
      </c>
      <c r="L116" s="19" t="str">
        <f t="shared" si="9"/>
        <v/>
      </c>
    </row>
    <row r="117" spans="2:12" x14ac:dyDescent="0.2">
      <c r="B117" s="14"/>
      <c r="C117" s="15"/>
      <c r="D117" s="16"/>
      <c r="E117" s="16"/>
      <c r="F117" s="16"/>
      <c r="G117" s="16"/>
      <c r="H117" s="17" t="str">
        <f t="shared" si="5"/>
        <v/>
      </c>
      <c r="I117" s="18">
        <f t="shared" si="6"/>
        <v>0</v>
      </c>
      <c r="J117" s="17" t="str">
        <f t="shared" si="7"/>
        <v/>
      </c>
      <c r="K117" s="18">
        <f t="shared" si="8"/>
        <v>0</v>
      </c>
      <c r="L117" s="19" t="str">
        <f t="shared" si="9"/>
        <v/>
      </c>
    </row>
    <row r="118" spans="2:12" x14ac:dyDescent="0.2">
      <c r="B118" s="14"/>
      <c r="C118" s="15"/>
      <c r="D118" s="16"/>
      <c r="E118" s="16"/>
      <c r="F118" s="16"/>
      <c r="G118" s="16"/>
      <c r="H118" s="17" t="str">
        <f t="shared" si="5"/>
        <v/>
      </c>
      <c r="I118" s="18">
        <f t="shared" si="6"/>
        <v>0</v>
      </c>
      <c r="J118" s="17" t="str">
        <f t="shared" si="7"/>
        <v/>
      </c>
      <c r="K118" s="18">
        <f t="shared" si="8"/>
        <v>0</v>
      </c>
      <c r="L118" s="19" t="str">
        <f t="shared" si="9"/>
        <v/>
      </c>
    </row>
    <row r="119" spans="2:12" x14ac:dyDescent="0.2">
      <c r="B119" s="14"/>
      <c r="C119" s="15"/>
      <c r="D119" s="16"/>
      <c r="E119" s="16"/>
      <c r="F119" s="16"/>
      <c r="G119" s="16"/>
      <c r="H119" s="17" t="str">
        <f t="shared" si="5"/>
        <v/>
      </c>
      <c r="I119" s="18">
        <f t="shared" si="6"/>
        <v>0</v>
      </c>
      <c r="J119" s="17" t="str">
        <f t="shared" si="7"/>
        <v/>
      </c>
      <c r="K119" s="18">
        <f t="shared" si="8"/>
        <v>0</v>
      </c>
      <c r="L119" s="19" t="str">
        <f t="shared" si="9"/>
        <v/>
      </c>
    </row>
    <row r="120" spans="2:12" x14ac:dyDescent="0.2">
      <c r="B120" s="14"/>
      <c r="C120" s="15"/>
      <c r="D120" s="16"/>
      <c r="E120" s="16"/>
      <c r="F120" s="16"/>
      <c r="G120" s="16"/>
      <c r="H120" s="17" t="str">
        <f t="shared" si="5"/>
        <v/>
      </c>
      <c r="I120" s="18">
        <f t="shared" si="6"/>
        <v>0</v>
      </c>
      <c r="J120" s="17" t="str">
        <f t="shared" si="7"/>
        <v/>
      </c>
      <c r="K120" s="18">
        <f t="shared" si="8"/>
        <v>0</v>
      </c>
      <c r="L120" s="19" t="str">
        <f t="shared" si="9"/>
        <v/>
      </c>
    </row>
    <row r="121" spans="2:12" x14ac:dyDescent="0.2">
      <c r="B121" s="14"/>
      <c r="C121" s="15"/>
      <c r="D121" s="16"/>
      <c r="E121" s="16"/>
      <c r="F121" s="16"/>
      <c r="G121" s="16"/>
      <c r="H121" s="17" t="str">
        <f t="shared" si="5"/>
        <v/>
      </c>
      <c r="I121" s="18">
        <f t="shared" si="6"/>
        <v>0</v>
      </c>
      <c r="J121" s="17" t="str">
        <f t="shared" si="7"/>
        <v/>
      </c>
      <c r="K121" s="18">
        <f t="shared" si="8"/>
        <v>0</v>
      </c>
      <c r="L121" s="19" t="str">
        <f t="shared" si="9"/>
        <v/>
      </c>
    </row>
    <row r="122" spans="2:12" x14ac:dyDescent="0.2">
      <c r="B122" s="14"/>
      <c r="C122" s="15"/>
      <c r="D122" s="16"/>
      <c r="E122" s="16"/>
      <c r="F122" s="16"/>
      <c r="G122" s="16"/>
      <c r="H122" s="17" t="str">
        <f t="shared" si="5"/>
        <v/>
      </c>
      <c r="I122" s="18">
        <f t="shared" si="6"/>
        <v>0</v>
      </c>
      <c r="J122" s="17" t="str">
        <f t="shared" si="7"/>
        <v/>
      </c>
      <c r="K122" s="18">
        <f t="shared" si="8"/>
        <v>0</v>
      </c>
      <c r="L122" s="19" t="str">
        <f t="shared" si="9"/>
        <v/>
      </c>
    </row>
    <row r="123" spans="2:12" x14ac:dyDescent="0.2">
      <c r="B123" s="14"/>
      <c r="C123" s="15"/>
      <c r="D123" s="16"/>
      <c r="E123" s="16"/>
      <c r="F123" s="16"/>
      <c r="G123" s="16"/>
      <c r="H123" s="17" t="str">
        <f t="shared" si="5"/>
        <v/>
      </c>
      <c r="I123" s="18">
        <f t="shared" si="6"/>
        <v>0</v>
      </c>
      <c r="J123" s="17" t="str">
        <f t="shared" si="7"/>
        <v/>
      </c>
      <c r="K123" s="18">
        <f t="shared" si="8"/>
        <v>0</v>
      </c>
      <c r="L123" s="19" t="str">
        <f t="shared" si="9"/>
        <v/>
      </c>
    </row>
    <row r="124" spans="2:12" x14ac:dyDescent="0.2">
      <c r="B124" s="14"/>
      <c r="C124" s="15"/>
      <c r="D124" s="16"/>
      <c r="E124" s="16"/>
      <c r="F124" s="16"/>
      <c r="G124" s="16"/>
      <c r="H124" s="17" t="str">
        <f t="shared" si="5"/>
        <v/>
      </c>
      <c r="I124" s="18">
        <f t="shared" si="6"/>
        <v>0</v>
      </c>
      <c r="J124" s="17" t="str">
        <f t="shared" si="7"/>
        <v/>
      </c>
      <c r="K124" s="18">
        <f t="shared" si="8"/>
        <v>0</v>
      </c>
      <c r="L124" s="19" t="str">
        <f t="shared" si="9"/>
        <v/>
      </c>
    </row>
    <row r="125" spans="2:12" x14ac:dyDescent="0.2">
      <c r="B125" s="14"/>
      <c r="C125" s="15"/>
      <c r="D125" s="16"/>
      <c r="E125" s="16"/>
      <c r="F125" s="16"/>
      <c r="G125" s="16"/>
      <c r="H125" s="17" t="str">
        <f t="shared" si="5"/>
        <v/>
      </c>
      <c r="I125" s="18">
        <f t="shared" si="6"/>
        <v>0</v>
      </c>
      <c r="J125" s="17" t="str">
        <f t="shared" si="7"/>
        <v/>
      </c>
      <c r="K125" s="18">
        <f t="shared" si="8"/>
        <v>0</v>
      </c>
      <c r="L125" s="19" t="str">
        <f t="shared" si="9"/>
        <v/>
      </c>
    </row>
    <row r="126" spans="2:12" x14ac:dyDescent="0.2">
      <c r="B126" s="14"/>
      <c r="C126" s="15"/>
      <c r="D126" s="16"/>
      <c r="E126" s="16"/>
      <c r="F126" s="16"/>
      <c r="G126" s="16"/>
      <c r="H126" s="17" t="str">
        <f t="shared" si="5"/>
        <v/>
      </c>
      <c r="I126" s="18">
        <f t="shared" si="6"/>
        <v>0</v>
      </c>
      <c r="J126" s="17" t="str">
        <f t="shared" si="7"/>
        <v/>
      </c>
      <c r="K126" s="18">
        <f t="shared" si="8"/>
        <v>0</v>
      </c>
      <c r="L126" s="19" t="str">
        <f t="shared" si="9"/>
        <v/>
      </c>
    </row>
    <row r="127" spans="2:12" x14ac:dyDescent="0.2">
      <c r="B127" s="14"/>
      <c r="C127" s="15"/>
      <c r="D127" s="16"/>
      <c r="E127" s="16"/>
      <c r="F127" s="16"/>
      <c r="G127" s="16"/>
      <c r="H127" s="17" t="str">
        <f t="shared" si="5"/>
        <v/>
      </c>
      <c r="I127" s="18">
        <f t="shared" si="6"/>
        <v>0</v>
      </c>
      <c r="J127" s="17" t="str">
        <f t="shared" si="7"/>
        <v/>
      </c>
      <c r="K127" s="18">
        <f t="shared" si="8"/>
        <v>0</v>
      </c>
      <c r="L127" s="19" t="str">
        <f t="shared" si="9"/>
        <v/>
      </c>
    </row>
    <row r="128" spans="2:12" x14ac:dyDescent="0.2">
      <c r="B128" s="14"/>
      <c r="C128" s="15"/>
      <c r="D128" s="16"/>
      <c r="E128" s="16"/>
      <c r="F128" s="16"/>
      <c r="G128" s="16"/>
      <c r="H128" s="17" t="str">
        <f t="shared" si="5"/>
        <v/>
      </c>
      <c r="I128" s="18">
        <f t="shared" si="6"/>
        <v>0</v>
      </c>
      <c r="J128" s="17" t="str">
        <f t="shared" si="7"/>
        <v/>
      </c>
      <c r="K128" s="18">
        <f t="shared" si="8"/>
        <v>0</v>
      </c>
      <c r="L128" s="19" t="str">
        <f t="shared" si="9"/>
        <v/>
      </c>
    </row>
    <row r="129" spans="2:12" x14ac:dyDescent="0.2">
      <c r="B129" s="14"/>
      <c r="C129" s="15"/>
      <c r="D129" s="16"/>
      <c r="E129" s="16"/>
      <c r="F129" s="16"/>
      <c r="G129" s="16"/>
      <c r="H129" s="17" t="str">
        <f t="shared" si="5"/>
        <v/>
      </c>
      <c r="I129" s="18">
        <f t="shared" si="6"/>
        <v>0</v>
      </c>
      <c r="J129" s="17" t="str">
        <f t="shared" si="7"/>
        <v/>
      </c>
      <c r="K129" s="18">
        <f t="shared" si="8"/>
        <v>0</v>
      </c>
      <c r="L129" s="19" t="str">
        <f t="shared" si="9"/>
        <v/>
      </c>
    </row>
    <row r="130" spans="2:12" x14ac:dyDescent="0.2">
      <c r="B130" s="14"/>
      <c r="C130" s="15"/>
      <c r="D130" s="16"/>
      <c r="E130" s="16"/>
      <c r="F130" s="16"/>
      <c r="G130" s="16"/>
      <c r="H130" s="17" t="str">
        <f t="shared" si="5"/>
        <v/>
      </c>
      <c r="I130" s="18">
        <f t="shared" si="6"/>
        <v>0</v>
      </c>
      <c r="J130" s="17" t="str">
        <f t="shared" si="7"/>
        <v/>
      </c>
      <c r="K130" s="18">
        <f t="shared" si="8"/>
        <v>0</v>
      </c>
      <c r="L130" s="19" t="str">
        <f t="shared" si="9"/>
        <v/>
      </c>
    </row>
    <row r="131" spans="2:12" x14ac:dyDescent="0.2">
      <c r="B131" s="14"/>
      <c r="C131" s="15"/>
      <c r="D131" s="16"/>
      <c r="E131" s="16"/>
      <c r="F131" s="16"/>
      <c r="G131" s="16"/>
      <c r="H131" s="17" t="str">
        <f t="shared" si="5"/>
        <v/>
      </c>
      <c r="I131" s="18">
        <f t="shared" si="6"/>
        <v>0</v>
      </c>
      <c r="J131" s="17" t="str">
        <f t="shared" si="7"/>
        <v/>
      </c>
      <c r="K131" s="18">
        <f t="shared" si="8"/>
        <v>0</v>
      </c>
      <c r="L131" s="19" t="str">
        <f t="shared" si="9"/>
        <v/>
      </c>
    </row>
    <row r="132" spans="2:12" x14ac:dyDescent="0.2">
      <c r="B132" s="14"/>
      <c r="C132" s="15"/>
      <c r="D132" s="16"/>
      <c r="E132" s="16"/>
      <c r="F132" s="16"/>
      <c r="G132" s="16"/>
      <c r="H132" s="17" t="str">
        <f t="shared" si="5"/>
        <v/>
      </c>
      <c r="I132" s="18">
        <f t="shared" si="6"/>
        <v>0</v>
      </c>
      <c r="J132" s="17" t="str">
        <f t="shared" si="7"/>
        <v/>
      </c>
      <c r="K132" s="18">
        <f t="shared" si="8"/>
        <v>0</v>
      </c>
      <c r="L132" s="19" t="str">
        <f t="shared" si="9"/>
        <v/>
      </c>
    </row>
    <row r="133" spans="2:12" x14ac:dyDescent="0.2">
      <c r="B133" s="14"/>
      <c r="C133" s="15"/>
      <c r="D133" s="16"/>
      <c r="E133" s="16"/>
      <c r="F133" s="16"/>
      <c r="G133" s="16"/>
      <c r="H133" s="17" t="str">
        <f t="shared" si="5"/>
        <v/>
      </c>
      <c r="I133" s="18">
        <f t="shared" si="6"/>
        <v>0</v>
      </c>
      <c r="J133" s="17" t="str">
        <f t="shared" si="7"/>
        <v/>
      </c>
      <c r="K133" s="18">
        <f t="shared" si="8"/>
        <v>0</v>
      </c>
      <c r="L133" s="19" t="str">
        <f t="shared" si="9"/>
        <v/>
      </c>
    </row>
    <row r="134" spans="2:12" x14ac:dyDescent="0.2">
      <c r="B134" s="14"/>
      <c r="C134" s="15"/>
      <c r="D134" s="16"/>
      <c r="E134" s="16"/>
      <c r="F134" s="16"/>
      <c r="G134" s="16"/>
      <c r="H134" s="17" t="str">
        <f t="shared" si="5"/>
        <v/>
      </c>
      <c r="I134" s="18">
        <f t="shared" si="6"/>
        <v>0</v>
      </c>
      <c r="J134" s="17" t="str">
        <f t="shared" si="7"/>
        <v/>
      </c>
      <c r="K134" s="18">
        <f t="shared" si="8"/>
        <v>0</v>
      </c>
      <c r="L134" s="19" t="str">
        <f t="shared" si="9"/>
        <v/>
      </c>
    </row>
    <row r="135" spans="2:12" x14ac:dyDescent="0.2">
      <c r="B135" s="14"/>
      <c r="C135" s="15"/>
      <c r="D135" s="16"/>
      <c r="E135" s="16"/>
      <c r="F135" s="16"/>
      <c r="G135" s="16"/>
      <c r="H135" s="17" t="str">
        <f t="shared" si="5"/>
        <v/>
      </c>
      <c r="I135" s="18">
        <f t="shared" si="6"/>
        <v>0</v>
      </c>
      <c r="J135" s="17" t="str">
        <f t="shared" si="7"/>
        <v/>
      </c>
      <c r="K135" s="18">
        <f t="shared" si="8"/>
        <v>0</v>
      </c>
      <c r="L135" s="19" t="str">
        <f t="shared" si="9"/>
        <v/>
      </c>
    </row>
    <row r="136" spans="2:12" x14ac:dyDescent="0.2">
      <c r="B136" s="14"/>
      <c r="C136" s="15"/>
      <c r="D136" s="16"/>
      <c r="E136" s="16"/>
      <c r="F136" s="16"/>
      <c r="G136" s="16"/>
      <c r="H136" s="17" t="str">
        <f t="shared" si="5"/>
        <v/>
      </c>
      <c r="I136" s="18">
        <f t="shared" si="6"/>
        <v>0</v>
      </c>
      <c r="J136" s="17" t="str">
        <f t="shared" si="7"/>
        <v/>
      </c>
      <c r="K136" s="18">
        <f t="shared" si="8"/>
        <v>0</v>
      </c>
      <c r="L136" s="19" t="str">
        <f t="shared" si="9"/>
        <v/>
      </c>
    </row>
    <row r="137" spans="2:12" x14ac:dyDescent="0.2">
      <c r="B137" s="14"/>
      <c r="C137" s="15"/>
      <c r="D137" s="16"/>
      <c r="E137" s="16"/>
      <c r="F137" s="16"/>
      <c r="G137" s="16"/>
      <c r="H137" s="17" t="str">
        <f t="shared" ref="H137:H200" si="10">IF($B137="","",IF(N(D137)+N(E137)=0,"–",IFERROR(IF(N(D137)-N(E137)&gt;=0,INDEX(MapD,MATCH(LEFT($B137,4),MapCont,0)),INDEX(MapC,MATCH(LEFT($B137,4),MapCont,0))),IFERROR(IF(N(D137)-N(E137)&gt;=0,INDEX(MapD,MATCH(LEFT($B137,3),MapCont,0)),INDEX(MapC,MATCH(LEFT($B137,3),MapCont,0))),"?"))))</f>
        <v/>
      </c>
      <c r="I137" s="18">
        <f t="shared" ref="I137:I200" si="11">IF(OR(H137="",H137="–",H137="?"),0,IF(OR(INDEX(RandTip,MATCH(H137,RandCheie,0))="A",INDEX(RandTip,MATCH(H137,RandCheie,0))="C"),1,-1)*(N(D137)-N(E137)))</f>
        <v>0</v>
      </c>
      <c r="J137" s="17" t="str">
        <f t="shared" ref="J137:J200" si="12">IF($B137="","",IF(N(F137)+N(G137)=0,"–",IFERROR(IF(N(F137)-N(G137)&gt;=0,INDEX(MapD,MATCH(LEFT($B137,4),MapCont,0)),INDEX(MapC,MATCH(LEFT($B137,4),MapCont,0))),IFERROR(IF(N(F137)-N(G137)&gt;=0,INDEX(MapD,MATCH(LEFT($B137,3),MapCont,0)),INDEX(MapC,MATCH(LEFT($B137,3),MapCont,0))),"?"))))</f>
        <v/>
      </c>
      <c r="K137" s="18">
        <f t="shared" ref="K137:K200" si="13">IF(OR(J137="",J137="–",J137="?"),0,IF(OR(INDEX(RandTip,MATCH(J137,RandCheie,0))="A",INDEX(RandTip,MATCH(J137,RandCheie,0))="C"),1,-1)*(N(F137)-N(G137)))</f>
        <v>0</v>
      </c>
      <c r="L137" s="19" t="str">
        <f t="shared" ref="L137:L200" si="14">IF($B137="","",TRIM(IF(OR(H137="?",J137="?"),"Cont fără corespondență: adaugă-l în foaia Corespondențe. ","")&amp;IF(COUNTIF($B$9:$B$308,$B137)&gt;1,"Cont trecut de două ori. ","")&amp;IF(AND(N(D137)&gt;0,N(E137)&gt;0),"Sold și debitor, și creditor: trece doar soldul net. ","")&amp;IF(AND(LEFT($B137,3)="531",N(E137)&gt;0),"Casa nu poate avea sold creditor. ","")&amp;IF(AND(LEFT($B137,1)="3",LEFT($B137,2)&lt;&gt;"39",LEFT($B137,3)&lt;&gt;"378",LEFT($B137,3)&lt;&gt;"348",N(E137)&gt;0),"Stoc cu sold creditor: verifică ieșirile. ","")&amp;IF(AND(OR(LEFT($B137,3)="542",LEFT($B137,3)="473",LEFT($B137,3)="581"),N(D137)+N(E137)&lt;&gt;0),"La închiderea anului ar trebui să aibă sold zero. ","")&amp;IF(AND(LEFT($B137,4)="4118",N(D137)&gt;0,SUMPRODUCT((LEFT($B$9:$B$308,3)="491")*1)=0),"Clienți incerți fără ajustare pentru depreciere (491). ","")))</f>
        <v/>
      </c>
    </row>
    <row r="138" spans="2:12" x14ac:dyDescent="0.2">
      <c r="B138" s="14"/>
      <c r="C138" s="15"/>
      <c r="D138" s="16"/>
      <c r="E138" s="16"/>
      <c r="F138" s="16"/>
      <c r="G138" s="16"/>
      <c r="H138" s="17" t="str">
        <f t="shared" si="10"/>
        <v/>
      </c>
      <c r="I138" s="18">
        <f t="shared" si="11"/>
        <v>0</v>
      </c>
      <c r="J138" s="17" t="str">
        <f t="shared" si="12"/>
        <v/>
      </c>
      <c r="K138" s="18">
        <f t="shared" si="13"/>
        <v>0</v>
      </c>
      <c r="L138" s="19" t="str">
        <f t="shared" si="14"/>
        <v/>
      </c>
    </row>
    <row r="139" spans="2:12" x14ac:dyDescent="0.2">
      <c r="B139" s="14"/>
      <c r="C139" s="15"/>
      <c r="D139" s="16"/>
      <c r="E139" s="16"/>
      <c r="F139" s="16"/>
      <c r="G139" s="16"/>
      <c r="H139" s="17" t="str">
        <f t="shared" si="10"/>
        <v/>
      </c>
      <c r="I139" s="18">
        <f t="shared" si="11"/>
        <v>0</v>
      </c>
      <c r="J139" s="17" t="str">
        <f t="shared" si="12"/>
        <v/>
      </c>
      <c r="K139" s="18">
        <f t="shared" si="13"/>
        <v>0</v>
      </c>
      <c r="L139" s="19" t="str">
        <f t="shared" si="14"/>
        <v/>
      </c>
    </row>
    <row r="140" spans="2:12" x14ac:dyDescent="0.2">
      <c r="B140" s="14"/>
      <c r="C140" s="15"/>
      <c r="D140" s="16"/>
      <c r="E140" s="16"/>
      <c r="F140" s="16"/>
      <c r="G140" s="16"/>
      <c r="H140" s="17" t="str">
        <f t="shared" si="10"/>
        <v/>
      </c>
      <c r="I140" s="18">
        <f t="shared" si="11"/>
        <v>0</v>
      </c>
      <c r="J140" s="17" t="str">
        <f t="shared" si="12"/>
        <v/>
      </c>
      <c r="K140" s="18">
        <f t="shared" si="13"/>
        <v>0</v>
      </c>
      <c r="L140" s="19" t="str">
        <f t="shared" si="14"/>
        <v/>
      </c>
    </row>
    <row r="141" spans="2:12" x14ac:dyDescent="0.2">
      <c r="B141" s="14"/>
      <c r="C141" s="15"/>
      <c r="D141" s="16"/>
      <c r="E141" s="16"/>
      <c r="F141" s="16"/>
      <c r="G141" s="16"/>
      <c r="H141" s="17" t="str">
        <f t="shared" si="10"/>
        <v/>
      </c>
      <c r="I141" s="18">
        <f t="shared" si="11"/>
        <v>0</v>
      </c>
      <c r="J141" s="17" t="str">
        <f t="shared" si="12"/>
        <v/>
      </c>
      <c r="K141" s="18">
        <f t="shared" si="13"/>
        <v>0</v>
      </c>
      <c r="L141" s="19" t="str">
        <f t="shared" si="14"/>
        <v/>
      </c>
    </row>
    <row r="142" spans="2:12" x14ac:dyDescent="0.2">
      <c r="B142" s="14"/>
      <c r="C142" s="15"/>
      <c r="D142" s="16"/>
      <c r="E142" s="16"/>
      <c r="F142" s="16"/>
      <c r="G142" s="16"/>
      <c r="H142" s="17" t="str">
        <f t="shared" si="10"/>
        <v/>
      </c>
      <c r="I142" s="18">
        <f t="shared" si="11"/>
        <v>0</v>
      </c>
      <c r="J142" s="17" t="str">
        <f t="shared" si="12"/>
        <v/>
      </c>
      <c r="K142" s="18">
        <f t="shared" si="13"/>
        <v>0</v>
      </c>
      <c r="L142" s="19" t="str">
        <f t="shared" si="14"/>
        <v/>
      </c>
    </row>
    <row r="143" spans="2:12" x14ac:dyDescent="0.2">
      <c r="B143" s="14"/>
      <c r="C143" s="15"/>
      <c r="D143" s="16"/>
      <c r="E143" s="16"/>
      <c r="F143" s="16"/>
      <c r="G143" s="16"/>
      <c r="H143" s="17" t="str">
        <f t="shared" si="10"/>
        <v/>
      </c>
      <c r="I143" s="18">
        <f t="shared" si="11"/>
        <v>0</v>
      </c>
      <c r="J143" s="17" t="str">
        <f t="shared" si="12"/>
        <v/>
      </c>
      <c r="K143" s="18">
        <f t="shared" si="13"/>
        <v>0</v>
      </c>
      <c r="L143" s="19" t="str">
        <f t="shared" si="14"/>
        <v/>
      </c>
    </row>
    <row r="144" spans="2:12" x14ac:dyDescent="0.2">
      <c r="B144" s="14"/>
      <c r="C144" s="15"/>
      <c r="D144" s="16"/>
      <c r="E144" s="16"/>
      <c r="F144" s="16"/>
      <c r="G144" s="16"/>
      <c r="H144" s="17" t="str">
        <f t="shared" si="10"/>
        <v/>
      </c>
      <c r="I144" s="18">
        <f t="shared" si="11"/>
        <v>0</v>
      </c>
      <c r="J144" s="17" t="str">
        <f t="shared" si="12"/>
        <v/>
      </c>
      <c r="K144" s="18">
        <f t="shared" si="13"/>
        <v>0</v>
      </c>
      <c r="L144" s="19" t="str">
        <f t="shared" si="14"/>
        <v/>
      </c>
    </row>
    <row r="145" spans="2:12" x14ac:dyDescent="0.2">
      <c r="B145" s="14"/>
      <c r="C145" s="15"/>
      <c r="D145" s="16"/>
      <c r="E145" s="16"/>
      <c r="F145" s="16"/>
      <c r="G145" s="16"/>
      <c r="H145" s="17" t="str">
        <f t="shared" si="10"/>
        <v/>
      </c>
      <c r="I145" s="18">
        <f t="shared" si="11"/>
        <v>0</v>
      </c>
      <c r="J145" s="17" t="str">
        <f t="shared" si="12"/>
        <v/>
      </c>
      <c r="K145" s="18">
        <f t="shared" si="13"/>
        <v>0</v>
      </c>
      <c r="L145" s="19" t="str">
        <f t="shared" si="14"/>
        <v/>
      </c>
    </row>
    <row r="146" spans="2:12" x14ac:dyDescent="0.2">
      <c r="B146" s="14"/>
      <c r="C146" s="15"/>
      <c r="D146" s="16"/>
      <c r="E146" s="16"/>
      <c r="F146" s="16"/>
      <c r="G146" s="16"/>
      <c r="H146" s="17" t="str">
        <f t="shared" si="10"/>
        <v/>
      </c>
      <c r="I146" s="18">
        <f t="shared" si="11"/>
        <v>0</v>
      </c>
      <c r="J146" s="17" t="str">
        <f t="shared" si="12"/>
        <v/>
      </c>
      <c r="K146" s="18">
        <f t="shared" si="13"/>
        <v>0</v>
      </c>
      <c r="L146" s="19" t="str">
        <f t="shared" si="14"/>
        <v/>
      </c>
    </row>
    <row r="147" spans="2:12" x14ac:dyDescent="0.2">
      <c r="B147" s="14"/>
      <c r="C147" s="15"/>
      <c r="D147" s="16"/>
      <c r="E147" s="16"/>
      <c r="F147" s="16"/>
      <c r="G147" s="16"/>
      <c r="H147" s="17" t="str">
        <f t="shared" si="10"/>
        <v/>
      </c>
      <c r="I147" s="18">
        <f t="shared" si="11"/>
        <v>0</v>
      </c>
      <c r="J147" s="17" t="str">
        <f t="shared" si="12"/>
        <v/>
      </c>
      <c r="K147" s="18">
        <f t="shared" si="13"/>
        <v>0</v>
      </c>
      <c r="L147" s="19" t="str">
        <f t="shared" si="14"/>
        <v/>
      </c>
    </row>
    <row r="148" spans="2:12" x14ac:dyDescent="0.2">
      <c r="B148" s="14"/>
      <c r="C148" s="15"/>
      <c r="D148" s="16"/>
      <c r="E148" s="16"/>
      <c r="F148" s="16"/>
      <c r="G148" s="16"/>
      <c r="H148" s="17" t="str">
        <f t="shared" si="10"/>
        <v/>
      </c>
      <c r="I148" s="18">
        <f t="shared" si="11"/>
        <v>0</v>
      </c>
      <c r="J148" s="17" t="str">
        <f t="shared" si="12"/>
        <v/>
      </c>
      <c r="K148" s="18">
        <f t="shared" si="13"/>
        <v>0</v>
      </c>
      <c r="L148" s="19" t="str">
        <f t="shared" si="14"/>
        <v/>
      </c>
    </row>
    <row r="149" spans="2:12" x14ac:dyDescent="0.2">
      <c r="B149" s="14"/>
      <c r="C149" s="15"/>
      <c r="D149" s="16"/>
      <c r="E149" s="16"/>
      <c r="F149" s="16"/>
      <c r="G149" s="16"/>
      <c r="H149" s="17" t="str">
        <f t="shared" si="10"/>
        <v/>
      </c>
      <c r="I149" s="18">
        <f t="shared" si="11"/>
        <v>0</v>
      </c>
      <c r="J149" s="17" t="str">
        <f t="shared" si="12"/>
        <v/>
      </c>
      <c r="K149" s="18">
        <f t="shared" si="13"/>
        <v>0</v>
      </c>
      <c r="L149" s="19" t="str">
        <f t="shared" si="14"/>
        <v/>
      </c>
    </row>
    <row r="150" spans="2:12" x14ac:dyDescent="0.2">
      <c r="B150" s="14"/>
      <c r="C150" s="15"/>
      <c r="D150" s="16"/>
      <c r="E150" s="16"/>
      <c r="F150" s="16"/>
      <c r="G150" s="16"/>
      <c r="H150" s="17" t="str">
        <f t="shared" si="10"/>
        <v/>
      </c>
      <c r="I150" s="18">
        <f t="shared" si="11"/>
        <v>0</v>
      </c>
      <c r="J150" s="17" t="str">
        <f t="shared" si="12"/>
        <v/>
      </c>
      <c r="K150" s="18">
        <f t="shared" si="13"/>
        <v>0</v>
      </c>
      <c r="L150" s="19" t="str">
        <f t="shared" si="14"/>
        <v/>
      </c>
    </row>
    <row r="151" spans="2:12" x14ac:dyDescent="0.2">
      <c r="B151" s="14"/>
      <c r="C151" s="15"/>
      <c r="D151" s="16"/>
      <c r="E151" s="16"/>
      <c r="F151" s="16"/>
      <c r="G151" s="16"/>
      <c r="H151" s="17" t="str">
        <f t="shared" si="10"/>
        <v/>
      </c>
      <c r="I151" s="18">
        <f t="shared" si="11"/>
        <v>0</v>
      </c>
      <c r="J151" s="17" t="str">
        <f t="shared" si="12"/>
        <v/>
      </c>
      <c r="K151" s="18">
        <f t="shared" si="13"/>
        <v>0</v>
      </c>
      <c r="L151" s="19" t="str">
        <f t="shared" si="14"/>
        <v/>
      </c>
    </row>
    <row r="152" spans="2:12" x14ac:dyDescent="0.2">
      <c r="B152" s="14"/>
      <c r="C152" s="15"/>
      <c r="D152" s="16"/>
      <c r="E152" s="16"/>
      <c r="F152" s="16"/>
      <c r="G152" s="16"/>
      <c r="H152" s="17" t="str">
        <f t="shared" si="10"/>
        <v/>
      </c>
      <c r="I152" s="18">
        <f t="shared" si="11"/>
        <v>0</v>
      </c>
      <c r="J152" s="17" t="str">
        <f t="shared" si="12"/>
        <v/>
      </c>
      <c r="K152" s="18">
        <f t="shared" si="13"/>
        <v>0</v>
      </c>
      <c r="L152" s="19" t="str">
        <f t="shared" si="14"/>
        <v/>
      </c>
    </row>
    <row r="153" spans="2:12" x14ac:dyDescent="0.2">
      <c r="B153" s="14"/>
      <c r="C153" s="15"/>
      <c r="D153" s="16"/>
      <c r="E153" s="16"/>
      <c r="F153" s="16"/>
      <c r="G153" s="16"/>
      <c r="H153" s="17" t="str">
        <f t="shared" si="10"/>
        <v/>
      </c>
      <c r="I153" s="18">
        <f t="shared" si="11"/>
        <v>0</v>
      </c>
      <c r="J153" s="17" t="str">
        <f t="shared" si="12"/>
        <v/>
      </c>
      <c r="K153" s="18">
        <f t="shared" si="13"/>
        <v>0</v>
      </c>
      <c r="L153" s="19" t="str">
        <f t="shared" si="14"/>
        <v/>
      </c>
    </row>
    <row r="154" spans="2:12" x14ac:dyDescent="0.2">
      <c r="B154" s="14"/>
      <c r="C154" s="15"/>
      <c r="D154" s="16"/>
      <c r="E154" s="16"/>
      <c r="F154" s="16"/>
      <c r="G154" s="16"/>
      <c r="H154" s="17" t="str">
        <f t="shared" si="10"/>
        <v/>
      </c>
      <c r="I154" s="18">
        <f t="shared" si="11"/>
        <v>0</v>
      </c>
      <c r="J154" s="17" t="str">
        <f t="shared" si="12"/>
        <v/>
      </c>
      <c r="K154" s="18">
        <f t="shared" si="13"/>
        <v>0</v>
      </c>
      <c r="L154" s="19" t="str">
        <f t="shared" si="14"/>
        <v/>
      </c>
    </row>
    <row r="155" spans="2:12" x14ac:dyDescent="0.2">
      <c r="B155" s="14"/>
      <c r="C155" s="15"/>
      <c r="D155" s="16"/>
      <c r="E155" s="16"/>
      <c r="F155" s="16"/>
      <c r="G155" s="16"/>
      <c r="H155" s="17" t="str">
        <f t="shared" si="10"/>
        <v/>
      </c>
      <c r="I155" s="18">
        <f t="shared" si="11"/>
        <v>0</v>
      </c>
      <c r="J155" s="17" t="str">
        <f t="shared" si="12"/>
        <v/>
      </c>
      <c r="K155" s="18">
        <f t="shared" si="13"/>
        <v>0</v>
      </c>
      <c r="L155" s="19" t="str">
        <f t="shared" si="14"/>
        <v/>
      </c>
    </row>
    <row r="156" spans="2:12" x14ac:dyDescent="0.2">
      <c r="B156" s="14"/>
      <c r="C156" s="15"/>
      <c r="D156" s="16"/>
      <c r="E156" s="16"/>
      <c r="F156" s="16"/>
      <c r="G156" s="16"/>
      <c r="H156" s="17" t="str">
        <f t="shared" si="10"/>
        <v/>
      </c>
      <c r="I156" s="18">
        <f t="shared" si="11"/>
        <v>0</v>
      </c>
      <c r="J156" s="17" t="str">
        <f t="shared" si="12"/>
        <v/>
      </c>
      <c r="K156" s="18">
        <f t="shared" si="13"/>
        <v>0</v>
      </c>
      <c r="L156" s="19" t="str">
        <f t="shared" si="14"/>
        <v/>
      </c>
    </row>
    <row r="157" spans="2:12" x14ac:dyDescent="0.2">
      <c r="B157" s="14"/>
      <c r="C157" s="15"/>
      <c r="D157" s="16"/>
      <c r="E157" s="16"/>
      <c r="F157" s="16"/>
      <c r="G157" s="16"/>
      <c r="H157" s="17" t="str">
        <f t="shared" si="10"/>
        <v/>
      </c>
      <c r="I157" s="18">
        <f t="shared" si="11"/>
        <v>0</v>
      </c>
      <c r="J157" s="17" t="str">
        <f t="shared" si="12"/>
        <v/>
      </c>
      <c r="K157" s="18">
        <f t="shared" si="13"/>
        <v>0</v>
      </c>
      <c r="L157" s="19" t="str">
        <f t="shared" si="14"/>
        <v/>
      </c>
    </row>
    <row r="158" spans="2:12" x14ac:dyDescent="0.2">
      <c r="B158" s="14"/>
      <c r="C158" s="15"/>
      <c r="D158" s="16"/>
      <c r="E158" s="16"/>
      <c r="F158" s="16"/>
      <c r="G158" s="16"/>
      <c r="H158" s="17" t="str">
        <f t="shared" si="10"/>
        <v/>
      </c>
      <c r="I158" s="18">
        <f t="shared" si="11"/>
        <v>0</v>
      </c>
      <c r="J158" s="17" t="str">
        <f t="shared" si="12"/>
        <v/>
      </c>
      <c r="K158" s="18">
        <f t="shared" si="13"/>
        <v>0</v>
      </c>
      <c r="L158" s="19" t="str">
        <f t="shared" si="14"/>
        <v/>
      </c>
    </row>
    <row r="159" spans="2:12" x14ac:dyDescent="0.2">
      <c r="B159" s="14"/>
      <c r="C159" s="15"/>
      <c r="D159" s="16"/>
      <c r="E159" s="16"/>
      <c r="F159" s="16"/>
      <c r="G159" s="16"/>
      <c r="H159" s="17" t="str">
        <f t="shared" si="10"/>
        <v/>
      </c>
      <c r="I159" s="18">
        <f t="shared" si="11"/>
        <v>0</v>
      </c>
      <c r="J159" s="17" t="str">
        <f t="shared" si="12"/>
        <v/>
      </c>
      <c r="K159" s="18">
        <f t="shared" si="13"/>
        <v>0</v>
      </c>
      <c r="L159" s="19" t="str">
        <f t="shared" si="14"/>
        <v/>
      </c>
    </row>
    <row r="160" spans="2:12" x14ac:dyDescent="0.2">
      <c r="B160" s="14"/>
      <c r="C160" s="15"/>
      <c r="D160" s="16"/>
      <c r="E160" s="16"/>
      <c r="F160" s="16"/>
      <c r="G160" s="16"/>
      <c r="H160" s="17" t="str">
        <f t="shared" si="10"/>
        <v/>
      </c>
      <c r="I160" s="18">
        <f t="shared" si="11"/>
        <v>0</v>
      </c>
      <c r="J160" s="17" t="str">
        <f t="shared" si="12"/>
        <v/>
      </c>
      <c r="K160" s="18">
        <f t="shared" si="13"/>
        <v>0</v>
      </c>
      <c r="L160" s="19" t="str">
        <f t="shared" si="14"/>
        <v/>
      </c>
    </row>
    <row r="161" spans="2:12" x14ac:dyDescent="0.2">
      <c r="B161" s="14"/>
      <c r="C161" s="15"/>
      <c r="D161" s="16"/>
      <c r="E161" s="16"/>
      <c r="F161" s="16"/>
      <c r="G161" s="16"/>
      <c r="H161" s="17" t="str">
        <f t="shared" si="10"/>
        <v/>
      </c>
      <c r="I161" s="18">
        <f t="shared" si="11"/>
        <v>0</v>
      </c>
      <c r="J161" s="17" t="str">
        <f t="shared" si="12"/>
        <v/>
      </c>
      <c r="K161" s="18">
        <f t="shared" si="13"/>
        <v>0</v>
      </c>
      <c r="L161" s="19" t="str">
        <f t="shared" si="14"/>
        <v/>
      </c>
    </row>
    <row r="162" spans="2:12" x14ac:dyDescent="0.2">
      <c r="B162" s="14"/>
      <c r="C162" s="15"/>
      <c r="D162" s="16"/>
      <c r="E162" s="16"/>
      <c r="F162" s="16"/>
      <c r="G162" s="16"/>
      <c r="H162" s="17" t="str">
        <f t="shared" si="10"/>
        <v/>
      </c>
      <c r="I162" s="18">
        <f t="shared" si="11"/>
        <v>0</v>
      </c>
      <c r="J162" s="17" t="str">
        <f t="shared" si="12"/>
        <v/>
      </c>
      <c r="K162" s="18">
        <f t="shared" si="13"/>
        <v>0</v>
      </c>
      <c r="L162" s="19" t="str">
        <f t="shared" si="14"/>
        <v/>
      </c>
    </row>
    <row r="163" spans="2:12" x14ac:dyDescent="0.2">
      <c r="B163" s="14"/>
      <c r="C163" s="15"/>
      <c r="D163" s="16"/>
      <c r="E163" s="16"/>
      <c r="F163" s="16"/>
      <c r="G163" s="16"/>
      <c r="H163" s="17" t="str">
        <f t="shared" si="10"/>
        <v/>
      </c>
      <c r="I163" s="18">
        <f t="shared" si="11"/>
        <v>0</v>
      </c>
      <c r="J163" s="17" t="str">
        <f t="shared" si="12"/>
        <v/>
      </c>
      <c r="K163" s="18">
        <f t="shared" si="13"/>
        <v>0</v>
      </c>
      <c r="L163" s="19" t="str">
        <f t="shared" si="14"/>
        <v/>
      </c>
    </row>
    <row r="164" spans="2:12" x14ac:dyDescent="0.2">
      <c r="B164" s="14"/>
      <c r="C164" s="15"/>
      <c r="D164" s="16"/>
      <c r="E164" s="16"/>
      <c r="F164" s="16"/>
      <c r="G164" s="16"/>
      <c r="H164" s="17" t="str">
        <f t="shared" si="10"/>
        <v/>
      </c>
      <c r="I164" s="18">
        <f t="shared" si="11"/>
        <v>0</v>
      </c>
      <c r="J164" s="17" t="str">
        <f t="shared" si="12"/>
        <v/>
      </c>
      <c r="K164" s="18">
        <f t="shared" si="13"/>
        <v>0</v>
      </c>
      <c r="L164" s="19" t="str">
        <f t="shared" si="14"/>
        <v/>
      </c>
    </row>
    <row r="165" spans="2:12" x14ac:dyDescent="0.2">
      <c r="B165" s="14"/>
      <c r="C165" s="15"/>
      <c r="D165" s="16"/>
      <c r="E165" s="16"/>
      <c r="F165" s="16"/>
      <c r="G165" s="16"/>
      <c r="H165" s="17" t="str">
        <f t="shared" si="10"/>
        <v/>
      </c>
      <c r="I165" s="18">
        <f t="shared" si="11"/>
        <v>0</v>
      </c>
      <c r="J165" s="17" t="str">
        <f t="shared" si="12"/>
        <v/>
      </c>
      <c r="K165" s="18">
        <f t="shared" si="13"/>
        <v>0</v>
      </c>
      <c r="L165" s="19" t="str">
        <f t="shared" si="14"/>
        <v/>
      </c>
    </row>
    <row r="166" spans="2:12" x14ac:dyDescent="0.2">
      <c r="B166" s="14"/>
      <c r="C166" s="15"/>
      <c r="D166" s="16"/>
      <c r="E166" s="16"/>
      <c r="F166" s="16"/>
      <c r="G166" s="16"/>
      <c r="H166" s="17" t="str">
        <f t="shared" si="10"/>
        <v/>
      </c>
      <c r="I166" s="18">
        <f t="shared" si="11"/>
        <v>0</v>
      </c>
      <c r="J166" s="17" t="str">
        <f t="shared" si="12"/>
        <v/>
      </c>
      <c r="K166" s="18">
        <f t="shared" si="13"/>
        <v>0</v>
      </c>
      <c r="L166" s="19" t="str">
        <f t="shared" si="14"/>
        <v/>
      </c>
    </row>
    <row r="167" spans="2:12" x14ac:dyDescent="0.2">
      <c r="B167" s="14"/>
      <c r="C167" s="15"/>
      <c r="D167" s="16"/>
      <c r="E167" s="16"/>
      <c r="F167" s="16"/>
      <c r="G167" s="16"/>
      <c r="H167" s="17" t="str">
        <f t="shared" si="10"/>
        <v/>
      </c>
      <c r="I167" s="18">
        <f t="shared" si="11"/>
        <v>0</v>
      </c>
      <c r="J167" s="17" t="str">
        <f t="shared" si="12"/>
        <v/>
      </c>
      <c r="K167" s="18">
        <f t="shared" si="13"/>
        <v>0</v>
      </c>
      <c r="L167" s="19" t="str">
        <f t="shared" si="14"/>
        <v/>
      </c>
    </row>
    <row r="168" spans="2:12" x14ac:dyDescent="0.2">
      <c r="B168" s="14"/>
      <c r="C168" s="15"/>
      <c r="D168" s="16"/>
      <c r="E168" s="16"/>
      <c r="F168" s="16"/>
      <c r="G168" s="16"/>
      <c r="H168" s="17" t="str">
        <f t="shared" si="10"/>
        <v/>
      </c>
      <c r="I168" s="18">
        <f t="shared" si="11"/>
        <v>0</v>
      </c>
      <c r="J168" s="17" t="str">
        <f t="shared" si="12"/>
        <v/>
      </c>
      <c r="K168" s="18">
        <f t="shared" si="13"/>
        <v>0</v>
      </c>
      <c r="L168" s="19" t="str">
        <f t="shared" si="14"/>
        <v/>
      </c>
    </row>
    <row r="169" spans="2:12" x14ac:dyDescent="0.2">
      <c r="B169" s="14"/>
      <c r="C169" s="15"/>
      <c r="D169" s="16"/>
      <c r="E169" s="16"/>
      <c r="F169" s="16"/>
      <c r="G169" s="16"/>
      <c r="H169" s="17" t="str">
        <f t="shared" si="10"/>
        <v/>
      </c>
      <c r="I169" s="18">
        <f t="shared" si="11"/>
        <v>0</v>
      </c>
      <c r="J169" s="17" t="str">
        <f t="shared" si="12"/>
        <v/>
      </c>
      <c r="K169" s="18">
        <f t="shared" si="13"/>
        <v>0</v>
      </c>
      <c r="L169" s="19" t="str">
        <f t="shared" si="14"/>
        <v/>
      </c>
    </row>
    <row r="170" spans="2:12" x14ac:dyDescent="0.2">
      <c r="B170" s="14"/>
      <c r="C170" s="15"/>
      <c r="D170" s="16"/>
      <c r="E170" s="16"/>
      <c r="F170" s="16"/>
      <c r="G170" s="16"/>
      <c r="H170" s="17" t="str">
        <f t="shared" si="10"/>
        <v/>
      </c>
      <c r="I170" s="18">
        <f t="shared" si="11"/>
        <v>0</v>
      </c>
      <c r="J170" s="17" t="str">
        <f t="shared" si="12"/>
        <v/>
      </c>
      <c r="K170" s="18">
        <f t="shared" si="13"/>
        <v>0</v>
      </c>
      <c r="L170" s="19" t="str">
        <f t="shared" si="14"/>
        <v/>
      </c>
    </row>
    <row r="171" spans="2:12" x14ac:dyDescent="0.2">
      <c r="B171" s="14"/>
      <c r="C171" s="15"/>
      <c r="D171" s="16"/>
      <c r="E171" s="16"/>
      <c r="F171" s="16"/>
      <c r="G171" s="16"/>
      <c r="H171" s="17" t="str">
        <f t="shared" si="10"/>
        <v/>
      </c>
      <c r="I171" s="18">
        <f t="shared" si="11"/>
        <v>0</v>
      </c>
      <c r="J171" s="17" t="str">
        <f t="shared" si="12"/>
        <v/>
      </c>
      <c r="K171" s="18">
        <f t="shared" si="13"/>
        <v>0</v>
      </c>
      <c r="L171" s="19" t="str">
        <f t="shared" si="14"/>
        <v/>
      </c>
    </row>
    <row r="172" spans="2:12" x14ac:dyDescent="0.2">
      <c r="B172" s="14"/>
      <c r="C172" s="15"/>
      <c r="D172" s="16"/>
      <c r="E172" s="16"/>
      <c r="F172" s="16"/>
      <c r="G172" s="16"/>
      <c r="H172" s="17" t="str">
        <f t="shared" si="10"/>
        <v/>
      </c>
      <c r="I172" s="18">
        <f t="shared" si="11"/>
        <v>0</v>
      </c>
      <c r="J172" s="17" t="str">
        <f t="shared" si="12"/>
        <v/>
      </c>
      <c r="K172" s="18">
        <f t="shared" si="13"/>
        <v>0</v>
      </c>
      <c r="L172" s="19" t="str">
        <f t="shared" si="14"/>
        <v/>
      </c>
    </row>
    <row r="173" spans="2:12" x14ac:dyDescent="0.2">
      <c r="B173" s="14"/>
      <c r="C173" s="15"/>
      <c r="D173" s="16"/>
      <c r="E173" s="16"/>
      <c r="F173" s="16"/>
      <c r="G173" s="16"/>
      <c r="H173" s="17" t="str">
        <f t="shared" si="10"/>
        <v/>
      </c>
      <c r="I173" s="18">
        <f t="shared" si="11"/>
        <v>0</v>
      </c>
      <c r="J173" s="17" t="str">
        <f t="shared" si="12"/>
        <v/>
      </c>
      <c r="K173" s="18">
        <f t="shared" si="13"/>
        <v>0</v>
      </c>
      <c r="L173" s="19" t="str">
        <f t="shared" si="14"/>
        <v/>
      </c>
    </row>
    <row r="174" spans="2:12" x14ac:dyDescent="0.2">
      <c r="B174" s="14"/>
      <c r="C174" s="15"/>
      <c r="D174" s="16"/>
      <c r="E174" s="16"/>
      <c r="F174" s="16"/>
      <c r="G174" s="16"/>
      <c r="H174" s="17" t="str">
        <f t="shared" si="10"/>
        <v/>
      </c>
      <c r="I174" s="18">
        <f t="shared" si="11"/>
        <v>0</v>
      </c>
      <c r="J174" s="17" t="str">
        <f t="shared" si="12"/>
        <v/>
      </c>
      <c r="K174" s="18">
        <f t="shared" si="13"/>
        <v>0</v>
      </c>
      <c r="L174" s="19" t="str">
        <f t="shared" si="14"/>
        <v/>
      </c>
    </row>
    <row r="175" spans="2:12" x14ac:dyDescent="0.2">
      <c r="B175" s="14"/>
      <c r="C175" s="15"/>
      <c r="D175" s="16"/>
      <c r="E175" s="16"/>
      <c r="F175" s="16"/>
      <c r="G175" s="16"/>
      <c r="H175" s="17" t="str">
        <f t="shared" si="10"/>
        <v/>
      </c>
      <c r="I175" s="18">
        <f t="shared" si="11"/>
        <v>0</v>
      </c>
      <c r="J175" s="17" t="str">
        <f t="shared" si="12"/>
        <v/>
      </c>
      <c r="K175" s="18">
        <f t="shared" si="13"/>
        <v>0</v>
      </c>
      <c r="L175" s="19" t="str">
        <f t="shared" si="14"/>
        <v/>
      </c>
    </row>
    <row r="176" spans="2:12" x14ac:dyDescent="0.2">
      <c r="B176" s="14"/>
      <c r="C176" s="15"/>
      <c r="D176" s="16"/>
      <c r="E176" s="16"/>
      <c r="F176" s="16"/>
      <c r="G176" s="16"/>
      <c r="H176" s="17" t="str">
        <f t="shared" si="10"/>
        <v/>
      </c>
      <c r="I176" s="18">
        <f t="shared" si="11"/>
        <v>0</v>
      </c>
      <c r="J176" s="17" t="str">
        <f t="shared" si="12"/>
        <v/>
      </c>
      <c r="K176" s="18">
        <f t="shared" si="13"/>
        <v>0</v>
      </c>
      <c r="L176" s="19" t="str">
        <f t="shared" si="14"/>
        <v/>
      </c>
    </row>
    <row r="177" spans="2:12" x14ac:dyDescent="0.2">
      <c r="B177" s="14"/>
      <c r="C177" s="15"/>
      <c r="D177" s="16"/>
      <c r="E177" s="16"/>
      <c r="F177" s="16"/>
      <c r="G177" s="16"/>
      <c r="H177" s="17" t="str">
        <f t="shared" si="10"/>
        <v/>
      </c>
      <c r="I177" s="18">
        <f t="shared" si="11"/>
        <v>0</v>
      </c>
      <c r="J177" s="17" t="str">
        <f t="shared" si="12"/>
        <v/>
      </c>
      <c r="K177" s="18">
        <f t="shared" si="13"/>
        <v>0</v>
      </c>
      <c r="L177" s="19" t="str">
        <f t="shared" si="14"/>
        <v/>
      </c>
    </row>
    <row r="178" spans="2:12" x14ac:dyDescent="0.2">
      <c r="B178" s="14"/>
      <c r="C178" s="15"/>
      <c r="D178" s="16"/>
      <c r="E178" s="16"/>
      <c r="F178" s="16"/>
      <c r="G178" s="16"/>
      <c r="H178" s="17" t="str">
        <f t="shared" si="10"/>
        <v/>
      </c>
      <c r="I178" s="18">
        <f t="shared" si="11"/>
        <v>0</v>
      </c>
      <c r="J178" s="17" t="str">
        <f t="shared" si="12"/>
        <v/>
      </c>
      <c r="K178" s="18">
        <f t="shared" si="13"/>
        <v>0</v>
      </c>
      <c r="L178" s="19" t="str">
        <f t="shared" si="14"/>
        <v/>
      </c>
    </row>
    <row r="179" spans="2:12" x14ac:dyDescent="0.2">
      <c r="B179" s="14"/>
      <c r="C179" s="15"/>
      <c r="D179" s="16"/>
      <c r="E179" s="16"/>
      <c r="F179" s="16"/>
      <c r="G179" s="16"/>
      <c r="H179" s="17" t="str">
        <f t="shared" si="10"/>
        <v/>
      </c>
      <c r="I179" s="18">
        <f t="shared" si="11"/>
        <v>0</v>
      </c>
      <c r="J179" s="17" t="str">
        <f t="shared" si="12"/>
        <v/>
      </c>
      <c r="K179" s="18">
        <f t="shared" si="13"/>
        <v>0</v>
      </c>
      <c r="L179" s="19" t="str">
        <f t="shared" si="14"/>
        <v/>
      </c>
    </row>
    <row r="180" spans="2:12" x14ac:dyDescent="0.2">
      <c r="B180" s="14"/>
      <c r="C180" s="15"/>
      <c r="D180" s="16"/>
      <c r="E180" s="16"/>
      <c r="F180" s="16"/>
      <c r="G180" s="16"/>
      <c r="H180" s="17" t="str">
        <f t="shared" si="10"/>
        <v/>
      </c>
      <c r="I180" s="18">
        <f t="shared" si="11"/>
        <v>0</v>
      </c>
      <c r="J180" s="17" t="str">
        <f t="shared" si="12"/>
        <v/>
      </c>
      <c r="K180" s="18">
        <f t="shared" si="13"/>
        <v>0</v>
      </c>
      <c r="L180" s="19" t="str">
        <f t="shared" si="14"/>
        <v/>
      </c>
    </row>
    <row r="181" spans="2:12" x14ac:dyDescent="0.2">
      <c r="B181" s="14"/>
      <c r="C181" s="15"/>
      <c r="D181" s="16"/>
      <c r="E181" s="16"/>
      <c r="F181" s="16"/>
      <c r="G181" s="16"/>
      <c r="H181" s="17" t="str">
        <f t="shared" si="10"/>
        <v/>
      </c>
      <c r="I181" s="18">
        <f t="shared" si="11"/>
        <v>0</v>
      </c>
      <c r="J181" s="17" t="str">
        <f t="shared" si="12"/>
        <v/>
      </c>
      <c r="K181" s="18">
        <f t="shared" si="13"/>
        <v>0</v>
      </c>
      <c r="L181" s="19" t="str">
        <f t="shared" si="14"/>
        <v/>
      </c>
    </row>
    <row r="182" spans="2:12" x14ac:dyDescent="0.2">
      <c r="B182" s="14"/>
      <c r="C182" s="15"/>
      <c r="D182" s="16"/>
      <c r="E182" s="16"/>
      <c r="F182" s="16"/>
      <c r="G182" s="16"/>
      <c r="H182" s="17" t="str">
        <f t="shared" si="10"/>
        <v/>
      </c>
      <c r="I182" s="18">
        <f t="shared" si="11"/>
        <v>0</v>
      </c>
      <c r="J182" s="17" t="str">
        <f t="shared" si="12"/>
        <v/>
      </c>
      <c r="K182" s="18">
        <f t="shared" si="13"/>
        <v>0</v>
      </c>
      <c r="L182" s="19" t="str">
        <f t="shared" si="14"/>
        <v/>
      </c>
    </row>
    <row r="183" spans="2:12" x14ac:dyDescent="0.2">
      <c r="B183" s="14"/>
      <c r="C183" s="15"/>
      <c r="D183" s="16"/>
      <c r="E183" s="16"/>
      <c r="F183" s="16"/>
      <c r="G183" s="16"/>
      <c r="H183" s="17" t="str">
        <f t="shared" si="10"/>
        <v/>
      </c>
      <c r="I183" s="18">
        <f t="shared" si="11"/>
        <v>0</v>
      </c>
      <c r="J183" s="17" t="str">
        <f t="shared" si="12"/>
        <v/>
      </c>
      <c r="K183" s="18">
        <f t="shared" si="13"/>
        <v>0</v>
      </c>
      <c r="L183" s="19" t="str">
        <f t="shared" si="14"/>
        <v/>
      </c>
    </row>
    <row r="184" spans="2:12" x14ac:dyDescent="0.2">
      <c r="B184" s="14"/>
      <c r="C184" s="15"/>
      <c r="D184" s="16"/>
      <c r="E184" s="16"/>
      <c r="F184" s="16"/>
      <c r="G184" s="16"/>
      <c r="H184" s="17" t="str">
        <f t="shared" si="10"/>
        <v/>
      </c>
      <c r="I184" s="18">
        <f t="shared" si="11"/>
        <v>0</v>
      </c>
      <c r="J184" s="17" t="str">
        <f t="shared" si="12"/>
        <v/>
      </c>
      <c r="K184" s="18">
        <f t="shared" si="13"/>
        <v>0</v>
      </c>
      <c r="L184" s="19" t="str">
        <f t="shared" si="14"/>
        <v/>
      </c>
    </row>
    <row r="185" spans="2:12" x14ac:dyDescent="0.2">
      <c r="B185" s="14"/>
      <c r="C185" s="15"/>
      <c r="D185" s="16"/>
      <c r="E185" s="16"/>
      <c r="F185" s="16"/>
      <c r="G185" s="16"/>
      <c r="H185" s="17" t="str">
        <f t="shared" si="10"/>
        <v/>
      </c>
      <c r="I185" s="18">
        <f t="shared" si="11"/>
        <v>0</v>
      </c>
      <c r="J185" s="17" t="str">
        <f t="shared" si="12"/>
        <v/>
      </c>
      <c r="K185" s="18">
        <f t="shared" si="13"/>
        <v>0</v>
      </c>
      <c r="L185" s="19" t="str">
        <f t="shared" si="14"/>
        <v/>
      </c>
    </row>
    <row r="186" spans="2:12" x14ac:dyDescent="0.2">
      <c r="B186" s="14"/>
      <c r="C186" s="15"/>
      <c r="D186" s="16"/>
      <c r="E186" s="16"/>
      <c r="F186" s="16"/>
      <c r="G186" s="16"/>
      <c r="H186" s="17" t="str">
        <f t="shared" si="10"/>
        <v/>
      </c>
      <c r="I186" s="18">
        <f t="shared" si="11"/>
        <v>0</v>
      </c>
      <c r="J186" s="17" t="str">
        <f t="shared" si="12"/>
        <v/>
      </c>
      <c r="K186" s="18">
        <f t="shared" si="13"/>
        <v>0</v>
      </c>
      <c r="L186" s="19" t="str">
        <f t="shared" si="14"/>
        <v/>
      </c>
    </row>
    <row r="187" spans="2:12" x14ac:dyDescent="0.2">
      <c r="B187" s="14"/>
      <c r="C187" s="15"/>
      <c r="D187" s="16"/>
      <c r="E187" s="16"/>
      <c r="F187" s="16"/>
      <c r="G187" s="16"/>
      <c r="H187" s="17" t="str">
        <f t="shared" si="10"/>
        <v/>
      </c>
      <c r="I187" s="18">
        <f t="shared" si="11"/>
        <v>0</v>
      </c>
      <c r="J187" s="17" t="str">
        <f t="shared" si="12"/>
        <v/>
      </c>
      <c r="K187" s="18">
        <f t="shared" si="13"/>
        <v>0</v>
      </c>
      <c r="L187" s="19" t="str">
        <f t="shared" si="14"/>
        <v/>
      </c>
    </row>
    <row r="188" spans="2:12" x14ac:dyDescent="0.2">
      <c r="B188" s="14"/>
      <c r="C188" s="15"/>
      <c r="D188" s="16"/>
      <c r="E188" s="16"/>
      <c r="F188" s="16"/>
      <c r="G188" s="16"/>
      <c r="H188" s="17" t="str">
        <f t="shared" si="10"/>
        <v/>
      </c>
      <c r="I188" s="18">
        <f t="shared" si="11"/>
        <v>0</v>
      </c>
      <c r="J188" s="17" t="str">
        <f t="shared" si="12"/>
        <v/>
      </c>
      <c r="K188" s="18">
        <f t="shared" si="13"/>
        <v>0</v>
      </c>
      <c r="L188" s="19" t="str">
        <f t="shared" si="14"/>
        <v/>
      </c>
    </row>
    <row r="189" spans="2:12" x14ac:dyDescent="0.2">
      <c r="B189" s="14"/>
      <c r="C189" s="15"/>
      <c r="D189" s="16"/>
      <c r="E189" s="16"/>
      <c r="F189" s="16"/>
      <c r="G189" s="16"/>
      <c r="H189" s="17" t="str">
        <f t="shared" si="10"/>
        <v/>
      </c>
      <c r="I189" s="18">
        <f t="shared" si="11"/>
        <v>0</v>
      </c>
      <c r="J189" s="17" t="str">
        <f t="shared" si="12"/>
        <v/>
      </c>
      <c r="K189" s="18">
        <f t="shared" si="13"/>
        <v>0</v>
      </c>
      <c r="L189" s="19" t="str">
        <f t="shared" si="14"/>
        <v/>
      </c>
    </row>
    <row r="190" spans="2:12" x14ac:dyDescent="0.2">
      <c r="B190" s="14"/>
      <c r="C190" s="15"/>
      <c r="D190" s="16"/>
      <c r="E190" s="16"/>
      <c r="F190" s="16"/>
      <c r="G190" s="16"/>
      <c r="H190" s="17" t="str">
        <f t="shared" si="10"/>
        <v/>
      </c>
      <c r="I190" s="18">
        <f t="shared" si="11"/>
        <v>0</v>
      </c>
      <c r="J190" s="17" t="str">
        <f t="shared" si="12"/>
        <v/>
      </c>
      <c r="K190" s="18">
        <f t="shared" si="13"/>
        <v>0</v>
      </c>
      <c r="L190" s="19" t="str">
        <f t="shared" si="14"/>
        <v/>
      </c>
    </row>
    <row r="191" spans="2:12" x14ac:dyDescent="0.2">
      <c r="B191" s="14"/>
      <c r="C191" s="15"/>
      <c r="D191" s="16"/>
      <c r="E191" s="16"/>
      <c r="F191" s="16"/>
      <c r="G191" s="16"/>
      <c r="H191" s="17" t="str">
        <f t="shared" si="10"/>
        <v/>
      </c>
      <c r="I191" s="18">
        <f t="shared" si="11"/>
        <v>0</v>
      </c>
      <c r="J191" s="17" t="str">
        <f t="shared" si="12"/>
        <v/>
      </c>
      <c r="K191" s="18">
        <f t="shared" si="13"/>
        <v>0</v>
      </c>
      <c r="L191" s="19" t="str">
        <f t="shared" si="14"/>
        <v/>
      </c>
    </row>
    <row r="192" spans="2:12" x14ac:dyDescent="0.2">
      <c r="B192" s="14"/>
      <c r="C192" s="15"/>
      <c r="D192" s="16"/>
      <c r="E192" s="16"/>
      <c r="F192" s="16"/>
      <c r="G192" s="16"/>
      <c r="H192" s="17" t="str">
        <f t="shared" si="10"/>
        <v/>
      </c>
      <c r="I192" s="18">
        <f t="shared" si="11"/>
        <v>0</v>
      </c>
      <c r="J192" s="17" t="str">
        <f t="shared" si="12"/>
        <v/>
      </c>
      <c r="K192" s="18">
        <f t="shared" si="13"/>
        <v>0</v>
      </c>
      <c r="L192" s="19" t="str">
        <f t="shared" si="14"/>
        <v/>
      </c>
    </row>
    <row r="193" spans="2:12" x14ac:dyDescent="0.2">
      <c r="B193" s="14"/>
      <c r="C193" s="15"/>
      <c r="D193" s="16"/>
      <c r="E193" s="16"/>
      <c r="F193" s="16"/>
      <c r="G193" s="16"/>
      <c r="H193" s="17" t="str">
        <f t="shared" si="10"/>
        <v/>
      </c>
      <c r="I193" s="18">
        <f t="shared" si="11"/>
        <v>0</v>
      </c>
      <c r="J193" s="17" t="str">
        <f t="shared" si="12"/>
        <v/>
      </c>
      <c r="K193" s="18">
        <f t="shared" si="13"/>
        <v>0</v>
      </c>
      <c r="L193" s="19" t="str">
        <f t="shared" si="14"/>
        <v/>
      </c>
    </row>
    <row r="194" spans="2:12" x14ac:dyDescent="0.2">
      <c r="B194" s="14"/>
      <c r="C194" s="15"/>
      <c r="D194" s="16"/>
      <c r="E194" s="16"/>
      <c r="F194" s="16"/>
      <c r="G194" s="16"/>
      <c r="H194" s="17" t="str">
        <f t="shared" si="10"/>
        <v/>
      </c>
      <c r="I194" s="18">
        <f t="shared" si="11"/>
        <v>0</v>
      </c>
      <c r="J194" s="17" t="str">
        <f t="shared" si="12"/>
        <v/>
      </c>
      <c r="K194" s="18">
        <f t="shared" si="13"/>
        <v>0</v>
      </c>
      <c r="L194" s="19" t="str">
        <f t="shared" si="14"/>
        <v/>
      </c>
    </row>
    <row r="195" spans="2:12" x14ac:dyDescent="0.2">
      <c r="B195" s="14"/>
      <c r="C195" s="15"/>
      <c r="D195" s="16"/>
      <c r="E195" s="16"/>
      <c r="F195" s="16"/>
      <c r="G195" s="16"/>
      <c r="H195" s="17" t="str">
        <f t="shared" si="10"/>
        <v/>
      </c>
      <c r="I195" s="18">
        <f t="shared" si="11"/>
        <v>0</v>
      </c>
      <c r="J195" s="17" t="str">
        <f t="shared" si="12"/>
        <v/>
      </c>
      <c r="K195" s="18">
        <f t="shared" si="13"/>
        <v>0</v>
      </c>
      <c r="L195" s="19" t="str">
        <f t="shared" si="14"/>
        <v/>
      </c>
    </row>
    <row r="196" spans="2:12" x14ac:dyDescent="0.2">
      <c r="B196" s="14"/>
      <c r="C196" s="15"/>
      <c r="D196" s="16"/>
      <c r="E196" s="16"/>
      <c r="F196" s="16"/>
      <c r="G196" s="16"/>
      <c r="H196" s="17" t="str">
        <f t="shared" si="10"/>
        <v/>
      </c>
      <c r="I196" s="18">
        <f t="shared" si="11"/>
        <v>0</v>
      </c>
      <c r="J196" s="17" t="str">
        <f t="shared" si="12"/>
        <v/>
      </c>
      <c r="K196" s="18">
        <f t="shared" si="13"/>
        <v>0</v>
      </c>
      <c r="L196" s="19" t="str">
        <f t="shared" si="14"/>
        <v/>
      </c>
    </row>
    <row r="197" spans="2:12" x14ac:dyDescent="0.2">
      <c r="B197" s="14"/>
      <c r="C197" s="15"/>
      <c r="D197" s="16"/>
      <c r="E197" s="16"/>
      <c r="F197" s="16"/>
      <c r="G197" s="16"/>
      <c r="H197" s="17" t="str">
        <f t="shared" si="10"/>
        <v/>
      </c>
      <c r="I197" s="18">
        <f t="shared" si="11"/>
        <v>0</v>
      </c>
      <c r="J197" s="17" t="str">
        <f t="shared" si="12"/>
        <v/>
      </c>
      <c r="K197" s="18">
        <f t="shared" si="13"/>
        <v>0</v>
      </c>
      <c r="L197" s="19" t="str">
        <f t="shared" si="14"/>
        <v/>
      </c>
    </row>
    <row r="198" spans="2:12" x14ac:dyDescent="0.2">
      <c r="B198" s="14"/>
      <c r="C198" s="15"/>
      <c r="D198" s="16"/>
      <c r="E198" s="16"/>
      <c r="F198" s="16"/>
      <c r="G198" s="16"/>
      <c r="H198" s="17" t="str">
        <f t="shared" si="10"/>
        <v/>
      </c>
      <c r="I198" s="18">
        <f t="shared" si="11"/>
        <v>0</v>
      </c>
      <c r="J198" s="17" t="str">
        <f t="shared" si="12"/>
        <v/>
      </c>
      <c r="K198" s="18">
        <f t="shared" si="13"/>
        <v>0</v>
      </c>
      <c r="L198" s="19" t="str">
        <f t="shared" si="14"/>
        <v/>
      </c>
    </row>
    <row r="199" spans="2:12" x14ac:dyDescent="0.2">
      <c r="B199" s="14"/>
      <c r="C199" s="15"/>
      <c r="D199" s="16"/>
      <c r="E199" s="16"/>
      <c r="F199" s="16"/>
      <c r="G199" s="16"/>
      <c r="H199" s="17" t="str">
        <f t="shared" si="10"/>
        <v/>
      </c>
      <c r="I199" s="18">
        <f t="shared" si="11"/>
        <v>0</v>
      </c>
      <c r="J199" s="17" t="str">
        <f t="shared" si="12"/>
        <v/>
      </c>
      <c r="K199" s="18">
        <f t="shared" si="13"/>
        <v>0</v>
      </c>
      <c r="L199" s="19" t="str">
        <f t="shared" si="14"/>
        <v/>
      </c>
    </row>
    <row r="200" spans="2:12" x14ac:dyDescent="0.2">
      <c r="B200" s="14"/>
      <c r="C200" s="15"/>
      <c r="D200" s="16"/>
      <c r="E200" s="16"/>
      <c r="F200" s="16"/>
      <c r="G200" s="16"/>
      <c r="H200" s="17" t="str">
        <f t="shared" si="10"/>
        <v/>
      </c>
      <c r="I200" s="18">
        <f t="shared" si="11"/>
        <v>0</v>
      </c>
      <c r="J200" s="17" t="str">
        <f t="shared" si="12"/>
        <v/>
      </c>
      <c r="K200" s="18">
        <f t="shared" si="13"/>
        <v>0</v>
      </c>
      <c r="L200" s="19" t="str">
        <f t="shared" si="14"/>
        <v/>
      </c>
    </row>
    <row r="201" spans="2:12" x14ac:dyDescent="0.2">
      <c r="B201" s="14"/>
      <c r="C201" s="15"/>
      <c r="D201" s="16"/>
      <c r="E201" s="16"/>
      <c r="F201" s="16"/>
      <c r="G201" s="16"/>
      <c r="H201" s="17" t="str">
        <f t="shared" ref="H201:H264" si="15">IF($B201="","",IF(N(D201)+N(E201)=0,"–",IFERROR(IF(N(D201)-N(E201)&gt;=0,INDEX(MapD,MATCH(LEFT($B201,4),MapCont,0)),INDEX(MapC,MATCH(LEFT($B201,4),MapCont,0))),IFERROR(IF(N(D201)-N(E201)&gt;=0,INDEX(MapD,MATCH(LEFT($B201,3),MapCont,0)),INDEX(MapC,MATCH(LEFT($B201,3),MapCont,0))),"?"))))</f>
        <v/>
      </c>
      <c r="I201" s="18">
        <f t="shared" ref="I201:I264" si="16">IF(OR(H201="",H201="–",H201="?"),0,IF(OR(INDEX(RandTip,MATCH(H201,RandCheie,0))="A",INDEX(RandTip,MATCH(H201,RandCheie,0))="C"),1,-1)*(N(D201)-N(E201)))</f>
        <v>0</v>
      </c>
      <c r="J201" s="17" t="str">
        <f t="shared" ref="J201:J264" si="17">IF($B201="","",IF(N(F201)+N(G201)=0,"–",IFERROR(IF(N(F201)-N(G201)&gt;=0,INDEX(MapD,MATCH(LEFT($B201,4),MapCont,0)),INDEX(MapC,MATCH(LEFT($B201,4),MapCont,0))),IFERROR(IF(N(F201)-N(G201)&gt;=0,INDEX(MapD,MATCH(LEFT($B201,3),MapCont,0)),INDEX(MapC,MATCH(LEFT($B201,3),MapCont,0))),"?"))))</f>
        <v/>
      </c>
      <c r="K201" s="18">
        <f t="shared" ref="K201:K264" si="18">IF(OR(J201="",J201="–",J201="?"),0,IF(OR(INDEX(RandTip,MATCH(J201,RandCheie,0))="A",INDEX(RandTip,MATCH(J201,RandCheie,0))="C"),1,-1)*(N(F201)-N(G201)))</f>
        <v>0</v>
      </c>
      <c r="L201" s="19" t="str">
        <f t="shared" ref="L201:L264" si="19">IF($B201="","",TRIM(IF(OR(H201="?",J201="?"),"Cont fără corespondență: adaugă-l în foaia Corespondențe. ","")&amp;IF(COUNTIF($B$9:$B$308,$B201)&gt;1,"Cont trecut de două ori. ","")&amp;IF(AND(N(D201)&gt;0,N(E201)&gt;0),"Sold și debitor, și creditor: trece doar soldul net. ","")&amp;IF(AND(LEFT($B201,3)="531",N(E201)&gt;0),"Casa nu poate avea sold creditor. ","")&amp;IF(AND(LEFT($B201,1)="3",LEFT($B201,2)&lt;&gt;"39",LEFT($B201,3)&lt;&gt;"378",LEFT($B201,3)&lt;&gt;"348",N(E201)&gt;0),"Stoc cu sold creditor: verifică ieșirile. ","")&amp;IF(AND(OR(LEFT($B201,3)="542",LEFT($B201,3)="473",LEFT($B201,3)="581"),N(D201)+N(E201)&lt;&gt;0),"La închiderea anului ar trebui să aibă sold zero. ","")&amp;IF(AND(LEFT($B201,4)="4118",N(D201)&gt;0,SUMPRODUCT((LEFT($B$9:$B$308,3)="491")*1)=0),"Clienți incerți fără ajustare pentru depreciere (491). ","")))</f>
        <v/>
      </c>
    </row>
    <row r="202" spans="2:12" x14ac:dyDescent="0.2">
      <c r="B202" s="14"/>
      <c r="C202" s="15"/>
      <c r="D202" s="16"/>
      <c r="E202" s="16"/>
      <c r="F202" s="16"/>
      <c r="G202" s="16"/>
      <c r="H202" s="17" t="str">
        <f t="shared" si="15"/>
        <v/>
      </c>
      <c r="I202" s="18">
        <f t="shared" si="16"/>
        <v>0</v>
      </c>
      <c r="J202" s="17" t="str">
        <f t="shared" si="17"/>
        <v/>
      </c>
      <c r="K202" s="18">
        <f t="shared" si="18"/>
        <v>0</v>
      </c>
      <c r="L202" s="19" t="str">
        <f t="shared" si="19"/>
        <v/>
      </c>
    </row>
    <row r="203" spans="2:12" x14ac:dyDescent="0.2">
      <c r="B203" s="14"/>
      <c r="C203" s="15"/>
      <c r="D203" s="16"/>
      <c r="E203" s="16"/>
      <c r="F203" s="16"/>
      <c r="G203" s="16"/>
      <c r="H203" s="17" t="str">
        <f t="shared" si="15"/>
        <v/>
      </c>
      <c r="I203" s="18">
        <f t="shared" si="16"/>
        <v>0</v>
      </c>
      <c r="J203" s="17" t="str">
        <f t="shared" si="17"/>
        <v/>
      </c>
      <c r="K203" s="18">
        <f t="shared" si="18"/>
        <v>0</v>
      </c>
      <c r="L203" s="19" t="str">
        <f t="shared" si="19"/>
        <v/>
      </c>
    </row>
    <row r="204" spans="2:12" x14ac:dyDescent="0.2">
      <c r="B204" s="14"/>
      <c r="C204" s="15"/>
      <c r="D204" s="16"/>
      <c r="E204" s="16"/>
      <c r="F204" s="16"/>
      <c r="G204" s="16"/>
      <c r="H204" s="17" t="str">
        <f t="shared" si="15"/>
        <v/>
      </c>
      <c r="I204" s="18">
        <f t="shared" si="16"/>
        <v>0</v>
      </c>
      <c r="J204" s="17" t="str">
        <f t="shared" si="17"/>
        <v/>
      </c>
      <c r="K204" s="18">
        <f t="shared" si="18"/>
        <v>0</v>
      </c>
      <c r="L204" s="19" t="str">
        <f t="shared" si="19"/>
        <v/>
      </c>
    </row>
    <row r="205" spans="2:12" x14ac:dyDescent="0.2">
      <c r="B205" s="14"/>
      <c r="C205" s="15"/>
      <c r="D205" s="16"/>
      <c r="E205" s="16"/>
      <c r="F205" s="16"/>
      <c r="G205" s="16"/>
      <c r="H205" s="17" t="str">
        <f t="shared" si="15"/>
        <v/>
      </c>
      <c r="I205" s="18">
        <f t="shared" si="16"/>
        <v>0</v>
      </c>
      <c r="J205" s="17" t="str">
        <f t="shared" si="17"/>
        <v/>
      </c>
      <c r="K205" s="18">
        <f t="shared" si="18"/>
        <v>0</v>
      </c>
      <c r="L205" s="19" t="str">
        <f t="shared" si="19"/>
        <v/>
      </c>
    </row>
    <row r="206" spans="2:12" x14ac:dyDescent="0.2">
      <c r="B206" s="14"/>
      <c r="C206" s="15"/>
      <c r="D206" s="16"/>
      <c r="E206" s="16"/>
      <c r="F206" s="16"/>
      <c r="G206" s="16"/>
      <c r="H206" s="17" t="str">
        <f t="shared" si="15"/>
        <v/>
      </c>
      <c r="I206" s="18">
        <f t="shared" si="16"/>
        <v>0</v>
      </c>
      <c r="J206" s="17" t="str">
        <f t="shared" si="17"/>
        <v/>
      </c>
      <c r="K206" s="18">
        <f t="shared" si="18"/>
        <v>0</v>
      </c>
      <c r="L206" s="19" t="str">
        <f t="shared" si="19"/>
        <v/>
      </c>
    </row>
    <row r="207" spans="2:12" x14ac:dyDescent="0.2">
      <c r="B207" s="14"/>
      <c r="C207" s="15"/>
      <c r="D207" s="16"/>
      <c r="E207" s="16"/>
      <c r="F207" s="16"/>
      <c r="G207" s="16"/>
      <c r="H207" s="17" t="str">
        <f t="shared" si="15"/>
        <v/>
      </c>
      <c r="I207" s="18">
        <f t="shared" si="16"/>
        <v>0</v>
      </c>
      <c r="J207" s="17" t="str">
        <f t="shared" si="17"/>
        <v/>
      </c>
      <c r="K207" s="18">
        <f t="shared" si="18"/>
        <v>0</v>
      </c>
      <c r="L207" s="19" t="str">
        <f t="shared" si="19"/>
        <v/>
      </c>
    </row>
    <row r="208" spans="2:12" x14ac:dyDescent="0.2">
      <c r="B208" s="14"/>
      <c r="C208" s="15"/>
      <c r="D208" s="16"/>
      <c r="E208" s="16"/>
      <c r="F208" s="16"/>
      <c r="G208" s="16"/>
      <c r="H208" s="17" t="str">
        <f t="shared" si="15"/>
        <v/>
      </c>
      <c r="I208" s="18">
        <f t="shared" si="16"/>
        <v>0</v>
      </c>
      <c r="J208" s="17" t="str">
        <f t="shared" si="17"/>
        <v/>
      </c>
      <c r="K208" s="18">
        <f t="shared" si="18"/>
        <v>0</v>
      </c>
      <c r="L208" s="19" t="str">
        <f t="shared" si="19"/>
        <v/>
      </c>
    </row>
    <row r="209" spans="2:12" x14ac:dyDescent="0.2">
      <c r="B209" s="14"/>
      <c r="C209" s="15"/>
      <c r="D209" s="16"/>
      <c r="E209" s="16"/>
      <c r="F209" s="16"/>
      <c r="G209" s="16"/>
      <c r="H209" s="17" t="str">
        <f t="shared" si="15"/>
        <v/>
      </c>
      <c r="I209" s="18">
        <f t="shared" si="16"/>
        <v>0</v>
      </c>
      <c r="J209" s="17" t="str">
        <f t="shared" si="17"/>
        <v/>
      </c>
      <c r="K209" s="18">
        <f t="shared" si="18"/>
        <v>0</v>
      </c>
      <c r="L209" s="19" t="str">
        <f t="shared" si="19"/>
        <v/>
      </c>
    </row>
    <row r="210" spans="2:12" x14ac:dyDescent="0.2">
      <c r="B210" s="14"/>
      <c r="C210" s="15"/>
      <c r="D210" s="16"/>
      <c r="E210" s="16"/>
      <c r="F210" s="16"/>
      <c r="G210" s="16"/>
      <c r="H210" s="17" t="str">
        <f t="shared" si="15"/>
        <v/>
      </c>
      <c r="I210" s="18">
        <f t="shared" si="16"/>
        <v>0</v>
      </c>
      <c r="J210" s="17" t="str">
        <f t="shared" si="17"/>
        <v/>
      </c>
      <c r="K210" s="18">
        <f t="shared" si="18"/>
        <v>0</v>
      </c>
      <c r="L210" s="19" t="str">
        <f t="shared" si="19"/>
        <v/>
      </c>
    </row>
    <row r="211" spans="2:12" x14ac:dyDescent="0.2">
      <c r="B211" s="14"/>
      <c r="C211" s="15"/>
      <c r="D211" s="16"/>
      <c r="E211" s="16"/>
      <c r="F211" s="16"/>
      <c r="G211" s="16"/>
      <c r="H211" s="17" t="str">
        <f t="shared" si="15"/>
        <v/>
      </c>
      <c r="I211" s="18">
        <f t="shared" si="16"/>
        <v>0</v>
      </c>
      <c r="J211" s="17" t="str">
        <f t="shared" si="17"/>
        <v/>
      </c>
      <c r="K211" s="18">
        <f t="shared" si="18"/>
        <v>0</v>
      </c>
      <c r="L211" s="19" t="str">
        <f t="shared" si="19"/>
        <v/>
      </c>
    </row>
    <row r="212" spans="2:12" x14ac:dyDescent="0.2">
      <c r="B212" s="14"/>
      <c r="C212" s="15"/>
      <c r="D212" s="16"/>
      <c r="E212" s="16"/>
      <c r="F212" s="16"/>
      <c r="G212" s="16"/>
      <c r="H212" s="17" t="str">
        <f t="shared" si="15"/>
        <v/>
      </c>
      <c r="I212" s="18">
        <f t="shared" si="16"/>
        <v>0</v>
      </c>
      <c r="J212" s="17" t="str">
        <f t="shared" si="17"/>
        <v/>
      </c>
      <c r="K212" s="18">
        <f t="shared" si="18"/>
        <v>0</v>
      </c>
      <c r="L212" s="19" t="str">
        <f t="shared" si="19"/>
        <v/>
      </c>
    </row>
    <row r="213" spans="2:12" x14ac:dyDescent="0.2">
      <c r="B213" s="14"/>
      <c r="C213" s="15"/>
      <c r="D213" s="16"/>
      <c r="E213" s="16"/>
      <c r="F213" s="16"/>
      <c r="G213" s="16"/>
      <c r="H213" s="17" t="str">
        <f t="shared" si="15"/>
        <v/>
      </c>
      <c r="I213" s="18">
        <f t="shared" si="16"/>
        <v>0</v>
      </c>
      <c r="J213" s="17" t="str">
        <f t="shared" si="17"/>
        <v/>
      </c>
      <c r="K213" s="18">
        <f t="shared" si="18"/>
        <v>0</v>
      </c>
      <c r="L213" s="19" t="str">
        <f t="shared" si="19"/>
        <v/>
      </c>
    </row>
    <row r="214" spans="2:12" x14ac:dyDescent="0.2">
      <c r="B214" s="14"/>
      <c r="C214" s="15"/>
      <c r="D214" s="16"/>
      <c r="E214" s="16"/>
      <c r="F214" s="16"/>
      <c r="G214" s="16"/>
      <c r="H214" s="17" t="str">
        <f t="shared" si="15"/>
        <v/>
      </c>
      <c r="I214" s="18">
        <f t="shared" si="16"/>
        <v>0</v>
      </c>
      <c r="J214" s="17" t="str">
        <f t="shared" si="17"/>
        <v/>
      </c>
      <c r="K214" s="18">
        <f t="shared" si="18"/>
        <v>0</v>
      </c>
      <c r="L214" s="19" t="str">
        <f t="shared" si="19"/>
        <v/>
      </c>
    </row>
    <row r="215" spans="2:12" x14ac:dyDescent="0.2">
      <c r="B215" s="14"/>
      <c r="C215" s="15"/>
      <c r="D215" s="16"/>
      <c r="E215" s="16"/>
      <c r="F215" s="16"/>
      <c r="G215" s="16"/>
      <c r="H215" s="17" t="str">
        <f t="shared" si="15"/>
        <v/>
      </c>
      <c r="I215" s="18">
        <f t="shared" si="16"/>
        <v>0</v>
      </c>
      <c r="J215" s="17" t="str">
        <f t="shared" si="17"/>
        <v/>
      </c>
      <c r="K215" s="18">
        <f t="shared" si="18"/>
        <v>0</v>
      </c>
      <c r="L215" s="19" t="str">
        <f t="shared" si="19"/>
        <v/>
      </c>
    </row>
    <row r="216" spans="2:12" x14ac:dyDescent="0.2">
      <c r="B216" s="14"/>
      <c r="C216" s="15"/>
      <c r="D216" s="16"/>
      <c r="E216" s="16"/>
      <c r="F216" s="16"/>
      <c r="G216" s="16"/>
      <c r="H216" s="17" t="str">
        <f t="shared" si="15"/>
        <v/>
      </c>
      <c r="I216" s="18">
        <f t="shared" si="16"/>
        <v>0</v>
      </c>
      <c r="J216" s="17" t="str">
        <f t="shared" si="17"/>
        <v/>
      </c>
      <c r="K216" s="18">
        <f t="shared" si="18"/>
        <v>0</v>
      </c>
      <c r="L216" s="19" t="str">
        <f t="shared" si="19"/>
        <v/>
      </c>
    </row>
    <row r="217" spans="2:12" x14ac:dyDescent="0.2">
      <c r="B217" s="14"/>
      <c r="C217" s="15"/>
      <c r="D217" s="16"/>
      <c r="E217" s="16"/>
      <c r="F217" s="16"/>
      <c r="G217" s="16"/>
      <c r="H217" s="17" t="str">
        <f t="shared" si="15"/>
        <v/>
      </c>
      <c r="I217" s="18">
        <f t="shared" si="16"/>
        <v>0</v>
      </c>
      <c r="J217" s="17" t="str">
        <f t="shared" si="17"/>
        <v/>
      </c>
      <c r="K217" s="18">
        <f t="shared" si="18"/>
        <v>0</v>
      </c>
      <c r="L217" s="19" t="str">
        <f t="shared" si="19"/>
        <v/>
      </c>
    </row>
    <row r="218" spans="2:12" x14ac:dyDescent="0.2">
      <c r="B218" s="14"/>
      <c r="C218" s="15"/>
      <c r="D218" s="16"/>
      <c r="E218" s="16"/>
      <c r="F218" s="16"/>
      <c r="G218" s="16"/>
      <c r="H218" s="17" t="str">
        <f t="shared" si="15"/>
        <v/>
      </c>
      <c r="I218" s="18">
        <f t="shared" si="16"/>
        <v>0</v>
      </c>
      <c r="J218" s="17" t="str">
        <f t="shared" si="17"/>
        <v/>
      </c>
      <c r="K218" s="18">
        <f t="shared" si="18"/>
        <v>0</v>
      </c>
      <c r="L218" s="19" t="str">
        <f t="shared" si="19"/>
        <v/>
      </c>
    </row>
    <row r="219" spans="2:12" x14ac:dyDescent="0.2">
      <c r="B219" s="14"/>
      <c r="C219" s="15"/>
      <c r="D219" s="16"/>
      <c r="E219" s="16"/>
      <c r="F219" s="16"/>
      <c r="G219" s="16"/>
      <c r="H219" s="17" t="str">
        <f t="shared" si="15"/>
        <v/>
      </c>
      <c r="I219" s="18">
        <f t="shared" si="16"/>
        <v>0</v>
      </c>
      <c r="J219" s="17" t="str">
        <f t="shared" si="17"/>
        <v/>
      </c>
      <c r="K219" s="18">
        <f t="shared" si="18"/>
        <v>0</v>
      </c>
      <c r="L219" s="19" t="str">
        <f t="shared" si="19"/>
        <v/>
      </c>
    </row>
    <row r="220" spans="2:12" x14ac:dyDescent="0.2">
      <c r="B220" s="14"/>
      <c r="C220" s="15"/>
      <c r="D220" s="16"/>
      <c r="E220" s="16"/>
      <c r="F220" s="16"/>
      <c r="G220" s="16"/>
      <c r="H220" s="17" t="str">
        <f t="shared" si="15"/>
        <v/>
      </c>
      <c r="I220" s="18">
        <f t="shared" si="16"/>
        <v>0</v>
      </c>
      <c r="J220" s="17" t="str">
        <f t="shared" si="17"/>
        <v/>
      </c>
      <c r="K220" s="18">
        <f t="shared" si="18"/>
        <v>0</v>
      </c>
      <c r="L220" s="19" t="str">
        <f t="shared" si="19"/>
        <v/>
      </c>
    </row>
    <row r="221" spans="2:12" x14ac:dyDescent="0.2">
      <c r="B221" s="14"/>
      <c r="C221" s="15"/>
      <c r="D221" s="16"/>
      <c r="E221" s="16"/>
      <c r="F221" s="16"/>
      <c r="G221" s="16"/>
      <c r="H221" s="17" t="str">
        <f t="shared" si="15"/>
        <v/>
      </c>
      <c r="I221" s="18">
        <f t="shared" si="16"/>
        <v>0</v>
      </c>
      <c r="J221" s="17" t="str">
        <f t="shared" si="17"/>
        <v/>
      </c>
      <c r="K221" s="18">
        <f t="shared" si="18"/>
        <v>0</v>
      </c>
      <c r="L221" s="19" t="str">
        <f t="shared" si="19"/>
        <v/>
      </c>
    </row>
    <row r="222" spans="2:12" x14ac:dyDescent="0.2">
      <c r="B222" s="14"/>
      <c r="C222" s="15"/>
      <c r="D222" s="16"/>
      <c r="E222" s="16"/>
      <c r="F222" s="16"/>
      <c r="G222" s="16"/>
      <c r="H222" s="17" t="str">
        <f t="shared" si="15"/>
        <v/>
      </c>
      <c r="I222" s="18">
        <f t="shared" si="16"/>
        <v>0</v>
      </c>
      <c r="J222" s="17" t="str">
        <f t="shared" si="17"/>
        <v/>
      </c>
      <c r="K222" s="18">
        <f t="shared" si="18"/>
        <v>0</v>
      </c>
      <c r="L222" s="19" t="str">
        <f t="shared" si="19"/>
        <v/>
      </c>
    </row>
    <row r="223" spans="2:12" x14ac:dyDescent="0.2">
      <c r="B223" s="14"/>
      <c r="C223" s="15"/>
      <c r="D223" s="16"/>
      <c r="E223" s="16"/>
      <c r="F223" s="16"/>
      <c r="G223" s="16"/>
      <c r="H223" s="17" t="str">
        <f t="shared" si="15"/>
        <v/>
      </c>
      <c r="I223" s="18">
        <f t="shared" si="16"/>
        <v>0</v>
      </c>
      <c r="J223" s="17" t="str">
        <f t="shared" si="17"/>
        <v/>
      </c>
      <c r="K223" s="18">
        <f t="shared" si="18"/>
        <v>0</v>
      </c>
      <c r="L223" s="19" t="str">
        <f t="shared" si="19"/>
        <v/>
      </c>
    </row>
    <row r="224" spans="2:12" x14ac:dyDescent="0.2">
      <c r="B224" s="14"/>
      <c r="C224" s="15"/>
      <c r="D224" s="16"/>
      <c r="E224" s="16"/>
      <c r="F224" s="16"/>
      <c r="G224" s="16"/>
      <c r="H224" s="17" t="str">
        <f t="shared" si="15"/>
        <v/>
      </c>
      <c r="I224" s="18">
        <f t="shared" si="16"/>
        <v>0</v>
      </c>
      <c r="J224" s="17" t="str">
        <f t="shared" si="17"/>
        <v/>
      </c>
      <c r="K224" s="18">
        <f t="shared" si="18"/>
        <v>0</v>
      </c>
      <c r="L224" s="19" t="str">
        <f t="shared" si="19"/>
        <v/>
      </c>
    </row>
    <row r="225" spans="2:12" x14ac:dyDescent="0.2">
      <c r="B225" s="14"/>
      <c r="C225" s="15"/>
      <c r="D225" s="16"/>
      <c r="E225" s="16"/>
      <c r="F225" s="16"/>
      <c r="G225" s="16"/>
      <c r="H225" s="17" t="str">
        <f t="shared" si="15"/>
        <v/>
      </c>
      <c r="I225" s="18">
        <f t="shared" si="16"/>
        <v>0</v>
      </c>
      <c r="J225" s="17" t="str">
        <f t="shared" si="17"/>
        <v/>
      </c>
      <c r="K225" s="18">
        <f t="shared" si="18"/>
        <v>0</v>
      </c>
      <c r="L225" s="19" t="str">
        <f t="shared" si="19"/>
        <v/>
      </c>
    </row>
    <row r="226" spans="2:12" x14ac:dyDescent="0.2">
      <c r="B226" s="14"/>
      <c r="C226" s="15"/>
      <c r="D226" s="16"/>
      <c r="E226" s="16"/>
      <c r="F226" s="16"/>
      <c r="G226" s="16"/>
      <c r="H226" s="17" t="str">
        <f t="shared" si="15"/>
        <v/>
      </c>
      <c r="I226" s="18">
        <f t="shared" si="16"/>
        <v>0</v>
      </c>
      <c r="J226" s="17" t="str">
        <f t="shared" si="17"/>
        <v/>
      </c>
      <c r="K226" s="18">
        <f t="shared" si="18"/>
        <v>0</v>
      </c>
      <c r="L226" s="19" t="str">
        <f t="shared" si="19"/>
        <v/>
      </c>
    </row>
    <row r="227" spans="2:12" x14ac:dyDescent="0.2">
      <c r="B227" s="14"/>
      <c r="C227" s="15"/>
      <c r="D227" s="16"/>
      <c r="E227" s="16"/>
      <c r="F227" s="16"/>
      <c r="G227" s="16"/>
      <c r="H227" s="17" t="str">
        <f t="shared" si="15"/>
        <v/>
      </c>
      <c r="I227" s="18">
        <f t="shared" si="16"/>
        <v>0</v>
      </c>
      <c r="J227" s="17" t="str">
        <f t="shared" si="17"/>
        <v/>
      </c>
      <c r="K227" s="18">
        <f t="shared" si="18"/>
        <v>0</v>
      </c>
      <c r="L227" s="19" t="str">
        <f t="shared" si="19"/>
        <v/>
      </c>
    </row>
    <row r="228" spans="2:12" x14ac:dyDescent="0.2">
      <c r="B228" s="14"/>
      <c r="C228" s="15"/>
      <c r="D228" s="16"/>
      <c r="E228" s="16"/>
      <c r="F228" s="16"/>
      <c r="G228" s="16"/>
      <c r="H228" s="17" t="str">
        <f t="shared" si="15"/>
        <v/>
      </c>
      <c r="I228" s="18">
        <f t="shared" si="16"/>
        <v>0</v>
      </c>
      <c r="J228" s="17" t="str">
        <f t="shared" si="17"/>
        <v/>
      </c>
      <c r="K228" s="18">
        <f t="shared" si="18"/>
        <v>0</v>
      </c>
      <c r="L228" s="19" t="str">
        <f t="shared" si="19"/>
        <v/>
      </c>
    </row>
    <row r="229" spans="2:12" x14ac:dyDescent="0.2">
      <c r="B229" s="14"/>
      <c r="C229" s="15"/>
      <c r="D229" s="16"/>
      <c r="E229" s="16"/>
      <c r="F229" s="16"/>
      <c r="G229" s="16"/>
      <c r="H229" s="17" t="str">
        <f t="shared" si="15"/>
        <v/>
      </c>
      <c r="I229" s="18">
        <f t="shared" si="16"/>
        <v>0</v>
      </c>
      <c r="J229" s="17" t="str">
        <f t="shared" si="17"/>
        <v/>
      </c>
      <c r="K229" s="18">
        <f t="shared" si="18"/>
        <v>0</v>
      </c>
      <c r="L229" s="19" t="str">
        <f t="shared" si="19"/>
        <v/>
      </c>
    </row>
    <row r="230" spans="2:12" x14ac:dyDescent="0.2">
      <c r="B230" s="14"/>
      <c r="C230" s="15"/>
      <c r="D230" s="16"/>
      <c r="E230" s="16"/>
      <c r="F230" s="16"/>
      <c r="G230" s="16"/>
      <c r="H230" s="17" t="str">
        <f t="shared" si="15"/>
        <v/>
      </c>
      <c r="I230" s="18">
        <f t="shared" si="16"/>
        <v>0</v>
      </c>
      <c r="J230" s="17" t="str">
        <f t="shared" si="17"/>
        <v/>
      </c>
      <c r="K230" s="18">
        <f t="shared" si="18"/>
        <v>0</v>
      </c>
      <c r="L230" s="19" t="str">
        <f t="shared" si="19"/>
        <v/>
      </c>
    </row>
    <row r="231" spans="2:12" x14ac:dyDescent="0.2">
      <c r="B231" s="14"/>
      <c r="C231" s="15"/>
      <c r="D231" s="16"/>
      <c r="E231" s="16"/>
      <c r="F231" s="16"/>
      <c r="G231" s="16"/>
      <c r="H231" s="17" t="str">
        <f t="shared" si="15"/>
        <v/>
      </c>
      <c r="I231" s="18">
        <f t="shared" si="16"/>
        <v>0</v>
      </c>
      <c r="J231" s="17" t="str">
        <f t="shared" si="17"/>
        <v/>
      </c>
      <c r="K231" s="18">
        <f t="shared" si="18"/>
        <v>0</v>
      </c>
      <c r="L231" s="19" t="str">
        <f t="shared" si="19"/>
        <v/>
      </c>
    </row>
    <row r="232" spans="2:12" x14ac:dyDescent="0.2">
      <c r="B232" s="14"/>
      <c r="C232" s="15"/>
      <c r="D232" s="16"/>
      <c r="E232" s="16"/>
      <c r="F232" s="16"/>
      <c r="G232" s="16"/>
      <c r="H232" s="17" t="str">
        <f t="shared" si="15"/>
        <v/>
      </c>
      <c r="I232" s="18">
        <f t="shared" si="16"/>
        <v>0</v>
      </c>
      <c r="J232" s="17" t="str">
        <f t="shared" si="17"/>
        <v/>
      </c>
      <c r="K232" s="18">
        <f t="shared" si="18"/>
        <v>0</v>
      </c>
      <c r="L232" s="19" t="str">
        <f t="shared" si="19"/>
        <v/>
      </c>
    </row>
    <row r="233" spans="2:12" x14ac:dyDescent="0.2">
      <c r="B233" s="14"/>
      <c r="C233" s="15"/>
      <c r="D233" s="16"/>
      <c r="E233" s="16"/>
      <c r="F233" s="16"/>
      <c r="G233" s="16"/>
      <c r="H233" s="17" t="str">
        <f t="shared" si="15"/>
        <v/>
      </c>
      <c r="I233" s="18">
        <f t="shared" si="16"/>
        <v>0</v>
      </c>
      <c r="J233" s="17" t="str">
        <f t="shared" si="17"/>
        <v/>
      </c>
      <c r="K233" s="18">
        <f t="shared" si="18"/>
        <v>0</v>
      </c>
      <c r="L233" s="19" t="str">
        <f t="shared" si="19"/>
        <v/>
      </c>
    </row>
    <row r="234" spans="2:12" x14ac:dyDescent="0.2">
      <c r="B234" s="14"/>
      <c r="C234" s="15"/>
      <c r="D234" s="16"/>
      <c r="E234" s="16"/>
      <c r="F234" s="16"/>
      <c r="G234" s="16"/>
      <c r="H234" s="17" t="str">
        <f t="shared" si="15"/>
        <v/>
      </c>
      <c r="I234" s="18">
        <f t="shared" si="16"/>
        <v>0</v>
      </c>
      <c r="J234" s="17" t="str">
        <f t="shared" si="17"/>
        <v/>
      </c>
      <c r="K234" s="18">
        <f t="shared" si="18"/>
        <v>0</v>
      </c>
      <c r="L234" s="19" t="str">
        <f t="shared" si="19"/>
        <v/>
      </c>
    </row>
    <row r="235" spans="2:12" x14ac:dyDescent="0.2">
      <c r="B235" s="14"/>
      <c r="C235" s="15"/>
      <c r="D235" s="16"/>
      <c r="E235" s="16"/>
      <c r="F235" s="16"/>
      <c r="G235" s="16"/>
      <c r="H235" s="17" t="str">
        <f t="shared" si="15"/>
        <v/>
      </c>
      <c r="I235" s="18">
        <f t="shared" si="16"/>
        <v>0</v>
      </c>
      <c r="J235" s="17" t="str">
        <f t="shared" si="17"/>
        <v/>
      </c>
      <c r="K235" s="18">
        <f t="shared" si="18"/>
        <v>0</v>
      </c>
      <c r="L235" s="19" t="str">
        <f t="shared" si="19"/>
        <v/>
      </c>
    </row>
    <row r="236" spans="2:12" x14ac:dyDescent="0.2">
      <c r="B236" s="14"/>
      <c r="C236" s="15"/>
      <c r="D236" s="16"/>
      <c r="E236" s="16"/>
      <c r="F236" s="16"/>
      <c r="G236" s="16"/>
      <c r="H236" s="17" t="str">
        <f t="shared" si="15"/>
        <v/>
      </c>
      <c r="I236" s="18">
        <f t="shared" si="16"/>
        <v>0</v>
      </c>
      <c r="J236" s="17" t="str">
        <f t="shared" si="17"/>
        <v/>
      </c>
      <c r="K236" s="18">
        <f t="shared" si="18"/>
        <v>0</v>
      </c>
      <c r="L236" s="19" t="str">
        <f t="shared" si="19"/>
        <v/>
      </c>
    </row>
    <row r="237" spans="2:12" x14ac:dyDescent="0.2">
      <c r="B237" s="14"/>
      <c r="C237" s="15"/>
      <c r="D237" s="16"/>
      <c r="E237" s="16"/>
      <c r="F237" s="16"/>
      <c r="G237" s="16"/>
      <c r="H237" s="17" t="str">
        <f t="shared" si="15"/>
        <v/>
      </c>
      <c r="I237" s="18">
        <f t="shared" si="16"/>
        <v>0</v>
      </c>
      <c r="J237" s="17" t="str">
        <f t="shared" si="17"/>
        <v/>
      </c>
      <c r="K237" s="18">
        <f t="shared" si="18"/>
        <v>0</v>
      </c>
      <c r="L237" s="19" t="str">
        <f t="shared" si="19"/>
        <v/>
      </c>
    </row>
    <row r="238" spans="2:12" x14ac:dyDescent="0.2">
      <c r="B238" s="14"/>
      <c r="C238" s="15"/>
      <c r="D238" s="16"/>
      <c r="E238" s="16"/>
      <c r="F238" s="16"/>
      <c r="G238" s="16"/>
      <c r="H238" s="17" t="str">
        <f t="shared" si="15"/>
        <v/>
      </c>
      <c r="I238" s="18">
        <f t="shared" si="16"/>
        <v>0</v>
      </c>
      <c r="J238" s="17" t="str">
        <f t="shared" si="17"/>
        <v/>
      </c>
      <c r="K238" s="18">
        <f t="shared" si="18"/>
        <v>0</v>
      </c>
      <c r="L238" s="19" t="str">
        <f t="shared" si="19"/>
        <v/>
      </c>
    </row>
    <row r="239" spans="2:12" x14ac:dyDescent="0.2">
      <c r="B239" s="14"/>
      <c r="C239" s="15"/>
      <c r="D239" s="16"/>
      <c r="E239" s="16"/>
      <c r="F239" s="16"/>
      <c r="G239" s="16"/>
      <c r="H239" s="17" t="str">
        <f t="shared" si="15"/>
        <v/>
      </c>
      <c r="I239" s="18">
        <f t="shared" si="16"/>
        <v>0</v>
      </c>
      <c r="J239" s="17" t="str">
        <f t="shared" si="17"/>
        <v/>
      </c>
      <c r="K239" s="18">
        <f t="shared" si="18"/>
        <v>0</v>
      </c>
      <c r="L239" s="19" t="str">
        <f t="shared" si="19"/>
        <v/>
      </c>
    </row>
    <row r="240" spans="2:12" x14ac:dyDescent="0.2">
      <c r="B240" s="14"/>
      <c r="C240" s="15"/>
      <c r="D240" s="16"/>
      <c r="E240" s="16"/>
      <c r="F240" s="16"/>
      <c r="G240" s="16"/>
      <c r="H240" s="17" t="str">
        <f t="shared" si="15"/>
        <v/>
      </c>
      <c r="I240" s="18">
        <f t="shared" si="16"/>
        <v>0</v>
      </c>
      <c r="J240" s="17" t="str">
        <f t="shared" si="17"/>
        <v/>
      </c>
      <c r="K240" s="18">
        <f t="shared" si="18"/>
        <v>0</v>
      </c>
      <c r="L240" s="19" t="str">
        <f t="shared" si="19"/>
        <v/>
      </c>
    </row>
    <row r="241" spans="2:12" x14ac:dyDescent="0.2">
      <c r="B241" s="14"/>
      <c r="C241" s="15"/>
      <c r="D241" s="16"/>
      <c r="E241" s="16"/>
      <c r="F241" s="16"/>
      <c r="G241" s="16"/>
      <c r="H241" s="17" t="str">
        <f t="shared" si="15"/>
        <v/>
      </c>
      <c r="I241" s="18">
        <f t="shared" si="16"/>
        <v>0</v>
      </c>
      <c r="J241" s="17" t="str">
        <f t="shared" si="17"/>
        <v/>
      </c>
      <c r="K241" s="18">
        <f t="shared" si="18"/>
        <v>0</v>
      </c>
      <c r="L241" s="19" t="str">
        <f t="shared" si="19"/>
        <v/>
      </c>
    </row>
    <row r="242" spans="2:12" x14ac:dyDescent="0.2">
      <c r="B242" s="14"/>
      <c r="C242" s="15"/>
      <c r="D242" s="16"/>
      <c r="E242" s="16"/>
      <c r="F242" s="16"/>
      <c r="G242" s="16"/>
      <c r="H242" s="17" t="str">
        <f t="shared" si="15"/>
        <v/>
      </c>
      <c r="I242" s="18">
        <f t="shared" si="16"/>
        <v>0</v>
      </c>
      <c r="J242" s="17" t="str">
        <f t="shared" si="17"/>
        <v/>
      </c>
      <c r="K242" s="18">
        <f t="shared" si="18"/>
        <v>0</v>
      </c>
      <c r="L242" s="19" t="str">
        <f t="shared" si="19"/>
        <v/>
      </c>
    </row>
    <row r="243" spans="2:12" x14ac:dyDescent="0.2">
      <c r="B243" s="14"/>
      <c r="C243" s="15"/>
      <c r="D243" s="16"/>
      <c r="E243" s="16"/>
      <c r="F243" s="16"/>
      <c r="G243" s="16"/>
      <c r="H243" s="17" t="str">
        <f t="shared" si="15"/>
        <v/>
      </c>
      <c r="I243" s="18">
        <f t="shared" si="16"/>
        <v>0</v>
      </c>
      <c r="J243" s="17" t="str">
        <f t="shared" si="17"/>
        <v/>
      </c>
      <c r="K243" s="18">
        <f t="shared" si="18"/>
        <v>0</v>
      </c>
      <c r="L243" s="19" t="str">
        <f t="shared" si="19"/>
        <v/>
      </c>
    </row>
    <row r="244" spans="2:12" x14ac:dyDescent="0.2">
      <c r="B244" s="14"/>
      <c r="C244" s="15"/>
      <c r="D244" s="16"/>
      <c r="E244" s="16"/>
      <c r="F244" s="16"/>
      <c r="G244" s="16"/>
      <c r="H244" s="17" t="str">
        <f t="shared" si="15"/>
        <v/>
      </c>
      <c r="I244" s="18">
        <f t="shared" si="16"/>
        <v>0</v>
      </c>
      <c r="J244" s="17" t="str">
        <f t="shared" si="17"/>
        <v/>
      </c>
      <c r="K244" s="18">
        <f t="shared" si="18"/>
        <v>0</v>
      </c>
      <c r="L244" s="19" t="str">
        <f t="shared" si="19"/>
        <v/>
      </c>
    </row>
    <row r="245" spans="2:12" x14ac:dyDescent="0.2">
      <c r="B245" s="14"/>
      <c r="C245" s="15"/>
      <c r="D245" s="16"/>
      <c r="E245" s="16"/>
      <c r="F245" s="16"/>
      <c r="G245" s="16"/>
      <c r="H245" s="17" t="str">
        <f t="shared" si="15"/>
        <v/>
      </c>
      <c r="I245" s="18">
        <f t="shared" si="16"/>
        <v>0</v>
      </c>
      <c r="J245" s="17" t="str">
        <f t="shared" si="17"/>
        <v/>
      </c>
      <c r="K245" s="18">
        <f t="shared" si="18"/>
        <v>0</v>
      </c>
      <c r="L245" s="19" t="str">
        <f t="shared" si="19"/>
        <v/>
      </c>
    </row>
    <row r="246" spans="2:12" x14ac:dyDescent="0.2">
      <c r="B246" s="14"/>
      <c r="C246" s="15"/>
      <c r="D246" s="16"/>
      <c r="E246" s="16"/>
      <c r="F246" s="16"/>
      <c r="G246" s="16"/>
      <c r="H246" s="17" t="str">
        <f t="shared" si="15"/>
        <v/>
      </c>
      <c r="I246" s="18">
        <f t="shared" si="16"/>
        <v>0</v>
      </c>
      <c r="J246" s="17" t="str">
        <f t="shared" si="17"/>
        <v/>
      </c>
      <c r="K246" s="18">
        <f t="shared" si="18"/>
        <v>0</v>
      </c>
      <c r="L246" s="19" t="str">
        <f t="shared" si="19"/>
        <v/>
      </c>
    </row>
    <row r="247" spans="2:12" x14ac:dyDescent="0.2">
      <c r="B247" s="14"/>
      <c r="C247" s="15"/>
      <c r="D247" s="16"/>
      <c r="E247" s="16"/>
      <c r="F247" s="16"/>
      <c r="G247" s="16"/>
      <c r="H247" s="17" t="str">
        <f t="shared" si="15"/>
        <v/>
      </c>
      <c r="I247" s="18">
        <f t="shared" si="16"/>
        <v>0</v>
      </c>
      <c r="J247" s="17" t="str">
        <f t="shared" si="17"/>
        <v/>
      </c>
      <c r="K247" s="18">
        <f t="shared" si="18"/>
        <v>0</v>
      </c>
      <c r="L247" s="19" t="str">
        <f t="shared" si="19"/>
        <v/>
      </c>
    </row>
    <row r="248" spans="2:12" x14ac:dyDescent="0.2">
      <c r="B248" s="14"/>
      <c r="C248" s="15"/>
      <c r="D248" s="16"/>
      <c r="E248" s="16"/>
      <c r="F248" s="16"/>
      <c r="G248" s="16"/>
      <c r="H248" s="17" t="str">
        <f t="shared" si="15"/>
        <v/>
      </c>
      <c r="I248" s="18">
        <f t="shared" si="16"/>
        <v>0</v>
      </c>
      <c r="J248" s="17" t="str">
        <f t="shared" si="17"/>
        <v/>
      </c>
      <c r="K248" s="18">
        <f t="shared" si="18"/>
        <v>0</v>
      </c>
      <c r="L248" s="19" t="str">
        <f t="shared" si="19"/>
        <v/>
      </c>
    </row>
    <row r="249" spans="2:12" x14ac:dyDescent="0.2">
      <c r="B249" s="14"/>
      <c r="C249" s="15"/>
      <c r="D249" s="16"/>
      <c r="E249" s="16"/>
      <c r="F249" s="16"/>
      <c r="G249" s="16"/>
      <c r="H249" s="17" t="str">
        <f t="shared" si="15"/>
        <v/>
      </c>
      <c r="I249" s="18">
        <f t="shared" si="16"/>
        <v>0</v>
      </c>
      <c r="J249" s="17" t="str">
        <f t="shared" si="17"/>
        <v/>
      </c>
      <c r="K249" s="18">
        <f t="shared" si="18"/>
        <v>0</v>
      </c>
      <c r="L249" s="19" t="str">
        <f t="shared" si="19"/>
        <v/>
      </c>
    </row>
    <row r="250" spans="2:12" x14ac:dyDescent="0.2">
      <c r="B250" s="14"/>
      <c r="C250" s="15"/>
      <c r="D250" s="16"/>
      <c r="E250" s="16"/>
      <c r="F250" s="16"/>
      <c r="G250" s="16"/>
      <c r="H250" s="17" t="str">
        <f t="shared" si="15"/>
        <v/>
      </c>
      <c r="I250" s="18">
        <f t="shared" si="16"/>
        <v>0</v>
      </c>
      <c r="J250" s="17" t="str">
        <f t="shared" si="17"/>
        <v/>
      </c>
      <c r="K250" s="18">
        <f t="shared" si="18"/>
        <v>0</v>
      </c>
      <c r="L250" s="19" t="str">
        <f t="shared" si="19"/>
        <v/>
      </c>
    </row>
    <row r="251" spans="2:12" x14ac:dyDescent="0.2">
      <c r="B251" s="14"/>
      <c r="C251" s="15"/>
      <c r="D251" s="16"/>
      <c r="E251" s="16"/>
      <c r="F251" s="16"/>
      <c r="G251" s="16"/>
      <c r="H251" s="17" t="str">
        <f t="shared" si="15"/>
        <v/>
      </c>
      <c r="I251" s="18">
        <f t="shared" si="16"/>
        <v>0</v>
      </c>
      <c r="J251" s="17" t="str">
        <f t="shared" si="17"/>
        <v/>
      </c>
      <c r="K251" s="18">
        <f t="shared" si="18"/>
        <v>0</v>
      </c>
      <c r="L251" s="19" t="str">
        <f t="shared" si="19"/>
        <v/>
      </c>
    </row>
    <row r="252" spans="2:12" x14ac:dyDescent="0.2">
      <c r="B252" s="14"/>
      <c r="C252" s="15"/>
      <c r="D252" s="16"/>
      <c r="E252" s="16"/>
      <c r="F252" s="16"/>
      <c r="G252" s="16"/>
      <c r="H252" s="17" t="str">
        <f t="shared" si="15"/>
        <v/>
      </c>
      <c r="I252" s="18">
        <f t="shared" si="16"/>
        <v>0</v>
      </c>
      <c r="J252" s="17" t="str">
        <f t="shared" si="17"/>
        <v/>
      </c>
      <c r="K252" s="18">
        <f t="shared" si="18"/>
        <v>0</v>
      </c>
      <c r="L252" s="19" t="str">
        <f t="shared" si="19"/>
        <v/>
      </c>
    </row>
    <row r="253" spans="2:12" x14ac:dyDescent="0.2">
      <c r="B253" s="14"/>
      <c r="C253" s="15"/>
      <c r="D253" s="16"/>
      <c r="E253" s="16"/>
      <c r="F253" s="16"/>
      <c r="G253" s="16"/>
      <c r="H253" s="17" t="str">
        <f t="shared" si="15"/>
        <v/>
      </c>
      <c r="I253" s="18">
        <f t="shared" si="16"/>
        <v>0</v>
      </c>
      <c r="J253" s="17" t="str">
        <f t="shared" si="17"/>
        <v/>
      </c>
      <c r="K253" s="18">
        <f t="shared" si="18"/>
        <v>0</v>
      </c>
      <c r="L253" s="19" t="str">
        <f t="shared" si="19"/>
        <v/>
      </c>
    </row>
    <row r="254" spans="2:12" x14ac:dyDescent="0.2">
      <c r="B254" s="14"/>
      <c r="C254" s="15"/>
      <c r="D254" s="16"/>
      <c r="E254" s="16"/>
      <c r="F254" s="16"/>
      <c r="G254" s="16"/>
      <c r="H254" s="17" t="str">
        <f t="shared" si="15"/>
        <v/>
      </c>
      <c r="I254" s="18">
        <f t="shared" si="16"/>
        <v>0</v>
      </c>
      <c r="J254" s="17" t="str">
        <f t="shared" si="17"/>
        <v/>
      </c>
      <c r="K254" s="18">
        <f t="shared" si="18"/>
        <v>0</v>
      </c>
      <c r="L254" s="19" t="str">
        <f t="shared" si="19"/>
        <v/>
      </c>
    </row>
    <row r="255" spans="2:12" x14ac:dyDescent="0.2">
      <c r="B255" s="14"/>
      <c r="C255" s="15"/>
      <c r="D255" s="16"/>
      <c r="E255" s="16"/>
      <c r="F255" s="16"/>
      <c r="G255" s="16"/>
      <c r="H255" s="17" t="str">
        <f t="shared" si="15"/>
        <v/>
      </c>
      <c r="I255" s="18">
        <f t="shared" si="16"/>
        <v>0</v>
      </c>
      <c r="J255" s="17" t="str">
        <f t="shared" si="17"/>
        <v/>
      </c>
      <c r="K255" s="18">
        <f t="shared" si="18"/>
        <v>0</v>
      </c>
      <c r="L255" s="19" t="str">
        <f t="shared" si="19"/>
        <v/>
      </c>
    </row>
    <row r="256" spans="2:12" x14ac:dyDescent="0.2">
      <c r="B256" s="14"/>
      <c r="C256" s="15"/>
      <c r="D256" s="16"/>
      <c r="E256" s="16"/>
      <c r="F256" s="16"/>
      <c r="G256" s="16"/>
      <c r="H256" s="17" t="str">
        <f t="shared" si="15"/>
        <v/>
      </c>
      <c r="I256" s="18">
        <f t="shared" si="16"/>
        <v>0</v>
      </c>
      <c r="J256" s="17" t="str">
        <f t="shared" si="17"/>
        <v/>
      </c>
      <c r="K256" s="18">
        <f t="shared" si="18"/>
        <v>0</v>
      </c>
      <c r="L256" s="19" t="str">
        <f t="shared" si="19"/>
        <v/>
      </c>
    </row>
    <row r="257" spans="2:12" x14ac:dyDescent="0.2">
      <c r="B257" s="14"/>
      <c r="C257" s="15"/>
      <c r="D257" s="16"/>
      <c r="E257" s="16"/>
      <c r="F257" s="16"/>
      <c r="G257" s="16"/>
      <c r="H257" s="17" t="str">
        <f t="shared" si="15"/>
        <v/>
      </c>
      <c r="I257" s="18">
        <f t="shared" si="16"/>
        <v>0</v>
      </c>
      <c r="J257" s="17" t="str">
        <f t="shared" si="17"/>
        <v/>
      </c>
      <c r="K257" s="18">
        <f t="shared" si="18"/>
        <v>0</v>
      </c>
      <c r="L257" s="19" t="str">
        <f t="shared" si="19"/>
        <v/>
      </c>
    </row>
    <row r="258" spans="2:12" x14ac:dyDescent="0.2">
      <c r="B258" s="14"/>
      <c r="C258" s="15"/>
      <c r="D258" s="16"/>
      <c r="E258" s="16"/>
      <c r="F258" s="16"/>
      <c r="G258" s="16"/>
      <c r="H258" s="17" t="str">
        <f t="shared" si="15"/>
        <v/>
      </c>
      <c r="I258" s="18">
        <f t="shared" si="16"/>
        <v>0</v>
      </c>
      <c r="J258" s="17" t="str">
        <f t="shared" si="17"/>
        <v/>
      </c>
      <c r="K258" s="18">
        <f t="shared" si="18"/>
        <v>0</v>
      </c>
      <c r="L258" s="19" t="str">
        <f t="shared" si="19"/>
        <v/>
      </c>
    </row>
    <row r="259" spans="2:12" x14ac:dyDescent="0.2">
      <c r="B259" s="14"/>
      <c r="C259" s="15"/>
      <c r="D259" s="16"/>
      <c r="E259" s="16"/>
      <c r="F259" s="16"/>
      <c r="G259" s="16"/>
      <c r="H259" s="17" t="str">
        <f t="shared" si="15"/>
        <v/>
      </c>
      <c r="I259" s="18">
        <f t="shared" si="16"/>
        <v>0</v>
      </c>
      <c r="J259" s="17" t="str">
        <f t="shared" si="17"/>
        <v/>
      </c>
      <c r="K259" s="18">
        <f t="shared" si="18"/>
        <v>0</v>
      </c>
      <c r="L259" s="19" t="str">
        <f t="shared" si="19"/>
        <v/>
      </c>
    </row>
    <row r="260" spans="2:12" x14ac:dyDescent="0.2">
      <c r="B260" s="14"/>
      <c r="C260" s="15"/>
      <c r="D260" s="16"/>
      <c r="E260" s="16"/>
      <c r="F260" s="16"/>
      <c r="G260" s="16"/>
      <c r="H260" s="17" t="str">
        <f t="shared" si="15"/>
        <v/>
      </c>
      <c r="I260" s="18">
        <f t="shared" si="16"/>
        <v>0</v>
      </c>
      <c r="J260" s="17" t="str">
        <f t="shared" si="17"/>
        <v/>
      </c>
      <c r="K260" s="18">
        <f t="shared" si="18"/>
        <v>0</v>
      </c>
      <c r="L260" s="19" t="str">
        <f t="shared" si="19"/>
        <v/>
      </c>
    </row>
    <row r="261" spans="2:12" x14ac:dyDescent="0.2">
      <c r="B261" s="14"/>
      <c r="C261" s="15"/>
      <c r="D261" s="16"/>
      <c r="E261" s="16"/>
      <c r="F261" s="16"/>
      <c r="G261" s="16"/>
      <c r="H261" s="17" t="str">
        <f t="shared" si="15"/>
        <v/>
      </c>
      <c r="I261" s="18">
        <f t="shared" si="16"/>
        <v>0</v>
      </c>
      <c r="J261" s="17" t="str">
        <f t="shared" si="17"/>
        <v/>
      </c>
      <c r="K261" s="18">
        <f t="shared" si="18"/>
        <v>0</v>
      </c>
      <c r="L261" s="19" t="str">
        <f t="shared" si="19"/>
        <v/>
      </c>
    </row>
    <row r="262" spans="2:12" x14ac:dyDescent="0.2">
      <c r="B262" s="14"/>
      <c r="C262" s="15"/>
      <c r="D262" s="16"/>
      <c r="E262" s="16"/>
      <c r="F262" s="16"/>
      <c r="G262" s="16"/>
      <c r="H262" s="17" t="str">
        <f t="shared" si="15"/>
        <v/>
      </c>
      <c r="I262" s="18">
        <f t="shared" si="16"/>
        <v>0</v>
      </c>
      <c r="J262" s="17" t="str">
        <f t="shared" si="17"/>
        <v/>
      </c>
      <c r="K262" s="18">
        <f t="shared" si="18"/>
        <v>0</v>
      </c>
      <c r="L262" s="19" t="str">
        <f t="shared" si="19"/>
        <v/>
      </c>
    </row>
    <row r="263" spans="2:12" x14ac:dyDescent="0.2">
      <c r="B263" s="14"/>
      <c r="C263" s="15"/>
      <c r="D263" s="16"/>
      <c r="E263" s="16"/>
      <c r="F263" s="16"/>
      <c r="G263" s="16"/>
      <c r="H263" s="17" t="str">
        <f t="shared" si="15"/>
        <v/>
      </c>
      <c r="I263" s="18">
        <f t="shared" si="16"/>
        <v>0</v>
      </c>
      <c r="J263" s="17" t="str">
        <f t="shared" si="17"/>
        <v/>
      </c>
      <c r="K263" s="18">
        <f t="shared" si="18"/>
        <v>0</v>
      </c>
      <c r="L263" s="19" t="str">
        <f t="shared" si="19"/>
        <v/>
      </c>
    </row>
    <row r="264" spans="2:12" x14ac:dyDescent="0.2">
      <c r="B264" s="14"/>
      <c r="C264" s="15"/>
      <c r="D264" s="16"/>
      <c r="E264" s="16"/>
      <c r="F264" s="16"/>
      <c r="G264" s="16"/>
      <c r="H264" s="17" t="str">
        <f t="shared" si="15"/>
        <v/>
      </c>
      <c r="I264" s="18">
        <f t="shared" si="16"/>
        <v>0</v>
      </c>
      <c r="J264" s="17" t="str">
        <f t="shared" si="17"/>
        <v/>
      </c>
      <c r="K264" s="18">
        <f t="shared" si="18"/>
        <v>0</v>
      </c>
      <c r="L264" s="19" t="str">
        <f t="shared" si="19"/>
        <v/>
      </c>
    </row>
    <row r="265" spans="2:12" x14ac:dyDescent="0.2">
      <c r="B265" s="14"/>
      <c r="C265" s="15"/>
      <c r="D265" s="16"/>
      <c r="E265" s="16"/>
      <c r="F265" s="16"/>
      <c r="G265" s="16"/>
      <c r="H265" s="17" t="str">
        <f t="shared" ref="H265:H308" si="20">IF($B265="","",IF(N(D265)+N(E265)=0,"–",IFERROR(IF(N(D265)-N(E265)&gt;=0,INDEX(MapD,MATCH(LEFT($B265,4),MapCont,0)),INDEX(MapC,MATCH(LEFT($B265,4),MapCont,0))),IFERROR(IF(N(D265)-N(E265)&gt;=0,INDEX(MapD,MATCH(LEFT($B265,3),MapCont,0)),INDEX(MapC,MATCH(LEFT($B265,3),MapCont,0))),"?"))))</f>
        <v/>
      </c>
      <c r="I265" s="18">
        <f t="shared" ref="I265:I328" si="21">IF(OR(H265="",H265="–",H265="?"),0,IF(OR(INDEX(RandTip,MATCH(H265,RandCheie,0))="A",INDEX(RandTip,MATCH(H265,RandCheie,0))="C"),1,-1)*(N(D265)-N(E265)))</f>
        <v>0</v>
      </c>
      <c r="J265" s="17" t="str">
        <f t="shared" ref="J265:J308" si="22">IF($B265="","",IF(N(F265)+N(G265)=0,"–",IFERROR(IF(N(F265)-N(G265)&gt;=0,INDEX(MapD,MATCH(LEFT($B265,4),MapCont,0)),INDEX(MapC,MATCH(LEFT($B265,4),MapCont,0))),IFERROR(IF(N(F265)-N(G265)&gt;=0,INDEX(MapD,MATCH(LEFT($B265,3),MapCont,0)),INDEX(MapC,MATCH(LEFT($B265,3),MapCont,0))),"?"))))</f>
        <v/>
      </c>
      <c r="K265" s="18">
        <f t="shared" ref="K265:K328" si="23">IF(OR(J265="",J265="–",J265="?"),0,IF(OR(INDEX(RandTip,MATCH(J265,RandCheie,0))="A",INDEX(RandTip,MATCH(J265,RandCheie,0))="C"),1,-1)*(N(F265)-N(G265)))</f>
        <v>0</v>
      </c>
      <c r="L265" s="19" t="str">
        <f t="shared" ref="L265:L308" si="24">IF($B265="","",TRIM(IF(OR(H265="?",J265="?"),"Cont fără corespondență: adaugă-l în foaia Corespondențe. ","")&amp;IF(COUNTIF($B$9:$B$308,$B265)&gt;1,"Cont trecut de două ori. ","")&amp;IF(AND(N(D265)&gt;0,N(E265)&gt;0),"Sold și debitor, și creditor: trece doar soldul net. ","")&amp;IF(AND(LEFT($B265,3)="531",N(E265)&gt;0),"Casa nu poate avea sold creditor. ","")&amp;IF(AND(LEFT($B265,1)="3",LEFT($B265,2)&lt;&gt;"39",LEFT($B265,3)&lt;&gt;"378",LEFT($B265,3)&lt;&gt;"348",N(E265)&gt;0),"Stoc cu sold creditor: verifică ieșirile. ","")&amp;IF(AND(OR(LEFT($B265,3)="542",LEFT($B265,3)="473",LEFT($B265,3)="581"),N(D265)+N(E265)&lt;&gt;0),"La închiderea anului ar trebui să aibă sold zero. ","")&amp;IF(AND(LEFT($B265,4)="4118",N(D265)&gt;0,SUMPRODUCT((LEFT($B$9:$B$308,3)="491")*1)=0),"Clienți incerți fără ajustare pentru depreciere (491). ","")))</f>
        <v/>
      </c>
    </row>
    <row r="266" spans="2:12" x14ac:dyDescent="0.2">
      <c r="B266" s="14"/>
      <c r="C266" s="15"/>
      <c r="D266" s="16"/>
      <c r="E266" s="16"/>
      <c r="F266" s="16"/>
      <c r="G266" s="16"/>
      <c r="H266" s="17" t="str">
        <f t="shared" si="20"/>
        <v/>
      </c>
      <c r="I266" s="18">
        <f t="shared" si="21"/>
        <v>0</v>
      </c>
      <c r="J266" s="17" t="str">
        <f t="shared" si="22"/>
        <v/>
      </c>
      <c r="K266" s="18">
        <f t="shared" si="23"/>
        <v>0</v>
      </c>
      <c r="L266" s="19" t="str">
        <f t="shared" si="24"/>
        <v/>
      </c>
    </row>
    <row r="267" spans="2:12" x14ac:dyDescent="0.2">
      <c r="B267" s="14"/>
      <c r="C267" s="15"/>
      <c r="D267" s="16"/>
      <c r="E267" s="16"/>
      <c r="F267" s="16"/>
      <c r="G267" s="16"/>
      <c r="H267" s="17" t="str">
        <f t="shared" si="20"/>
        <v/>
      </c>
      <c r="I267" s="18">
        <f t="shared" si="21"/>
        <v>0</v>
      </c>
      <c r="J267" s="17" t="str">
        <f t="shared" si="22"/>
        <v/>
      </c>
      <c r="K267" s="18">
        <f t="shared" si="23"/>
        <v>0</v>
      </c>
      <c r="L267" s="19" t="str">
        <f t="shared" si="24"/>
        <v/>
      </c>
    </row>
    <row r="268" spans="2:12" x14ac:dyDescent="0.2">
      <c r="B268" s="14"/>
      <c r="C268" s="15"/>
      <c r="D268" s="16"/>
      <c r="E268" s="16"/>
      <c r="F268" s="16"/>
      <c r="G268" s="16"/>
      <c r="H268" s="17" t="str">
        <f t="shared" si="20"/>
        <v/>
      </c>
      <c r="I268" s="18">
        <f t="shared" si="21"/>
        <v>0</v>
      </c>
      <c r="J268" s="17" t="str">
        <f t="shared" si="22"/>
        <v/>
      </c>
      <c r="K268" s="18">
        <f t="shared" si="23"/>
        <v>0</v>
      </c>
      <c r="L268" s="19" t="str">
        <f t="shared" si="24"/>
        <v/>
      </c>
    </row>
    <row r="269" spans="2:12" x14ac:dyDescent="0.2">
      <c r="B269" s="14"/>
      <c r="C269" s="15"/>
      <c r="D269" s="16"/>
      <c r="E269" s="16"/>
      <c r="F269" s="16"/>
      <c r="G269" s="16"/>
      <c r="H269" s="17" t="str">
        <f t="shared" si="20"/>
        <v/>
      </c>
      <c r="I269" s="18">
        <f t="shared" si="21"/>
        <v>0</v>
      </c>
      <c r="J269" s="17" t="str">
        <f t="shared" si="22"/>
        <v/>
      </c>
      <c r="K269" s="18">
        <f t="shared" si="23"/>
        <v>0</v>
      </c>
      <c r="L269" s="19" t="str">
        <f t="shared" si="24"/>
        <v/>
      </c>
    </row>
    <row r="270" spans="2:12" x14ac:dyDescent="0.2">
      <c r="B270" s="14"/>
      <c r="C270" s="15"/>
      <c r="D270" s="16"/>
      <c r="E270" s="16"/>
      <c r="F270" s="16"/>
      <c r="G270" s="16"/>
      <c r="H270" s="17" t="str">
        <f t="shared" si="20"/>
        <v/>
      </c>
      <c r="I270" s="18">
        <f t="shared" si="21"/>
        <v>0</v>
      </c>
      <c r="J270" s="17" t="str">
        <f t="shared" si="22"/>
        <v/>
      </c>
      <c r="K270" s="18">
        <f t="shared" si="23"/>
        <v>0</v>
      </c>
      <c r="L270" s="19" t="str">
        <f t="shared" si="24"/>
        <v/>
      </c>
    </row>
    <row r="271" spans="2:12" x14ac:dyDescent="0.2">
      <c r="B271" s="14"/>
      <c r="C271" s="15"/>
      <c r="D271" s="16"/>
      <c r="E271" s="16"/>
      <c r="F271" s="16"/>
      <c r="G271" s="16"/>
      <c r="H271" s="17" t="str">
        <f t="shared" si="20"/>
        <v/>
      </c>
      <c r="I271" s="18">
        <f t="shared" si="21"/>
        <v>0</v>
      </c>
      <c r="J271" s="17" t="str">
        <f t="shared" si="22"/>
        <v/>
      </c>
      <c r="K271" s="18">
        <f t="shared" si="23"/>
        <v>0</v>
      </c>
      <c r="L271" s="19" t="str">
        <f t="shared" si="24"/>
        <v/>
      </c>
    </row>
    <row r="272" spans="2:12" x14ac:dyDescent="0.2">
      <c r="B272" s="14"/>
      <c r="C272" s="15"/>
      <c r="D272" s="16"/>
      <c r="E272" s="16"/>
      <c r="F272" s="16"/>
      <c r="G272" s="16"/>
      <c r="H272" s="17" t="str">
        <f t="shared" si="20"/>
        <v/>
      </c>
      <c r="I272" s="18">
        <f t="shared" si="21"/>
        <v>0</v>
      </c>
      <c r="J272" s="17" t="str">
        <f t="shared" si="22"/>
        <v/>
      </c>
      <c r="K272" s="18">
        <f t="shared" si="23"/>
        <v>0</v>
      </c>
      <c r="L272" s="19" t="str">
        <f t="shared" si="24"/>
        <v/>
      </c>
    </row>
    <row r="273" spans="2:12" x14ac:dyDescent="0.2">
      <c r="B273" s="14"/>
      <c r="C273" s="15"/>
      <c r="D273" s="16"/>
      <c r="E273" s="16"/>
      <c r="F273" s="16"/>
      <c r="G273" s="16"/>
      <c r="H273" s="17" t="str">
        <f t="shared" si="20"/>
        <v/>
      </c>
      <c r="I273" s="18">
        <f t="shared" si="21"/>
        <v>0</v>
      </c>
      <c r="J273" s="17" t="str">
        <f t="shared" si="22"/>
        <v/>
      </c>
      <c r="K273" s="18">
        <f t="shared" si="23"/>
        <v>0</v>
      </c>
      <c r="L273" s="19" t="str">
        <f t="shared" si="24"/>
        <v/>
      </c>
    </row>
    <row r="274" spans="2:12" x14ac:dyDescent="0.2">
      <c r="B274" s="14"/>
      <c r="C274" s="15"/>
      <c r="D274" s="16"/>
      <c r="E274" s="16"/>
      <c r="F274" s="16"/>
      <c r="G274" s="16"/>
      <c r="H274" s="17" t="str">
        <f t="shared" si="20"/>
        <v/>
      </c>
      <c r="I274" s="18">
        <f t="shared" si="21"/>
        <v>0</v>
      </c>
      <c r="J274" s="17" t="str">
        <f t="shared" si="22"/>
        <v/>
      </c>
      <c r="K274" s="18">
        <f t="shared" si="23"/>
        <v>0</v>
      </c>
      <c r="L274" s="19" t="str">
        <f t="shared" si="24"/>
        <v/>
      </c>
    </row>
    <row r="275" spans="2:12" x14ac:dyDescent="0.2">
      <c r="B275" s="14"/>
      <c r="C275" s="15"/>
      <c r="D275" s="16"/>
      <c r="E275" s="16"/>
      <c r="F275" s="16"/>
      <c r="G275" s="16"/>
      <c r="H275" s="17" t="str">
        <f t="shared" si="20"/>
        <v/>
      </c>
      <c r="I275" s="18">
        <f t="shared" si="21"/>
        <v>0</v>
      </c>
      <c r="J275" s="17" t="str">
        <f t="shared" si="22"/>
        <v/>
      </c>
      <c r="K275" s="18">
        <f t="shared" si="23"/>
        <v>0</v>
      </c>
      <c r="L275" s="19" t="str">
        <f t="shared" si="24"/>
        <v/>
      </c>
    </row>
    <row r="276" spans="2:12" x14ac:dyDescent="0.2">
      <c r="B276" s="14"/>
      <c r="C276" s="15"/>
      <c r="D276" s="16"/>
      <c r="E276" s="16"/>
      <c r="F276" s="16"/>
      <c r="G276" s="16"/>
      <c r="H276" s="17" t="str">
        <f t="shared" si="20"/>
        <v/>
      </c>
      <c r="I276" s="18">
        <f t="shared" si="21"/>
        <v>0</v>
      </c>
      <c r="J276" s="17" t="str">
        <f t="shared" si="22"/>
        <v/>
      </c>
      <c r="K276" s="18">
        <f t="shared" si="23"/>
        <v>0</v>
      </c>
      <c r="L276" s="19" t="str">
        <f t="shared" si="24"/>
        <v/>
      </c>
    </row>
    <row r="277" spans="2:12" x14ac:dyDescent="0.2">
      <c r="B277" s="14"/>
      <c r="C277" s="15"/>
      <c r="D277" s="16"/>
      <c r="E277" s="16"/>
      <c r="F277" s="16"/>
      <c r="G277" s="16"/>
      <c r="H277" s="17" t="str">
        <f t="shared" si="20"/>
        <v/>
      </c>
      <c r="I277" s="18">
        <f t="shared" si="21"/>
        <v>0</v>
      </c>
      <c r="J277" s="17" t="str">
        <f t="shared" si="22"/>
        <v/>
      </c>
      <c r="K277" s="18">
        <f t="shared" si="23"/>
        <v>0</v>
      </c>
      <c r="L277" s="19" t="str">
        <f t="shared" si="24"/>
        <v/>
      </c>
    </row>
    <row r="278" spans="2:12" x14ac:dyDescent="0.2">
      <c r="B278" s="14"/>
      <c r="C278" s="15"/>
      <c r="D278" s="16"/>
      <c r="E278" s="16"/>
      <c r="F278" s="16"/>
      <c r="G278" s="16"/>
      <c r="H278" s="17" t="str">
        <f t="shared" si="20"/>
        <v/>
      </c>
      <c r="I278" s="18">
        <f t="shared" si="21"/>
        <v>0</v>
      </c>
      <c r="J278" s="17" t="str">
        <f t="shared" si="22"/>
        <v/>
      </c>
      <c r="K278" s="18">
        <f t="shared" si="23"/>
        <v>0</v>
      </c>
      <c r="L278" s="19" t="str">
        <f t="shared" si="24"/>
        <v/>
      </c>
    </row>
    <row r="279" spans="2:12" x14ac:dyDescent="0.2">
      <c r="B279" s="14"/>
      <c r="C279" s="15"/>
      <c r="D279" s="16"/>
      <c r="E279" s="16"/>
      <c r="F279" s="16"/>
      <c r="G279" s="16"/>
      <c r="H279" s="17" t="str">
        <f t="shared" si="20"/>
        <v/>
      </c>
      <c r="I279" s="18">
        <f t="shared" si="21"/>
        <v>0</v>
      </c>
      <c r="J279" s="17" t="str">
        <f t="shared" si="22"/>
        <v/>
      </c>
      <c r="K279" s="18">
        <f t="shared" si="23"/>
        <v>0</v>
      </c>
      <c r="L279" s="19" t="str">
        <f t="shared" si="24"/>
        <v/>
      </c>
    </row>
    <row r="280" spans="2:12" x14ac:dyDescent="0.2">
      <c r="B280" s="14"/>
      <c r="C280" s="15"/>
      <c r="D280" s="16"/>
      <c r="E280" s="16"/>
      <c r="F280" s="16"/>
      <c r="G280" s="16"/>
      <c r="H280" s="17" t="str">
        <f t="shared" si="20"/>
        <v/>
      </c>
      <c r="I280" s="18">
        <f t="shared" si="21"/>
        <v>0</v>
      </c>
      <c r="J280" s="17" t="str">
        <f t="shared" si="22"/>
        <v/>
      </c>
      <c r="K280" s="18">
        <f t="shared" si="23"/>
        <v>0</v>
      </c>
      <c r="L280" s="19" t="str">
        <f t="shared" si="24"/>
        <v/>
      </c>
    </row>
    <row r="281" spans="2:12" x14ac:dyDescent="0.2">
      <c r="B281" s="14"/>
      <c r="C281" s="15"/>
      <c r="D281" s="16"/>
      <c r="E281" s="16"/>
      <c r="F281" s="16"/>
      <c r="G281" s="16"/>
      <c r="H281" s="17" t="str">
        <f t="shared" si="20"/>
        <v/>
      </c>
      <c r="I281" s="18">
        <f t="shared" si="21"/>
        <v>0</v>
      </c>
      <c r="J281" s="17" t="str">
        <f t="shared" si="22"/>
        <v/>
      </c>
      <c r="K281" s="18">
        <f t="shared" si="23"/>
        <v>0</v>
      </c>
      <c r="L281" s="19" t="str">
        <f t="shared" si="24"/>
        <v/>
      </c>
    </row>
    <row r="282" spans="2:12" x14ac:dyDescent="0.2">
      <c r="B282" s="14"/>
      <c r="C282" s="15"/>
      <c r="D282" s="16"/>
      <c r="E282" s="16"/>
      <c r="F282" s="16"/>
      <c r="G282" s="16"/>
      <c r="H282" s="17" t="str">
        <f t="shared" si="20"/>
        <v/>
      </c>
      <c r="I282" s="18">
        <f t="shared" si="21"/>
        <v>0</v>
      </c>
      <c r="J282" s="17" t="str">
        <f t="shared" si="22"/>
        <v/>
      </c>
      <c r="K282" s="18">
        <f t="shared" si="23"/>
        <v>0</v>
      </c>
      <c r="L282" s="19" t="str">
        <f t="shared" si="24"/>
        <v/>
      </c>
    </row>
    <row r="283" spans="2:12" x14ac:dyDescent="0.2">
      <c r="B283" s="14"/>
      <c r="C283" s="15"/>
      <c r="D283" s="16"/>
      <c r="E283" s="16"/>
      <c r="F283" s="16"/>
      <c r="G283" s="16"/>
      <c r="H283" s="17" t="str">
        <f t="shared" si="20"/>
        <v/>
      </c>
      <c r="I283" s="18">
        <f t="shared" si="21"/>
        <v>0</v>
      </c>
      <c r="J283" s="17" t="str">
        <f t="shared" si="22"/>
        <v/>
      </c>
      <c r="K283" s="18">
        <f t="shared" si="23"/>
        <v>0</v>
      </c>
      <c r="L283" s="19" t="str">
        <f t="shared" si="24"/>
        <v/>
      </c>
    </row>
    <row r="284" spans="2:12" x14ac:dyDescent="0.2">
      <c r="B284" s="14"/>
      <c r="C284" s="15"/>
      <c r="D284" s="16"/>
      <c r="E284" s="16"/>
      <c r="F284" s="16"/>
      <c r="G284" s="16"/>
      <c r="H284" s="17" t="str">
        <f t="shared" si="20"/>
        <v/>
      </c>
      <c r="I284" s="18">
        <f t="shared" si="21"/>
        <v>0</v>
      </c>
      <c r="J284" s="17" t="str">
        <f t="shared" si="22"/>
        <v/>
      </c>
      <c r="K284" s="18">
        <f t="shared" si="23"/>
        <v>0</v>
      </c>
      <c r="L284" s="19" t="str">
        <f t="shared" si="24"/>
        <v/>
      </c>
    </row>
    <row r="285" spans="2:12" x14ac:dyDescent="0.2">
      <c r="B285" s="14"/>
      <c r="C285" s="15"/>
      <c r="D285" s="16"/>
      <c r="E285" s="16"/>
      <c r="F285" s="16"/>
      <c r="G285" s="16"/>
      <c r="H285" s="17" t="str">
        <f t="shared" si="20"/>
        <v/>
      </c>
      <c r="I285" s="18">
        <f t="shared" si="21"/>
        <v>0</v>
      </c>
      <c r="J285" s="17" t="str">
        <f t="shared" si="22"/>
        <v/>
      </c>
      <c r="K285" s="18">
        <f t="shared" si="23"/>
        <v>0</v>
      </c>
      <c r="L285" s="19" t="str">
        <f t="shared" si="24"/>
        <v/>
      </c>
    </row>
    <row r="286" spans="2:12" x14ac:dyDescent="0.2">
      <c r="B286" s="14"/>
      <c r="C286" s="15"/>
      <c r="D286" s="16"/>
      <c r="E286" s="16"/>
      <c r="F286" s="16"/>
      <c r="G286" s="16"/>
      <c r="H286" s="17" t="str">
        <f t="shared" si="20"/>
        <v/>
      </c>
      <c r="I286" s="18">
        <f t="shared" si="21"/>
        <v>0</v>
      </c>
      <c r="J286" s="17" t="str">
        <f t="shared" si="22"/>
        <v/>
      </c>
      <c r="K286" s="18">
        <f t="shared" si="23"/>
        <v>0</v>
      </c>
      <c r="L286" s="19" t="str">
        <f t="shared" si="24"/>
        <v/>
      </c>
    </row>
    <row r="287" spans="2:12" x14ac:dyDescent="0.2">
      <c r="B287" s="14"/>
      <c r="C287" s="15"/>
      <c r="D287" s="16"/>
      <c r="E287" s="16"/>
      <c r="F287" s="16"/>
      <c r="G287" s="16"/>
      <c r="H287" s="17" t="str">
        <f t="shared" si="20"/>
        <v/>
      </c>
      <c r="I287" s="18">
        <f t="shared" si="21"/>
        <v>0</v>
      </c>
      <c r="J287" s="17" t="str">
        <f t="shared" si="22"/>
        <v/>
      </c>
      <c r="K287" s="18">
        <f t="shared" si="23"/>
        <v>0</v>
      </c>
      <c r="L287" s="19" t="str">
        <f t="shared" si="24"/>
        <v/>
      </c>
    </row>
    <row r="288" spans="2:12" x14ac:dyDescent="0.2">
      <c r="B288" s="14"/>
      <c r="C288" s="15"/>
      <c r="D288" s="16"/>
      <c r="E288" s="16"/>
      <c r="F288" s="16"/>
      <c r="G288" s="16"/>
      <c r="H288" s="17" t="str">
        <f t="shared" si="20"/>
        <v/>
      </c>
      <c r="I288" s="18">
        <f t="shared" si="21"/>
        <v>0</v>
      </c>
      <c r="J288" s="17" t="str">
        <f t="shared" si="22"/>
        <v/>
      </c>
      <c r="K288" s="18">
        <f t="shared" si="23"/>
        <v>0</v>
      </c>
      <c r="L288" s="19" t="str">
        <f t="shared" si="24"/>
        <v/>
      </c>
    </row>
    <row r="289" spans="2:12" x14ac:dyDescent="0.2">
      <c r="B289" s="14"/>
      <c r="C289" s="15"/>
      <c r="D289" s="16"/>
      <c r="E289" s="16"/>
      <c r="F289" s="16"/>
      <c r="G289" s="16"/>
      <c r="H289" s="17" t="str">
        <f t="shared" si="20"/>
        <v/>
      </c>
      <c r="I289" s="18">
        <f t="shared" si="21"/>
        <v>0</v>
      </c>
      <c r="J289" s="17" t="str">
        <f t="shared" si="22"/>
        <v/>
      </c>
      <c r="K289" s="18">
        <f t="shared" si="23"/>
        <v>0</v>
      </c>
      <c r="L289" s="19" t="str">
        <f t="shared" si="24"/>
        <v/>
      </c>
    </row>
    <row r="290" spans="2:12" x14ac:dyDescent="0.2">
      <c r="B290" s="14"/>
      <c r="C290" s="15"/>
      <c r="D290" s="16"/>
      <c r="E290" s="16"/>
      <c r="F290" s="16"/>
      <c r="G290" s="16"/>
      <c r="H290" s="17" t="str">
        <f t="shared" si="20"/>
        <v/>
      </c>
      <c r="I290" s="18">
        <f t="shared" si="21"/>
        <v>0</v>
      </c>
      <c r="J290" s="17" t="str">
        <f t="shared" si="22"/>
        <v/>
      </c>
      <c r="K290" s="18">
        <f t="shared" si="23"/>
        <v>0</v>
      </c>
      <c r="L290" s="19" t="str">
        <f t="shared" si="24"/>
        <v/>
      </c>
    </row>
    <row r="291" spans="2:12" x14ac:dyDescent="0.2">
      <c r="B291" s="14"/>
      <c r="C291" s="15"/>
      <c r="D291" s="16"/>
      <c r="E291" s="16"/>
      <c r="F291" s="16"/>
      <c r="G291" s="16"/>
      <c r="H291" s="17" t="str">
        <f t="shared" si="20"/>
        <v/>
      </c>
      <c r="I291" s="18">
        <f t="shared" si="21"/>
        <v>0</v>
      </c>
      <c r="J291" s="17" t="str">
        <f t="shared" si="22"/>
        <v/>
      </c>
      <c r="K291" s="18">
        <f t="shared" si="23"/>
        <v>0</v>
      </c>
      <c r="L291" s="19" t="str">
        <f t="shared" si="24"/>
        <v/>
      </c>
    </row>
    <row r="292" spans="2:12" x14ac:dyDescent="0.2">
      <c r="B292" s="14"/>
      <c r="C292" s="15"/>
      <c r="D292" s="16"/>
      <c r="E292" s="16"/>
      <c r="F292" s="16"/>
      <c r="G292" s="16"/>
      <c r="H292" s="17" t="str">
        <f t="shared" si="20"/>
        <v/>
      </c>
      <c r="I292" s="18">
        <f t="shared" si="21"/>
        <v>0</v>
      </c>
      <c r="J292" s="17" t="str">
        <f t="shared" si="22"/>
        <v/>
      </c>
      <c r="K292" s="18">
        <f t="shared" si="23"/>
        <v>0</v>
      </c>
      <c r="L292" s="19" t="str">
        <f t="shared" si="24"/>
        <v/>
      </c>
    </row>
    <row r="293" spans="2:12" x14ac:dyDescent="0.2">
      <c r="B293" s="14"/>
      <c r="C293" s="15"/>
      <c r="D293" s="16"/>
      <c r="E293" s="16"/>
      <c r="F293" s="16"/>
      <c r="G293" s="16"/>
      <c r="H293" s="17" t="str">
        <f t="shared" si="20"/>
        <v/>
      </c>
      <c r="I293" s="18">
        <f t="shared" si="21"/>
        <v>0</v>
      </c>
      <c r="J293" s="17" t="str">
        <f t="shared" si="22"/>
        <v/>
      </c>
      <c r="K293" s="18">
        <f t="shared" si="23"/>
        <v>0</v>
      </c>
      <c r="L293" s="19" t="str">
        <f t="shared" si="24"/>
        <v/>
      </c>
    </row>
    <row r="294" spans="2:12" x14ac:dyDescent="0.2">
      <c r="B294" s="14"/>
      <c r="C294" s="15"/>
      <c r="D294" s="16"/>
      <c r="E294" s="16"/>
      <c r="F294" s="16"/>
      <c r="G294" s="16"/>
      <c r="H294" s="17" t="str">
        <f t="shared" si="20"/>
        <v/>
      </c>
      <c r="I294" s="18">
        <f t="shared" si="21"/>
        <v>0</v>
      </c>
      <c r="J294" s="17" t="str">
        <f t="shared" si="22"/>
        <v/>
      </c>
      <c r="K294" s="18">
        <f t="shared" si="23"/>
        <v>0</v>
      </c>
      <c r="L294" s="19" t="str">
        <f t="shared" si="24"/>
        <v/>
      </c>
    </row>
    <row r="295" spans="2:12" x14ac:dyDescent="0.2">
      <c r="B295" s="14"/>
      <c r="C295" s="15"/>
      <c r="D295" s="16"/>
      <c r="E295" s="16"/>
      <c r="F295" s="16"/>
      <c r="G295" s="16"/>
      <c r="H295" s="17" t="str">
        <f t="shared" si="20"/>
        <v/>
      </c>
      <c r="I295" s="18">
        <f t="shared" si="21"/>
        <v>0</v>
      </c>
      <c r="J295" s="17" t="str">
        <f t="shared" si="22"/>
        <v/>
      </c>
      <c r="K295" s="18">
        <f t="shared" si="23"/>
        <v>0</v>
      </c>
      <c r="L295" s="19" t="str">
        <f t="shared" si="24"/>
        <v/>
      </c>
    </row>
    <row r="296" spans="2:12" x14ac:dyDescent="0.2">
      <c r="B296" s="14"/>
      <c r="C296" s="15"/>
      <c r="D296" s="16"/>
      <c r="E296" s="16"/>
      <c r="F296" s="16"/>
      <c r="G296" s="16"/>
      <c r="H296" s="17" t="str">
        <f t="shared" si="20"/>
        <v/>
      </c>
      <c r="I296" s="18">
        <f t="shared" si="21"/>
        <v>0</v>
      </c>
      <c r="J296" s="17" t="str">
        <f t="shared" si="22"/>
        <v/>
      </c>
      <c r="K296" s="18">
        <f t="shared" si="23"/>
        <v>0</v>
      </c>
      <c r="L296" s="19" t="str">
        <f t="shared" si="24"/>
        <v/>
      </c>
    </row>
    <row r="297" spans="2:12" x14ac:dyDescent="0.2">
      <c r="B297" s="14"/>
      <c r="C297" s="15"/>
      <c r="D297" s="16"/>
      <c r="E297" s="16"/>
      <c r="F297" s="16"/>
      <c r="G297" s="16"/>
      <c r="H297" s="17" t="str">
        <f t="shared" si="20"/>
        <v/>
      </c>
      <c r="I297" s="18">
        <f t="shared" si="21"/>
        <v>0</v>
      </c>
      <c r="J297" s="17" t="str">
        <f t="shared" si="22"/>
        <v/>
      </c>
      <c r="K297" s="18">
        <f t="shared" si="23"/>
        <v>0</v>
      </c>
      <c r="L297" s="19" t="str">
        <f t="shared" si="24"/>
        <v/>
      </c>
    </row>
    <row r="298" spans="2:12" x14ac:dyDescent="0.2">
      <c r="B298" s="14"/>
      <c r="C298" s="15"/>
      <c r="D298" s="16"/>
      <c r="E298" s="16"/>
      <c r="F298" s="16"/>
      <c r="G298" s="16"/>
      <c r="H298" s="17" t="str">
        <f t="shared" si="20"/>
        <v/>
      </c>
      <c r="I298" s="18">
        <f t="shared" si="21"/>
        <v>0</v>
      </c>
      <c r="J298" s="17" t="str">
        <f t="shared" si="22"/>
        <v/>
      </c>
      <c r="K298" s="18">
        <f t="shared" si="23"/>
        <v>0</v>
      </c>
      <c r="L298" s="19" t="str">
        <f t="shared" si="24"/>
        <v/>
      </c>
    </row>
    <row r="299" spans="2:12" x14ac:dyDescent="0.2">
      <c r="B299" s="14"/>
      <c r="C299" s="15"/>
      <c r="D299" s="16"/>
      <c r="E299" s="16"/>
      <c r="F299" s="16"/>
      <c r="G299" s="16"/>
      <c r="H299" s="17" t="str">
        <f t="shared" si="20"/>
        <v/>
      </c>
      <c r="I299" s="18">
        <f t="shared" si="21"/>
        <v>0</v>
      </c>
      <c r="J299" s="17" t="str">
        <f t="shared" si="22"/>
        <v/>
      </c>
      <c r="K299" s="18">
        <f t="shared" si="23"/>
        <v>0</v>
      </c>
      <c r="L299" s="19" t="str">
        <f t="shared" si="24"/>
        <v/>
      </c>
    </row>
    <row r="300" spans="2:12" x14ac:dyDescent="0.2">
      <c r="B300" s="14"/>
      <c r="C300" s="15"/>
      <c r="D300" s="16"/>
      <c r="E300" s="16"/>
      <c r="F300" s="16"/>
      <c r="G300" s="16"/>
      <c r="H300" s="17" t="str">
        <f t="shared" si="20"/>
        <v/>
      </c>
      <c r="I300" s="18">
        <f t="shared" si="21"/>
        <v>0</v>
      </c>
      <c r="J300" s="17" t="str">
        <f t="shared" si="22"/>
        <v/>
      </c>
      <c r="K300" s="18">
        <f t="shared" si="23"/>
        <v>0</v>
      </c>
      <c r="L300" s="19" t="str">
        <f t="shared" si="24"/>
        <v/>
      </c>
    </row>
    <row r="301" spans="2:12" x14ac:dyDescent="0.2">
      <c r="B301" s="14"/>
      <c r="C301" s="15"/>
      <c r="D301" s="16"/>
      <c r="E301" s="16"/>
      <c r="F301" s="16"/>
      <c r="G301" s="16"/>
      <c r="H301" s="17" t="str">
        <f t="shared" si="20"/>
        <v/>
      </c>
      <c r="I301" s="18">
        <f t="shared" si="21"/>
        <v>0</v>
      </c>
      <c r="J301" s="17" t="str">
        <f t="shared" si="22"/>
        <v/>
      </c>
      <c r="K301" s="18">
        <f t="shared" si="23"/>
        <v>0</v>
      </c>
      <c r="L301" s="19" t="str">
        <f t="shared" si="24"/>
        <v/>
      </c>
    </row>
    <row r="302" spans="2:12" x14ac:dyDescent="0.2">
      <c r="B302" s="14"/>
      <c r="C302" s="15"/>
      <c r="D302" s="16"/>
      <c r="E302" s="16"/>
      <c r="F302" s="16"/>
      <c r="G302" s="16"/>
      <c r="H302" s="17" t="str">
        <f t="shared" si="20"/>
        <v/>
      </c>
      <c r="I302" s="18">
        <f t="shared" si="21"/>
        <v>0</v>
      </c>
      <c r="J302" s="17" t="str">
        <f t="shared" si="22"/>
        <v/>
      </c>
      <c r="K302" s="18">
        <f t="shared" si="23"/>
        <v>0</v>
      </c>
      <c r="L302" s="19" t="str">
        <f t="shared" si="24"/>
        <v/>
      </c>
    </row>
    <row r="303" spans="2:12" x14ac:dyDescent="0.2">
      <c r="B303" s="14"/>
      <c r="C303" s="15"/>
      <c r="D303" s="16"/>
      <c r="E303" s="16"/>
      <c r="F303" s="16"/>
      <c r="G303" s="16"/>
      <c r="H303" s="17" t="str">
        <f t="shared" si="20"/>
        <v/>
      </c>
      <c r="I303" s="18">
        <f t="shared" si="21"/>
        <v>0</v>
      </c>
      <c r="J303" s="17" t="str">
        <f t="shared" si="22"/>
        <v/>
      </c>
      <c r="K303" s="18">
        <f t="shared" si="23"/>
        <v>0</v>
      </c>
      <c r="L303" s="19" t="str">
        <f t="shared" si="24"/>
        <v/>
      </c>
    </row>
    <row r="304" spans="2:12" x14ac:dyDescent="0.2">
      <c r="B304" s="14"/>
      <c r="C304" s="15"/>
      <c r="D304" s="16"/>
      <c r="E304" s="16"/>
      <c r="F304" s="16"/>
      <c r="G304" s="16"/>
      <c r="H304" s="17" t="str">
        <f t="shared" si="20"/>
        <v/>
      </c>
      <c r="I304" s="18">
        <f t="shared" si="21"/>
        <v>0</v>
      </c>
      <c r="J304" s="17" t="str">
        <f t="shared" si="22"/>
        <v/>
      </c>
      <c r="K304" s="18">
        <f t="shared" si="23"/>
        <v>0</v>
      </c>
      <c r="L304" s="19" t="str">
        <f t="shared" si="24"/>
        <v/>
      </c>
    </row>
    <row r="305" spans="2:12" x14ac:dyDescent="0.2">
      <c r="B305" s="14"/>
      <c r="C305" s="15"/>
      <c r="D305" s="16"/>
      <c r="E305" s="16"/>
      <c r="F305" s="16"/>
      <c r="G305" s="16"/>
      <c r="H305" s="17" t="str">
        <f t="shared" si="20"/>
        <v/>
      </c>
      <c r="I305" s="18">
        <f t="shared" si="21"/>
        <v>0</v>
      </c>
      <c r="J305" s="17" t="str">
        <f t="shared" si="22"/>
        <v/>
      </c>
      <c r="K305" s="18">
        <f t="shared" si="23"/>
        <v>0</v>
      </c>
      <c r="L305" s="19" t="str">
        <f t="shared" si="24"/>
        <v/>
      </c>
    </row>
    <row r="306" spans="2:12" x14ac:dyDescent="0.2">
      <c r="B306" s="14"/>
      <c r="C306" s="15"/>
      <c r="D306" s="16"/>
      <c r="E306" s="16"/>
      <c r="F306" s="16"/>
      <c r="G306" s="16"/>
      <c r="H306" s="17" t="str">
        <f t="shared" si="20"/>
        <v/>
      </c>
      <c r="I306" s="18">
        <f t="shared" si="21"/>
        <v>0</v>
      </c>
      <c r="J306" s="17" t="str">
        <f t="shared" si="22"/>
        <v/>
      </c>
      <c r="K306" s="18">
        <f t="shared" si="23"/>
        <v>0</v>
      </c>
      <c r="L306" s="19" t="str">
        <f t="shared" si="24"/>
        <v/>
      </c>
    </row>
    <row r="307" spans="2:12" x14ac:dyDescent="0.2">
      <c r="B307" s="14"/>
      <c r="C307" s="15"/>
      <c r="D307" s="16"/>
      <c r="E307" s="16"/>
      <c r="F307" s="16"/>
      <c r="G307" s="16"/>
      <c r="H307" s="17" t="str">
        <f t="shared" si="20"/>
        <v/>
      </c>
      <c r="I307" s="18">
        <f t="shared" si="21"/>
        <v>0</v>
      </c>
      <c r="J307" s="17" t="str">
        <f t="shared" si="22"/>
        <v/>
      </c>
      <c r="K307" s="18">
        <f t="shared" si="23"/>
        <v>0</v>
      </c>
      <c r="L307" s="19" t="str">
        <f t="shared" si="24"/>
        <v/>
      </c>
    </row>
    <row r="308" spans="2:12" x14ac:dyDescent="0.2">
      <c r="B308" s="14"/>
      <c r="C308" s="15"/>
      <c r="D308" s="16"/>
      <c r="E308" s="16"/>
      <c r="F308" s="16"/>
      <c r="G308" s="16"/>
      <c r="H308" s="17" t="str">
        <f t="shared" si="20"/>
        <v/>
      </c>
      <c r="I308" s="18">
        <f t="shared" si="21"/>
        <v>0</v>
      </c>
      <c r="J308" s="17" t="str">
        <f t="shared" si="22"/>
        <v/>
      </c>
      <c r="K308" s="18">
        <f t="shared" si="23"/>
        <v>0</v>
      </c>
      <c r="L308" s="19" t="str">
        <f t="shared" si="24"/>
        <v/>
      </c>
    </row>
    <row r="1000" spans="702:702" ht="15" x14ac:dyDescent="0.25">
      <c r="ZZ1000"/>
    </row>
  </sheetData>
  <mergeCells count="5">
    <mergeCell ref="D7:E7"/>
    <mergeCell ref="F7:G7"/>
    <mergeCell ref="H7:I7"/>
    <mergeCell ref="J7:K7"/>
    <mergeCell ref="H6:K6"/>
  </mergeCells>
  <conditionalFormatting sqref="H6">
    <cfRule type="expression" dxfId="1" priority="1" stopIfTrue="1">
      <formula>LEFT($H$6,1)="✔"</formula>
    </cfRule>
    <cfRule type="expression" dxfId="0" priority="2" stopIfTrue="1">
      <formula>LEFT($H$6,1)&lt;&gt;"✔"</formula>
    </cfRule>
  </conditionalFormatting>
  <pageMargins left="0.7" right="0.7" top="0.75" bottom="0.75" header="0.3" footer="0.3"/>
  <ignoredErrors>
    <ignoredError sqref="B9:B6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C346-2A44-4FC3-84B1-55D02603A2AD}">
  <dimension ref="B1:I245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46.7109375" style="1" customWidth="1"/>
    <col min="4" max="5" width="12.7109375" style="1" customWidth="1"/>
    <col min="6" max="6" width="3.7109375" style="1" customWidth="1"/>
    <col min="7" max="7" width="8.7109375" style="1" customWidth="1"/>
    <col min="8" max="8" width="62.7109375" style="1" customWidth="1"/>
    <col min="9" max="9" width="6.7109375" style="1" customWidth="1"/>
    <col min="10" max="16384" width="11.42578125" style="1"/>
  </cols>
  <sheetData>
    <row r="1" spans="2:9" ht="21" x14ac:dyDescent="0.35">
      <c r="B1" s="2" t="s">
        <v>0</v>
      </c>
    </row>
    <row r="2" spans="2:9" x14ac:dyDescent="0.2">
      <c r="B2" s="3" t="s">
        <v>1</v>
      </c>
    </row>
    <row r="4" spans="2:9" ht="30" customHeight="1" x14ac:dyDescent="0.2">
      <c r="B4" s="5" t="s">
        <v>2</v>
      </c>
      <c r="C4" s="5" t="s">
        <v>3</v>
      </c>
      <c r="D4" s="5" t="s">
        <v>4</v>
      </c>
      <c r="E4" s="5" t="s">
        <v>5</v>
      </c>
      <c r="G4" s="5" t="s">
        <v>482</v>
      </c>
      <c r="H4" s="5" t="s">
        <v>3</v>
      </c>
      <c r="I4" s="5" t="s">
        <v>483</v>
      </c>
    </row>
    <row r="5" spans="2:9" x14ac:dyDescent="0.2">
      <c r="B5" s="6" t="s">
        <v>6</v>
      </c>
      <c r="C5" s="7" t="s">
        <v>7</v>
      </c>
      <c r="D5" s="8" t="s">
        <v>8</v>
      </c>
      <c r="E5" s="8" t="s">
        <v>8</v>
      </c>
      <c r="G5" s="9" t="s">
        <v>47</v>
      </c>
      <c r="H5" s="10" t="s">
        <v>484</v>
      </c>
      <c r="I5" s="9" t="s">
        <v>485</v>
      </c>
    </row>
    <row r="6" spans="2:9" x14ac:dyDescent="0.2">
      <c r="B6" s="6" t="s">
        <v>9</v>
      </c>
      <c r="C6" s="7" t="s">
        <v>10</v>
      </c>
      <c r="D6" s="8" t="s">
        <v>8</v>
      </c>
      <c r="E6" s="8" t="s">
        <v>8</v>
      </c>
      <c r="G6" s="9" t="s">
        <v>66</v>
      </c>
      <c r="H6" s="10" t="s">
        <v>486</v>
      </c>
      <c r="I6" s="9" t="s">
        <v>485</v>
      </c>
    </row>
    <row r="7" spans="2:9" x14ac:dyDescent="0.2">
      <c r="B7" s="6" t="s">
        <v>11</v>
      </c>
      <c r="C7" s="7" t="s">
        <v>12</v>
      </c>
      <c r="D7" s="8" t="s">
        <v>13</v>
      </c>
      <c r="E7" s="8" t="s">
        <v>13</v>
      </c>
      <c r="G7" s="9" t="s">
        <v>97</v>
      </c>
      <c r="H7" s="10" t="s">
        <v>487</v>
      </c>
      <c r="I7" s="9" t="s">
        <v>485</v>
      </c>
    </row>
    <row r="8" spans="2:9" x14ac:dyDescent="0.2">
      <c r="B8" s="6" t="s">
        <v>14</v>
      </c>
      <c r="C8" s="7" t="s">
        <v>15</v>
      </c>
      <c r="D8" s="8" t="s">
        <v>16</v>
      </c>
      <c r="E8" s="8" t="s">
        <v>16</v>
      </c>
      <c r="G8" s="9" t="s">
        <v>115</v>
      </c>
      <c r="H8" s="10" t="s">
        <v>488</v>
      </c>
      <c r="I8" s="9" t="s">
        <v>485</v>
      </c>
    </row>
    <row r="9" spans="2:9" x14ac:dyDescent="0.2">
      <c r="B9" s="6" t="s">
        <v>17</v>
      </c>
      <c r="C9" s="7" t="s">
        <v>18</v>
      </c>
      <c r="D9" s="8" t="s">
        <v>19</v>
      </c>
      <c r="E9" s="8" t="s">
        <v>19</v>
      </c>
      <c r="G9" s="9" t="s">
        <v>138</v>
      </c>
      <c r="H9" s="10" t="s">
        <v>489</v>
      </c>
      <c r="I9" s="9" t="s">
        <v>485</v>
      </c>
    </row>
    <row r="10" spans="2:9" x14ac:dyDescent="0.2">
      <c r="B10" s="6" t="s">
        <v>20</v>
      </c>
      <c r="C10" s="7" t="s">
        <v>21</v>
      </c>
      <c r="D10" s="8" t="s">
        <v>22</v>
      </c>
      <c r="E10" s="8" t="s">
        <v>22</v>
      </c>
      <c r="G10" s="9" t="s">
        <v>145</v>
      </c>
      <c r="H10" s="10" t="s">
        <v>490</v>
      </c>
      <c r="I10" s="9" t="s">
        <v>485</v>
      </c>
    </row>
    <row r="11" spans="2:9" x14ac:dyDescent="0.2">
      <c r="B11" s="6" t="s">
        <v>23</v>
      </c>
      <c r="C11" s="7" t="s">
        <v>24</v>
      </c>
      <c r="D11" s="8" t="s">
        <v>25</v>
      </c>
      <c r="E11" s="8" t="s">
        <v>25</v>
      </c>
      <c r="G11" s="9" t="s">
        <v>178</v>
      </c>
      <c r="H11" s="10" t="s">
        <v>491</v>
      </c>
      <c r="I11" s="9" t="s">
        <v>485</v>
      </c>
    </row>
    <row r="12" spans="2:9" x14ac:dyDescent="0.2">
      <c r="B12" s="6" t="s">
        <v>26</v>
      </c>
      <c r="C12" s="7" t="s">
        <v>27</v>
      </c>
      <c r="D12" s="8" t="s">
        <v>28</v>
      </c>
      <c r="E12" s="8" t="s">
        <v>28</v>
      </c>
      <c r="G12" s="9" t="s">
        <v>181</v>
      </c>
      <c r="H12" s="10" t="s">
        <v>492</v>
      </c>
      <c r="I12" s="9" t="s">
        <v>485</v>
      </c>
    </row>
    <row r="13" spans="2:9" x14ac:dyDescent="0.2">
      <c r="B13" s="6" t="s">
        <v>29</v>
      </c>
      <c r="C13" s="7" t="s">
        <v>30</v>
      </c>
      <c r="D13" s="8" t="s">
        <v>31</v>
      </c>
      <c r="E13" s="8" t="s">
        <v>31</v>
      </c>
      <c r="G13" s="9" t="s">
        <v>248</v>
      </c>
      <c r="H13" s="10" t="s">
        <v>493</v>
      </c>
      <c r="I13" s="9" t="s">
        <v>485</v>
      </c>
    </row>
    <row r="14" spans="2:9" x14ac:dyDescent="0.2">
      <c r="B14" s="6" t="s">
        <v>32</v>
      </c>
      <c r="C14" s="7" t="s">
        <v>33</v>
      </c>
      <c r="D14" s="8" t="s">
        <v>34</v>
      </c>
      <c r="E14" s="8" t="s">
        <v>34</v>
      </c>
      <c r="G14" s="9" t="s">
        <v>252</v>
      </c>
      <c r="H14" s="10" t="s">
        <v>494</v>
      </c>
      <c r="I14" s="9" t="s">
        <v>485</v>
      </c>
    </row>
    <row r="15" spans="2:9" x14ac:dyDescent="0.2">
      <c r="B15" s="6" t="s">
        <v>35</v>
      </c>
      <c r="C15" s="7" t="s">
        <v>36</v>
      </c>
      <c r="D15" s="8" t="s">
        <v>34</v>
      </c>
      <c r="E15" s="8" t="s">
        <v>34</v>
      </c>
      <c r="G15" s="9" t="s">
        <v>188</v>
      </c>
      <c r="H15" s="10" t="s">
        <v>495</v>
      </c>
      <c r="I15" s="9" t="s">
        <v>485</v>
      </c>
    </row>
    <row r="16" spans="2:9" x14ac:dyDescent="0.2">
      <c r="B16" s="6" t="s">
        <v>37</v>
      </c>
      <c r="C16" s="7" t="s">
        <v>38</v>
      </c>
      <c r="D16" s="8" t="s">
        <v>34</v>
      </c>
      <c r="E16" s="8" t="s">
        <v>34</v>
      </c>
      <c r="G16" s="9" t="s">
        <v>258</v>
      </c>
      <c r="H16" s="10" t="s">
        <v>496</v>
      </c>
      <c r="I16" s="9" t="s">
        <v>485</v>
      </c>
    </row>
    <row r="17" spans="2:9" x14ac:dyDescent="0.2">
      <c r="B17" s="6" t="s">
        <v>39</v>
      </c>
      <c r="C17" s="7" t="s">
        <v>40</v>
      </c>
      <c r="D17" s="8" t="s">
        <v>34</v>
      </c>
      <c r="E17" s="8" t="s">
        <v>34</v>
      </c>
      <c r="G17" s="9" t="s">
        <v>290</v>
      </c>
      <c r="H17" s="10" t="s">
        <v>497</v>
      </c>
      <c r="I17" s="9" t="s">
        <v>485</v>
      </c>
    </row>
    <row r="18" spans="2:9" x14ac:dyDescent="0.2">
      <c r="B18" s="6" t="s">
        <v>41</v>
      </c>
      <c r="C18" s="7" t="s">
        <v>42</v>
      </c>
      <c r="D18" s="8" t="s">
        <v>34</v>
      </c>
      <c r="E18" s="8" t="s">
        <v>34</v>
      </c>
      <c r="G18" s="9" t="s">
        <v>308</v>
      </c>
      <c r="H18" s="10" t="s">
        <v>498</v>
      </c>
      <c r="I18" s="9" t="s">
        <v>485</v>
      </c>
    </row>
    <row r="19" spans="2:9" x14ac:dyDescent="0.2">
      <c r="B19" s="6" t="s">
        <v>43</v>
      </c>
      <c r="C19" s="7" t="s">
        <v>44</v>
      </c>
      <c r="D19" s="8" t="s">
        <v>34</v>
      </c>
      <c r="E19" s="8" t="s">
        <v>34</v>
      </c>
      <c r="G19" s="9" t="s">
        <v>271</v>
      </c>
      <c r="H19" s="10" t="s">
        <v>499</v>
      </c>
      <c r="I19" s="9" t="s">
        <v>485</v>
      </c>
    </row>
    <row r="20" spans="2:9" x14ac:dyDescent="0.2">
      <c r="B20" s="6" t="s">
        <v>45</v>
      </c>
      <c r="C20" s="7" t="s">
        <v>46</v>
      </c>
      <c r="D20" s="8" t="s">
        <v>47</v>
      </c>
      <c r="E20" s="8" t="s">
        <v>47</v>
      </c>
      <c r="G20" s="9" t="s">
        <v>309</v>
      </c>
      <c r="H20" s="10" t="s">
        <v>500</v>
      </c>
      <c r="I20" s="9" t="s">
        <v>501</v>
      </c>
    </row>
    <row r="21" spans="2:9" x14ac:dyDescent="0.2">
      <c r="B21" s="6" t="s">
        <v>48</v>
      </c>
      <c r="C21" s="7" t="s">
        <v>49</v>
      </c>
      <c r="D21" s="8" t="s">
        <v>47</v>
      </c>
      <c r="E21" s="8" t="s">
        <v>47</v>
      </c>
      <c r="G21" s="9" t="s">
        <v>201</v>
      </c>
      <c r="H21" s="10" t="s">
        <v>502</v>
      </c>
      <c r="I21" s="9" t="s">
        <v>501</v>
      </c>
    </row>
    <row r="22" spans="2:9" x14ac:dyDescent="0.2">
      <c r="B22" s="6" t="s">
        <v>50</v>
      </c>
      <c r="C22" s="7" t="s">
        <v>51</v>
      </c>
      <c r="D22" s="8" t="s">
        <v>47</v>
      </c>
      <c r="E22" s="8" t="s">
        <v>47</v>
      </c>
      <c r="G22" s="9" t="s">
        <v>189</v>
      </c>
      <c r="H22" s="10" t="s">
        <v>503</v>
      </c>
      <c r="I22" s="9" t="s">
        <v>501</v>
      </c>
    </row>
    <row r="23" spans="2:9" x14ac:dyDescent="0.2">
      <c r="B23" s="6" t="s">
        <v>52</v>
      </c>
      <c r="C23" s="7" t="s">
        <v>53</v>
      </c>
      <c r="D23" s="8" t="s">
        <v>47</v>
      </c>
      <c r="E23" s="8" t="s">
        <v>47</v>
      </c>
      <c r="G23" s="9" t="s">
        <v>192</v>
      </c>
      <c r="H23" s="10" t="s">
        <v>504</v>
      </c>
      <c r="I23" s="9" t="s">
        <v>501</v>
      </c>
    </row>
    <row r="24" spans="2:9" x14ac:dyDescent="0.2">
      <c r="B24" s="6" t="s">
        <v>54</v>
      </c>
      <c r="C24" s="7" t="s">
        <v>55</v>
      </c>
      <c r="D24" s="8" t="s">
        <v>47</v>
      </c>
      <c r="E24" s="8" t="s">
        <v>47</v>
      </c>
      <c r="G24" s="9" t="s">
        <v>249</v>
      </c>
      <c r="H24" s="10" t="s">
        <v>505</v>
      </c>
      <c r="I24" s="9" t="s">
        <v>501</v>
      </c>
    </row>
    <row r="25" spans="2:9" x14ac:dyDescent="0.2">
      <c r="B25" s="6" t="s">
        <v>56</v>
      </c>
      <c r="C25" s="7" t="s">
        <v>57</v>
      </c>
      <c r="D25" s="8" t="s">
        <v>47</v>
      </c>
      <c r="E25" s="8" t="s">
        <v>47</v>
      </c>
      <c r="G25" s="9" t="s">
        <v>253</v>
      </c>
      <c r="H25" s="10" t="s">
        <v>506</v>
      </c>
      <c r="I25" s="9" t="s">
        <v>501</v>
      </c>
    </row>
    <row r="26" spans="2:9" ht="25.5" x14ac:dyDescent="0.2">
      <c r="B26" s="6" t="s">
        <v>58</v>
      </c>
      <c r="C26" s="7" t="s">
        <v>59</v>
      </c>
      <c r="D26" s="8" t="s">
        <v>47</v>
      </c>
      <c r="E26" s="8" t="s">
        <v>47</v>
      </c>
      <c r="G26" s="9" t="s">
        <v>112</v>
      </c>
      <c r="H26" s="10" t="s">
        <v>507</v>
      </c>
      <c r="I26" s="9" t="s">
        <v>501</v>
      </c>
    </row>
    <row r="27" spans="2:9" x14ac:dyDescent="0.2">
      <c r="B27" s="6" t="s">
        <v>60</v>
      </c>
      <c r="C27" s="7" t="s">
        <v>61</v>
      </c>
      <c r="D27" s="8" t="s">
        <v>47</v>
      </c>
      <c r="E27" s="8" t="s">
        <v>47</v>
      </c>
      <c r="G27" s="9" t="s">
        <v>34</v>
      </c>
      <c r="H27" s="10" t="s">
        <v>508</v>
      </c>
      <c r="I27" s="9" t="s">
        <v>501</v>
      </c>
    </row>
    <row r="28" spans="2:9" x14ac:dyDescent="0.2">
      <c r="B28" s="6" t="s">
        <v>62</v>
      </c>
      <c r="C28" s="7" t="s">
        <v>63</v>
      </c>
      <c r="D28" s="8" t="s">
        <v>47</v>
      </c>
      <c r="E28" s="8" t="s">
        <v>47</v>
      </c>
      <c r="G28" s="9" t="s">
        <v>31</v>
      </c>
      <c r="H28" s="10" t="s">
        <v>509</v>
      </c>
      <c r="I28" s="9" t="s">
        <v>501</v>
      </c>
    </row>
    <row r="29" spans="2:9" x14ac:dyDescent="0.2">
      <c r="B29" s="6" t="s">
        <v>64</v>
      </c>
      <c r="C29" s="7" t="s">
        <v>65</v>
      </c>
      <c r="D29" s="8" t="s">
        <v>66</v>
      </c>
      <c r="E29" s="8" t="s">
        <v>66</v>
      </c>
      <c r="G29" s="9" t="s">
        <v>274</v>
      </c>
      <c r="H29" s="10" t="s">
        <v>510</v>
      </c>
      <c r="I29" s="9" t="s">
        <v>501</v>
      </c>
    </row>
    <row r="30" spans="2:9" x14ac:dyDescent="0.2">
      <c r="B30" s="6" t="s">
        <v>67</v>
      </c>
      <c r="C30" s="7" t="s">
        <v>68</v>
      </c>
      <c r="D30" s="8" t="s">
        <v>66</v>
      </c>
      <c r="E30" s="8" t="s">
        <v>66</v>
      </c>
      <c r="G30" s="9" t="s">
        <v>8</v>
      </c>
      <c r="H30" s="10" t="s">
        <v>511</v>
      </c>
      <c r="I30" s="9" t="s">
        <v>501</v>
      </c>
    </row>
    <row r="31" spans="2:9" x14ac:dyDescent="0.2">
      <c r="B31" s="6" t="s">
        <v>69</v>
      </c>
      <c r="C31" s="7" t="s">
        <v>70</v>
      </c>
      <c r="D31" s="8" t="s">
        <v>66</v>
      </c>
      <c r="E31" s="8" t="s">
        <v>66</v>
      </c>
      <c r="G31" s="9" t="s">
        <v>13</v>
      </c>
      <c r="H31" s="10" t="s">
        <v>512</v>
      </c>
      <c r="I31" s="9" t="s">
        <v>501</v>
      </c>
    </row>
    <row r="32" spans="2:9" x14ac:dyDescent="0.2">
      <c r="B32" s="6" t="s">
        <v>71</v>
      </c>
      <c r="C32" s="7" t="s">
        <v>72</v>
      </c>
      <c r="D32" s="8" t="s">
        <v>66</v>
      </c>
      <c r="E32" s="8" t="s">
        <v>66</v>
      </c>
      <c r="G32" s="9" t="s">
        <v>16</v>
      </c>
      <c r="H32" s="10" t="s">
        <v>513</v>
      </c>
      <c r="I32" s="9" t="s">
        <v>501</v>
      </c>
    </row>
    <row r="33" spans="2:9" x14ac:dyDescent="0.2">
      <c r="B33" s="6" t="s">
        <v>73</v>
      </c>
      <c r="C33" s="7" t="s">
        <v>74</v>
      </c>
      <c r="D33" s="8" t="s">
        <v>66</v>
      </c>
      <c r="E33" s="8" t="s">
        <v>66</v>
      </c>
      <c r="G33" s="9" t="s">
        <v>19</v>
      </c>
      <c r="H33" s="10" t="s">
        <v>514</v>
      </c>
      <c r="I33" s="9" t="s">
        <v>501</v>
      </c>
    </row>
    <row r="34" spans="2:9" x14ac:dyDescent="0.2">
      <c r="B34" s="6" t="s">
        <v>75</v>
      </c>
      <c r="C34" s="7" t="s">
        <v>76</v>
      </c>
      <c r="D34" s="8" t="s">
        <v>66</v>
      </c>
      <c r="E34" s="8" t="s">
        <v>66</v>
      </c>
      <c r="G34" s="9" t="s">
        <v>22</v>
      </c>
      <c r="H34" s="10" t="s">
        <v>515</v>
      </c>
      <c r="I34" s="9" t="s">
        <v>501</v>
      </c>
    </row>
    <row r="35" spans="2:9" x14ac:dyDescent="0.2">
      <c r="B35" s="6" t="s">
        <v>77</v>
      </c>
      <c r="C35" s="7" t="s">
        <v>78</v>
      </c>
      <c r="D35" s="8" t="s">
        <v>66</v>
      </c>
      <c r="E35" s="8" t="s">
        <v>66</v>
      </c>
      <c r="G35" s="9" t="s">
        <v>25</v>
      </c>
      <c r="H35" s="10" t="s">
        <v>516</v>
      </c>
      <c r="I35" s="9" t="s">
        <v>501</v>
      </c>
    </row>
    <row r="36" spans="2:9" x14ac:dyDescent="0.2">
      <c r="B36" s="6" t="s">
        <v>79</v>
      </c>
      <c r="C36" s="7" t="s">
        <v>80</v>
      </c>
      <c r="D36" s="8" t="s">
        <v>66</v>
      </c>
      <c r="E36" s="8" t="s">
        <v>66</v>
      </c>
      <c r="G36" s="9" t="s">
        <v>28</v>
      </c>
      <c r="H36" s="10" t="s">
        <v>27</v>
      </c>
      <c r="I36" s="9" t="s">
        <v>501</v>
      </c>
    </row>
    <row r="37" spans="2:9" x14ac:dyDescent="0.2">
      <c r="B37" s="6" t="s">
        <v>81</v>
      </c>
      <c r="C37" s="7" t="s">
        <v>82</v>
      </c>
      <c r="D37" s="8" t="s">
        <v>66</v>
      </c>
      <c r="E37" s="8" t="s">
        <v>66</v>
      </c>
      <c r="G37" s="9" t="s">
        <v>424</v>
      </c>
      <c r="H37" s="10" t="s">
        <v>517</v>
      </c>
      <c r="I37" s="9" t="s">
        <v>518</v>
      </c>
    </row>
    <row r="38" spans="2:9" x14ac:dyDescent="0.2">
      <c r="B38" s="6" t="s">
        <v>83</v>
      </c>
      <c r="C38" s="7" t="s">
        <v>84</v>
      </c>
      <c r="D38" s="8" t="s">
        <v>66</v>
      </c>
      <c r="E38" s="8" t="s">
        <v>66</v>
      </c>
      <c r="G38" s="9" t="s">
        <v>442</v>
      </c>
      <c r="H38" s="10" t="s">
        <v>519</v>
      </c>
      <c r="I38" s="9" t="s">
        <v>518</v>
      </c>
    </row>
    <row r="39" spans="2:9" ht="25.5" x14ac:dyDescent="0.2">
      <c r="B39" s="6" t="s">
        <v>85</v>
      </c>
      <c r="C39" s="7" t="s">
        <v>86</v>
      </c>
      <c r="D39" s="8" t="s">
        <v>66</v>
      </c>
      <c r="E39" s="8" t="s">
        <v>66</v>
      </c>
      <c r="G39" s="9" t="s">
        <v>447</v>
      </c>
      <c r="H39" s="10" t="s">
        <v>520</v>
      </c>
      <c r="I39" s="9" t="s">
        <v>518</v>
      </c>
    </row>
    <row r="40" spans="2:9" x14ac:dyDescent="0.2">
      <c r="B40" s="6" t="s">
        <v>87</v>
      </c>
      <c r="C40" s="7" t="s">
        <v>88</v>
      </c>
      <c r="D40" s="8" t="s">
        <v>66</v>
      </c>
      <c r="E40" s="8" t="s">
        <v>66</v>
      </c>
      <c r="G40" s="9" t="s">
        <v>454</v>
      </c>
      <c r="H40" s="10" t="s">
        <v>521</v>
      </c>
      <c r="I40" s="9" t="s">
        <v>518</v>
      </c>
    </row>
    <row r="41" spans="2:9" x14ac:dyDescent="0.2">
      <c r="B41" s="6" t="s">
        <v>89</v>
      </c>
      <c r="C41" s="7" t="s">
        <v>90</v>
      </c>
      <c r="D41" s="8" t="s">
        <v>66</v>
      </c>
      <c r="E41" s="8" t="s">
        <v>66</v>
      </c>
      <c r="G41" s="9" t="s">
        <v>327</v>
      </c>
      <c r="H41" s="10" t="s">
        <v>522</v>
      </c>
      <c r="I41" s="9" t="s">
        <v>271</v>
      </c>
    </row>
    <row r="42" spans="2:9" x14ac:dyDescent="0.2">
      <c r="B42" s="6" t="s">
        <v>91</v>
      </c>
      <c r="C42" s="7" t="s">
        <v>92</v>
      </c>
      <c r="D42" s="8" t="s">
        <v>66</v>
      </c>
      <c r="E42" s="8" t="s">
        <v>66</v>
      </c>
      <c r="G42" s="9" t="s">
        <v>339</v>
      </c>
      <c r="H42" s="10" t="s">
        <v>523</v>
      </c>
      <c r="I42" s="9" t="s">
        <v>271</v>
      </c>
    </row>
    <row r="43" spans="2:9" x14ac:dyDescent="0.2">
      <c r="B43" s="6" t="s">
        <v>93</v>
      </c>
      <c r="C43" s="7" t="s">
        <v>94</v>
      </c>
      <c r="D43" s="8" t="s">
        <v>66</v>
      </c>
      <c r="E43" s="8" t="s">
        <v>66</v>
      </c>
      <c r="G43" s="9" t="s">
        <v>368</v>
      </c>
      <c r="H43" s="10" t="s">
        <v>524</v>
      </c>
      <c r="I43" s="9" t="s">
        <v>271</v>
      </c>
    </row>
    <row r="44" spans="2:9" x14ac:dyDescent="0.2">
      <c r="B44" s="6" t="s">
        <v>95</v>
      </c>
      <c r="C44" s="7" t="s">
        <v>96</v>
      </c>
      <c r="D44" s="8" t="s">
        <v>97</v>
      </c>
      <c r="E44" s="8" t="s">
        <v>97</v>
      </c>
      <c r="G44" s="9" t="s">
        <v>380</v>
      </c>
      <c r="H44" s="10" t="s">
        <v>525</v>
      </c>
      <c r="I44" s="9" t="s">
        <v>271</v>
      </c>
    </row>
    <row r="45" spans="2:9" x14ac:dyDescent="0.2">
      <c r="B45" s="6" t="s">
        <v>98</v>
      </c>
      <c r="C45" s="7" t="s">
        <v>99</v>
      </c>
      <c r="D45" s="8" t="s">
        <v>97</v>
      </c>
      <c r="E45" s="8" t="s">
        <v>97</v>
      </c>
      <c r="G45" s="9" t="s">
        <v>386</v>
      </c>
      <c r="H45" s="10" t="s">
        <v>526</v>
      </c>
      <c r="I45" s="9" t="s">
        <v>271</v>
      </c>
    </row>
    <row r="46" spans="2:9" x14ac:dyDescent="0.2">
      <c r="B46" s="6" t="s">
        <v>100</v>
      </c>
      <c r="C46" s="7" t="s">
        <v>101</v>
      </c>
      <c r="D46" s="8" t="s">
        <v>97</v>
      </c>
      <c r="E46" s="8" t="s">
        <v>97</v>
      </c>
      <c r="G46" s="9" t="s">
        <v>465</v>
      </c>
      <c r="H46" s="10" t="s">
        <v>527</v>
      </c>
      <c r="I46" s="9" t="s">
        <v>518</v>
      </c>
    </row>
    <row r="47" spans="2:9" x14ac:dyDescent="0.2">
      <c r="B47" s="6" t="s">
        <v>102</v>
      </c>
      <c r="C47" s="7" t="s">
        <v>103</v>
      </c>
      <c r="D47" s="8" t="s">
        <v>97</v>
      </c>
      <c r="E47" s="8" t="s">
        <v>97</v>
      </c>
      <c r="G47" s="9" t="s">
        <v>471</v>
      </c>
      <c r="H47" s="10" t="s">
        <v>528</v>
      </c>
      <c r="I47" s="9" t="s">
        <v>518</v>
      </c>
    </row>
    <row r="48" spans="2:9" x14ac:dyDescent="0.2">
      <c r="B48" s="6" t="s">
        <v>104</v>
      </c>
      <c r="C48" s="7" t="s">
        <v>105</v>
      </c>
      <c r="D48" s="8" t="s">
        <v>97</v>
      </c>
      <c r="E48" s="8" t="s">
        <v>97</v>
      </c>
      <c r="G48" s="9" t="s">
        <v>468</v>
      </c>
      <c r="H48" s="10" t="s">
        <v>529</v>
      </c>
      <c r="I48" s="9" t="s">
        <v>518</v>
      </c>
    </row>
    <row r="49" spans="2:9" ht="25.5" x14ac:dyDescent="0.2">
      <c r="B49" s="6" t="s">
        <v>106</v>
      </c>
      <c r="C49" s="7" t="s">
        <v>107</v>
      </c>
      <c r="D49" s="8" t="s">
        <v>97</v>
      </c>
      <c r="E49" s="8" t="s">
        <v>97</v>
      </c>
      <c r="G49" s="9" t="s">
        <v>413</v>
      </c>
      <c r="H49" s="10" t="s">
        <v>530</v>
      </c>
      <c r="I49" s="9" t="s">
        <v>271</v>
      </c>
    </row>
    <row r="50" spans="2:9" x14ac:dyDescent="0.2">
      <c r="B50" s="6" t="s">
        <v>108</v>
      </c>
      <c r="C50" s="7" t="s">
        <v>109</v>
      </c>
      <c r="D50" s="8" t="s">
        <v>97</v>
      </c>
      <c r="E50" s="8" t="s">
        <v>97</v>
      </c>
      <c r="G50" s="9" t="s">
        <v>401</v>
      </c>
      <c r="H50" s="10" t="s">
        <v>531</v>
      </c>
      <c r="I50" s="9" t="s">
        <v>271</v>
      </c>
    </row>
    <row r="51" spans="2:9" x14ac:dyDescent="0.2">
      <c r="B51" s="6" t="s">
        <v>110</v>
      </c>
      <c r="C51" s="7" t="s">
        <v>111</v>
      </c>
      <c r="D51" s="8" t="s">
        <v>112</v>
      </c>
      <c r="E51" s="8" t="s">
        <v>112</v>
      </c>
      <c r="G51" s="9" t="s">
        <v>416</v>
      </c>
      <c r="H51" s="10" t="s">
        <v>532</v>
      </c>
      <c r="I51" s="9" t="s">
        <v>271</v>
      </c>
    </row>
    <row r="52" spans="2:9" x14ac:dyDescent="0.2">
      <c r="B52" s="6" t="s">
        <v>113</v>
      </c>
      <c r="C52" s="7" t="s">
        <v>114</v>
      </c>
      <c r="D52" s="8" t="s">
        <v>115</v>
      </c>
      <c r="E52" s="8" t="s">
        <v>115</v>
      </c>
      <c r="G52" s="9" t="s">
        <v>421</v>
      </c>
      <c r="H52" s="10" t="s">
        <v>533</v>
      </c>
      <c r="I52" s="9" t="s">
        <v>271</v>
      </c>
    </row>
    <row r="53" spans="2:9" x14ac:dyDescent="0.2">
      <c r="B53" s="6" t="s">
        <v>116</v>
      </c>
      <c r="C53" s="7" t="s">
        <v>117</v>
      </c>
      <c r="D53" s="8" t="s">
        <v>115</v>
      </c>
      <c r="E53" s="8" t="s">
        <v>115</v>
      </c>
    </row>
    <row r="54" spans="2:9" x14ac:dyDescent="0.2">
      <c r="B54" s="6" t="s">
        <v>118</v>
      </c>
      <c r="C54" s="7" t="s">
        <v>119</v>
      </c>
      <c r="D54" s="8" t="s">
        <v>115</v>
      </c>
      <c r="E54" s="8" t="s">
        <v>115</v>
      </c>
      <c r="G54" s="3" t="s">
        <v>534</v>
      </c>
    </row>
    <row r="55" spans="2:9" x14ac:dyDescent="0.2">
      <c r="B55" s="6" t="s">
        <v>120</v>
      </c>
      <c r="C55" s="7" t="s">
        <v>121</v>
      </c>
      <c r="D55" s="8" t="s">
        <v>115</v>
      </c>
      <c r="E55" s="8" t="s">
        <v>115</v>
      </c>
    </row>
    <row r="56" spans="2:9" x14ac:dyDescent="0.2">
      <c r="B56" s="6" t="s">
        <v>122</v>
      </c>
      <c r="C56" s="7" t="s">
        <v>123</v>
      </c>
      <c r="D56" s="8" t="s">
        <v>115</v>
      </c>
      <c r="E56" s="8" t="s">
        <v>115</v>
      </c>
    </row>
    <row r="57" spans="2:9" x14ac:dyDescent="0.2">
      <c r="B57" s="6" t="s">
        <v>124</v>
      </c>
      <c r="C57" s="7" t="s">
        <v>125</v>
      </c>
      <c r="D57" s="8" t="s">
        <v>115</v>
      </c>
      <c r="E57" s="8" t="s">
        <v>115</v>
      </c>
    </row>
    <row r="58" spans="2:9" x14ac:dyDescent="0.2">
      <c r="B58" s="6" t="s">
        <v>126</v>
      </c>
      <c r="C58" s="7" t="s">
        <v>127</v>
      </c>
      <c r="D58" s="8" t="s">
        <v>115</v>
      </c>
      <c r="E58" s="8" t="s">
        <v>115</v>
      </c>
    </row>
    <row r="59" spans="2:9" x14ac:dyDescent="0.2">
      <c r="B59" s="6" t="s">
        <v>128</v>
      </c>
      <c r="C59" s="7" t="s">
        <v>129</v>
      </c>
      <c r="D59" s="8" t="s">
        <v>115</v>
      </c>
      <c r="E59" s="8" t="s">
        <v>115</v>
      </c>
    </row>
    <row r="60" spans="2:9" x14ac:dyDescent="0.2">
      <c r="B60" s="6" t="s">
        <v>130</v>
      </c>
      <c r="C60" s="7" t="s">
        <v>131</v>
      </c>
      <c r="D60" s="8" t="s">
        <v>115</v>
      </c>
      <c r="E60" s="8" t="s">
        <v>115</v>
      </c>
    </row>
    <row r="61" spans="2:9" x14ac:dyDescent="0.2">
      <c r="B61" s="6" t="s">
        <v>132</v>
      </c>
      <c r="C61" s="7" t="s">
        <v>133</v>
      </c>
      <c r="D61" s="8" t="s">
        <v>115</v>
      </c>
      <c r="E61" s="8" t="s">
        <v>115</v>
      </c>
    </row>
    <row r="62" spans="2:9" x14ac:dyDescent="0.2">
      <c r="B62" s="6" t="s">
        <v>134</v>
      </c>
      <c r="C62" s="7" t="s">
        <v>135</v>
      </c>
      <c r="D62" s="8" t="s">
        <v>115</v>
      </c>
      <c r="E62" s="8" t="s">
        <v>115</v>
      </c>
    </row>
    <row r="63" spans="2:9" x14ac:dyDescent="0.2">
      <c r="B63" s="6" t="s">
        <v>136</v>
      </c>
      <c r="C63" s="7" t="s">
        <v>137</v>
      </c>
      <c r="D63" s="8" t="s">
        <v>138</v>
      </c>
      <c r="E63" s="8" t="s">
        <v>138</v>
      </c>
    </row>
    <row r="64" spans="2:9" x14ac:dyDescent="0.2">
      <c r="B64" s="6" t="s">
        <v>139</v>
      </c>
      <c r="C64" s="7" t="s">
        <v>140</v>
      </c>
      <c r="D64" s="8" t="s">
        <v>138</v>
      </c>
      <c r="E64" s="8" t="s">
        <v>138</v>
      </c>
    </row>
    <row r="65" spans="2:5" x14ac:dyDescent="0.2">
      <c r="B65" s="6" t="s">
        <v>141</v>
      </c>
      <c r="C65" s="7" t="s">
        <v>142</v>
      </c>
      <c r="D65" s="8" t="s">
        <v>138</v>
      </c>
      <c r="E65" s="8" t="s">
        <v>138</v>
      </c>
    </row>
    <row r="66" spans="2:5" x14ac:dyDescent="0.2">
      <c r="B66" s="6" t="s">
        <v>143</v>
      </c>
      <c r="C66" s="7" t="s">
        <v>144</v>
      </c>
      <c r="D66" s="8" t="s">
        <v>145</v>
      </c>
      <c r="E66" s="8" t="s">
        <v>145</v>
      </c>
    </row>
    <row r="67" spans="2:5" x14ac:dyDescent="0.2">
      <c r="B67" s="6" t="s">
        <v>146</v>
      </c>
      <c r="C67" s="7" t="s">
        <v>147</v>
      </c>
      <c r="D67" s="8" t="s">
        <v>145</v>
      </c>
      <c r="E67" s="8" t="s">
        <v>145</v>
      </c>
    </row>
    <row r="68" spans="2:5" x14ac:dyDescent="0.2">
      <c r="B68" s="6" t="s">
        <v>148</v>
      </c>
      <c r="C68" s="7" t="s">
        <v>149</v>
      </c>
      <c r="D68" s="8" t="s">
        <v>145</v>
      </c>
      <c r="E68" s="8" t="s">
        <v>145</v>
      </c>
    </row>
    <row r="69" spans="2:5" x14ac:dyDescent="0.2">
      <c r="B69" s="6" t="s">
        <v>150</v>
      </c>
      <c r="C69" s="7" t="s">
        <v>151</v>
      </c>
      <c r="D69" s="8" t="s">
        <v>145</v>
      </c>
      <c r="E69" s="8" t="s">
        <v>145</v>
      </c>
    </row>
    <row r="70" spans="2:5" x14ac:dyDescent="0.2">
      <c r="B70" s="6" t="s">
        <v>152</v>
      </c>
      <c r="C70" s="7" t="s">
        <v>153</v>
      </c>
      <c r="D70" s="8" t="s">
        <v>145</v>
      </c>
      <c r="E70" s="8" t="s">
        <v>145</v>
      </c>
    </row>
    <row r="71" spans="2:5" x14ac:dyDescent="0.2">
      <c r="B71" s="6" t="s">
        <v>154</v>
      </c>
      <c r="C71" s="7" t="s">
        <v>155</v>
      </c>
      <c r="D71" s="8" t="s">
        <v>145</v>
      </c>
      <c r="E71" s="8" t="s">
        <v>145</v>
      </c>
    </row>
    <row r="72" spans="2:5" x14ac:dyDescent="0.2">
      <c r="B72" s="6" t="s">
        <v>156</v>
      </c>
      <c r="C72" s="7" t="s">
        <v>157</v>
      </c>
      <c r="D72" s="8" t="s">
        <v>145</v>
      </c>
      <c r="E72" s="8" t="s">
        <v>145</v>
      </c>
    </row>
    <row r="73" spans="2:5" x14ac:dyDescent="0.2">
      <c r="B73" s="6" t="s">
        <v>158</v>
      </c>
      <c r="C73" s="7" t="s">
        <v>159</v>
      </c>
      <c r="D73" s="8" t="s">
        <v>145</v>
      </c>
      <c r="E73" s="8" t="s">
        <v>145</v>
      </c>
    </row>
    <row r="74" spans="2:5" x14ac:dyDescent="0.2">
      <c r="B74" s="6" t="s">
        <v>160</v>
      </c>
      <c r="C74" s="7" t="s">
        <v>161</v>
      </c>
      <c r="D74" s="8" t="s">
        <v>145</v>
      </c>
      <c r="E74" s="8" t="s">
        <v>145</v>
      </c>
    </row>
    <row r="75" spans="2:5" x14ac:dyDescent="0.2">
      <c r="B75" s="6" t="s">
        <v>162</v>
      </c>
      <c r="C75" s="7" t="s">
        <v>163</v>
      </c>
      <c r="D75" s="8" t="s">
        <v>145</v>
      </c>
      <c r="E75" s="8" t="s">
        <v>145</v>
      </c>
    </row>
    <row r="76" spans="2:5" x14ac:dyDescent="0.2">
      <c r="B76" s="6" t="s">
        <v>164</v>
      </c>
      <c r="C76" s="7" t="s">
        <v>165</v>
      </c>
      <c r="D76" s="8" t="s">
        <v>145</v>
      </c>
      <c r="E76" s="8" t="s">
        <v>145</v>
      </c>
    </row>
    <row r="77" spans="2:5" x14ac:dyDescent="0.2">
      <c r="B77" s="6" t="s">
        <v>166</v>
      </c>
      <c r="C77" s="7" t="s">
        <v>167</v>
      </c>
      <c r="D77" s="8" t="s">
        <v>145</v>
      </c>
      <c r="E77" s="8" t="s">
        <v>145</v>
      </c>
    </row>
    <row r="78" spans="2:5" x14ac:dyDescent="0.2">
      <c r="B78" s="6" t="s">
        <v>168</v>
      </c>
      <c r="C78" s="7" t="s">
        <v>169</v>
      </c>
      <c r="D78" s="8" t="s">
        <v>145</v>
      </c>
      <c r="E78" s="8" t="s">
        <v>145</v>
      </c>
    </row>
    <row r="79" spans="2:5" x14ac:dyDescent="0.2">
      <c r="B79" s="6" t="s">
        <v>170</v>
      </c>
      <c r="C79" s="7" t="s">
        <v>171</v>
      </c>
      <c r="D79" s="8" t="s">
        <v>145</v>
      </c>
      <c r="E79" s="8" t="s">
        <v>145</v>
      </c>
    </row>
    <row r="80" spans="2:5" x14ac:dyDescent="0.2">
      <c r="B80" s="6" t="s">
        <v>172</v>
      </c>
      <c r="C80" s="7" t="s">
        <v>173</v>
      </c>
      <c r="D80" s="8" t="s">
        <v>145</v>
      </c>
      <c r="E80" s="8" t="s">
        <v>145</v>
      </c>
    </row>
    <row r="81" spans="2:5" x14ac:dyDescent="0.2">
      <c r="B81" s="6" t="s">
        <v>174</v>
      </c>
      <c r="C81" s="7" t="s">
        <v>175</v>
      </c>
      <c r="D81" s="8" t="s">
        <v>145</v>
      </c>
      <c r="E81" s="8" t="s">
        <v>145</v>
      </c>
    </row>
    <row r="82" spans="2:5" x14ac:dyDescent="0.2">
      <c r="B82" s="6" t="s">
        <v>176</v>
      </c>
      <c r="C82" s="7" t="s">
        <v>177</v>
      </c>
      <c r="D82" s="8" t="s">
        <v>178</v>
      </c>
      <c r="E82" s="8" t="s">
        <v>178</v>
      </c>
    </row>
    <row r="83" spans="2:5" x14ac:dyDescent="0.2">
      <c r="B83" s="6" t="s">
        <v>179</v>
      </c>
      <c r="C83" s="7" t="s">
        <v>180</v>
      </c>
      <c r="D83" s="8" t="s">
        <v>181</v>
      </c>
      <c r="E83" s="8" t="s">
        <v>181</v>
      </c>
    </row>
    <row r="84" spans="2:5" x14ac:dyDescent="0.2">
      <c r="B84" s="6" t="s">
        <v>182</v>
      </c>
      <c r="C84" s="7" t="s">
        <v>183</v>
      </c>
      <c r="D84" s="8" t="s">
        <v>66</v>
      </c>
      <c r="E84" s="8" t="s">
        <v>66</v>
      </c>
    </row>
    <row r="85" spans="2:5" x14ac:dyDescent="0.2">
      <c r="B85" s="6" t="s">
        <v>184</v>
      </c>
      <c r="C85" s="7" t="s">
        <v>185</v>
      </c>
      <c r="D85" s="8" t="s">
        <v>47</v>
      </c>
      <c r="E85" s="8" t="s">
        <v>47</v>
      </c>
    </row>
    <row r="86" spans="2:5" x14ac:dyDescent="0.2">
      <c r="B86" s="6" t="s">
        <v>186</v>
      </c>
      <c r="C86" s="7" t="s">
        <v>187</v>
      </c>
      <c r="D86" s="8" t="s">
        <v>188</v>
      </c>
      <c r="E86" s="8" t="s">
        <v>189</v>
      </c>
    </row>
    <row r="87" spans="2:5" x14ac:dyDescent="0.2">
      <c r="B87" s="6" t="s">
        <v>190</v>
      </c>
      <c r="C87" s="7" t="s">
        <v>191</v>
      </c>
      <c r="D87" s="8" t="s">
        <v>188</v>
      </c>
      <c r="E87" s="8" t="s">
        <v>192</v>
      </c>
    </row>
    <row r="88" spans="2:5" x14ac:dyDescent="0.2">
      <c r="B88" s="6" t="s">
        <v>193</v>
      </c>
      <c r="C88" s="7" t="s">
        <v>194</v>
      </c>
      <c r="D88" s="8" t="s">
        <v>188</v>
      </c>
      <c r="E88" s="8" t="s">
        <v>189</v>
      </c>
    </row>
    <row r="89" spans="2:5" x14ac:dyDescent="0.2">
      <c r="B89" s="6" t="s">
        <v>195</v>
      </c>
      <c r="C89" s="7" t="s">
        <v>196</v>
      </c>
      <c r="D89" s="8" t="s">
        <v>188</v>
      </c>
      <c r="E89" s="8" t="s">
        <v>192</v>
      </c>
    </row>
    <row r="90" spans="2:5" x14ac:dyDescent="0.2">
      <c r="B90" s="6" t="s">
        <v>197</v>
      </c>
      <c r="C90" s="7" t="s">
        <v>198</v>
      </c>
      <c r="D90" s="8" t="s">
        <v>188</v>
      </c>
      <c r="E90" s="8" t="s">
        <v>189</v>
      </c>
    </row>
    <row r="91" spans="2:5" x14ac:dyDescent="0.2">
      <c r="B91" s="6" t="s">
        <v>199</v>
      </c>
      <c r="C91" s="7" t="s">
        <v>200</v>
      </c>
      <c r="D91" s="8" t="s">
        <v>181</v>
      </c>
      <c r="E91" s="8" t="s">
        <v>201</v>
      </c>
    </row>
    <row r="92" spans="2:5" x14ac:dyDescent="0.2">
      <c r="B92" s="6" t="s">
        <v>202</v>
      </c>
      <c r="C92" s="7" t="s">
        <v>203</v>
      </c>
      <c r="D92" s="8" t="s">
        <v>181</v>
      </c>
      <c r="E92" s="8" t="s">
        <v>201</v>
      </c>
    </row>
    <row r="93" spans="2:5" x14ac:dyDescent="0.2">
      <c r="B93" s="6" t="s">
        <v>204</v>
      </c>
      <c r="C93" s="7" t="s">
        <v>205</v>
      </c>
      <c r="D93" s="8" t="s">
        <v>181</v>
      </c>
      <c r="E93" s="8" t="s">
        <v>201</v>
      </c>
    </row>
    <row r="94" spans="2:5" x14ac:dyDescent="0.2">
      <c r="B94" s="6" t="s">
        <v>206</v>
      </c>
      <c r="C94" s="7" t="s">
        <v>207</v>
      </c>
      <c r="D94" s="8" t="s">
        <v>181</v>
      </c>
      <c r="E94" s="8" t="s">
        <v>201</v>
      </c>
    </row>
    <row r="95" spans="2:5" x14ac:dyDescent="0.2">
      <c r="B95" s="6" t="s">
        <v>208</v>
      </c>
      <c r="C95" s="7" t="s">
        <v>209</v>
      </c>
      <c r="D95" s="8" t="s">
        <v>181</v>
      </c>
      <c r="E95" s="8" t="s">
        <v>181</v>
      </c>
    </row>
    <row r="96" spans="2:5" x14ac:dyDescent="0.2">
      <c r="B96" s="6" t="s">
        <v>210</v>
      </c>
      <c r="C96" s="7" t="s">
        <v>211</v>
      </c>
      <c r="D96" s="8" t="s">
        <v>188</v>
      </c>
      <c r="E96" s="8" t="s">
        <v>112</v>
      </c>
    </row>
    <row r="97" spans="2:5" x14ac:dyDescent="0.2">
      <c r="B97" s="6" t="s">
        <v>212</v>
      </c>
      <c r="C97" s="7" t="s">
        <v>213</v>
      </c>
      <c r="D97" s="8" t="s">
        <v>188</v>
      </c>
      <c r="E97" s="8" t="s">
        <v>112</v>
      </c>
    </row>
    <row r="98" spans="2:5" x14ac:dyDescent="0.2">
      <c r="B98" s="6" t="s">
        <v>214</v>
      </c>
      <c r="C98" s="7" t="s">
        <v>215</v>
      </c>
      <c r="D98" s="8" t="s">
        <v>188</v>
      </c>
      <c r="E98" s="8" t="s">
        <v>112</v>
      </c>
    </row>
    <row r="99" spans="2:5" x14ac:dyDescent="0.2">
      <c r="B99" s="6" t="s">
        <v>216</v>
      </c>
      <c r="C99" s="7" t="s">
        <v>217</v>
      </c>
      <c r="D99" s="8" t="s">
        <v>188</v>
      </c>
      <c r="E99" s="8" t="s">
        <v>112</v>
      </c>
    </row>
    <row r="100" spans="2:5" x14ac:dyDescent="0.2">
      <c r="B100" s="6" t="s">
        <v>218</v>
      </c>
      <c r="C100" s="7" t="s">
        <v>219</v>
      </c>
      <c r="D100" s="8" t="s">
        <v>188</v>
      </c>
      <c r="E100" s="8" t="s">
        <v>112</v>
      </c>
    </row>
    <row r="101" spans="2:5" x14ac:dyDescent="0.2">
      <c r="B101" s="6" t="s">
        <v>220</v>
      </c>
      <c r="C101" s="7" t="s">
        <v>221</v>
      </c>
      <c r="D101" s="8" t="s">
        <v>188</v>
      </c>
      <c r="E101" s="8" t="s">
        <v>112</v>
      </c>
    </row>
    <row r="102" spans="2:5" x14ac:dyDescent="0.2">
      <c r="B102" s="6" t="s">
        <v>222</v>
      </c>
      <c r="C102" s="7" t="s">
        <v>223</v>
      </c>
      <c r="D102" s="8" t="s">
        <v>188</v>
      </c>
      <c r="E102" s="8" t="s">
        <v>112</v>
      </c>
    </row>
    <row r="103" spans="2:5" x14ac:dyDescent="0.2">
      <c r="B103" s="6" t="s">
        <v>224</v>
      </c>
      <c r="C103" s="7" t="s">
        <v>225</v>
      </c>
      <c r="D103" s="8" t="s">
        <v>188</v>
      </c>
      <c r="E103" s="8" t="s">
        <v>112</v>
      </c>
    </row>
    <row r="104" spans="2:5" x14ac:dyDescent="0.2">
      <c r="B104" s="6" t="s">
        <v>226</v>
      </c>
      <c r="C104" s="7" t="s">
        <v>227</v>
      </c>
      <c r="D104" s="8" t="s">
        <v>188</v>
      </c>
      <c r="E104" s="8" t="s">
        <v>112</v>
      </c>
    </row>
    <row r="105" spans="2:5" x14ac:dyDescent="0.2">
      <c r="B105" s="6" t="s">
        <v>228</v>
      </c>
      <c r="C105" s="7" t="s">
        <v>229</v>
      </c>
      <c r="D105" s="8" t="s">
        <v>188</v>
      </c>
      <c r="E105" s="8" t="s">
        <v>112</v>
      </c>
    </row>
    <row r="106" spans="2:5" x14ac:dyDescent="0.2">
      <c r="B106" s="6" t="s">
        <v>230</v>
      </c>
      <c r="C106" s="7" t="s">
        <v>231</v>
      </c>
      <c r="D106" s="8" t="s">
        <v>188</v>
      </c>
      <c r="E106" s="8" t="s">
        <v>112</v>
      </c>
    </row>
    <row r="107" spans="2:5" x14ac:dyDescent="0.2">
      <c r="B107" s="6" t="s">
        <v>232</v>
      </c>
      <c r="C107" s="7" t="s">
        <v>233</v>
      </c>
      <c r="D107" s="8" t="s">
        <v>188</v>
      </c>
      <c r="E107" s="8" t="s">
        <v>112</v>
      </c>
    </row>
    <row r="108" spans="2:5" x14ac:dyDescent="0.2">
      <c r="B108" s="6" t="s">
        <v>234</v>
      </c>
      <c r="C108" s="7" t="s">
        <v>235</v>
      </c>
      <c r="D108" s="8" t="s">
        <v>188</v>
      </c>
      <c r="E108" s="8" t="s">
        <v>112</v>
      </c>
    </row>
    <row r="109" spans="2:5" x14ac:dyDescent="0.2">
      <c r="B109" s="6" t="s">
        <v>236</v>
      </c>
      <c r="C109" s="7" t="s">
        <v>237</v>
      </c>
      <c r="D109" s="8" t="s">
        <v>188</v>
      </c>
      <c r="E109" s="8" t="s">
        <v>112</v>
      </c>
    </row>
    <row r="110" spans="2:5" x14ac:dyDescent="0.2">
      <c r="B110" s="6" t="s">
        <v>238</v>
      </c>
      <c r="C110" s="7" t="s">
        <v>239</v>
      </c>
      <c r="D110" s="8" t="s">
        <v>188</v>
      </c>
      <c r="E110" s="8" t="s">
        <v>112</v>
      </c>
    </row>
    <row r="111" spans="2:5" x14ac:dyDescent="0.2">
      <c r="B111" s="6" t="s">
        <v>240</v>
      </c>
      <c r="C111" s="7" t="s">
        <v>241</v>
      </c>
      <c r="D111" s="8" t="s">
        <v>188</v>
      </c>
      <c r="E111" s="8" t="s">
        <v>112</v>
      </c>
    </row>
    <row r="112" spans="2:5" x14ac:dyDescent="0.2">
      <c r="B112" s="6" t="s">
        <v>242</v>
      </c>
      <c r="C112" s="7" t="s">
        <v>243</v>
      </c>
      <c r="D112" s="8" t="s">
        <v>188</v>
      </c>
      <c r="E112" s="8" t="s">
        <v>112</v>
      </c>
    </row>
    <row r="113" spans="2:5" x14ac:dyDescent="0.2">
      <c r="B113" s="6" t="s">
        <v>244</v>
      </c>
      <c r="C113" s="7" t="s">
        <v>245</v>
      </c>
      <c r="D113" s="8" t="s">
        <v>188</v>
      </c>
      <c r="E113" s="8" t="s">
        <v>112</v>
      </c>
    </row>
    <row r="114" spans="2:5" x14ac:dyDescent="0.2">
      <c r="B114" s="6" t="s">
        <v>246</v>
      </c>
      <c r="C114" s="7" t="s">
        <v>247</v>
      </c>
      <c r="D114" s="8" t="s">
        <v>248</v>
      </c>
      <c r="E114" s="8" t="s">
        <v>249</v>
      </c>
    </row>
    <row r="115" spans="2:5" x14ac:dyDescent="0.2">
      <c r="B115" s="6" t="s">
        <v>250</v>
      </c>
      <c r="C115" s="7" t="s">
        <v>251</v>
      </c>
      <c r="D115" s="8" t="s">
        <v>252</v>
      </c>
      <c r="E115" s="8" t="s">
        <v>253</v>
      </c>
    </row>
    <row r="116" spans="2:5" x14ac:dyDescent="0.2">
      <c r="B116" s="6" t="s">
        <v>254</v>
      </c>
      <c r="C116" s="7" t="s">
        <v>255</v>
      </c>
      <c r="D116" s="8" t="s">
        <v>188</v>
      </c>
      <c r="E116" s="8" t="s">
        <v>112</v>
      </c>
    </row>
    <row r="117" spans="2:5" x14ac:dyDescent="0.2">
      <c r="B117" s="6" t="s">
        <v>256</v>
      </c>
      <c r="C117" s="7" t="s">
        <v>257</v>
      </c>
      <c r="D117" s="8" t="s">
        <v>258</v>
      </c>
      <c r="E117" s="8" t="s">
        <v>112</v>
      </c>
    </row>
    <row r="118" spans="2:5" x14ac:dyDescent="0.2">
      <c r="B118" s="6" t="s">
        <v>259</v>
      </c>
      <c r="C118" s="7" t="s">
        <v>260</v>
      </c>
      <c r="D118" s="8" t="s">
        <v>188</v>
      </c>
      <c r="E118" s="8" t="s">
        <v>112</v>
      </c>
    </row>
    <row r="119" spans="2:5" x14ac:dyDescent="0.2">
      <c r="B119" s="6" t="s">
        <v>261</v>
      </c>
      <c r="C119" s="7" t="s">
        <v>262</v>
      </c>
      <c r="D119" s="8" t="s">
        <v>188</v>
      </c>
      <c r="E119" s="8" t="s">
        <v>112</v>
      </c>
    </row>
    <row r="120" spans="2:5" x14ac:dyDescent="0.2">
      <c r="B120" s="6" t="s">
        <v>263</v>
      </c>
      <c r="C120" s="7" t="s">
        <v>264</v>
      </c>
      <c r="D120" s="8" t="s">
        <v>188</v>
      </c>
      <c r="E120" s="8" t="s">
        <v>112</v>
      </c>
    </row>
    <row r="121" spans="2:5" x14ac:dyDescent="0.2">
      <c r="B121" s="6" t="s">
        <v>265</v>
      </c>
      <c r="C121" s="7" t="s">
        <v>266</v>
      </c>
      <c r="D121" s="8" t="s">
        <v>188</v>
      </c>
      <c r="E121" s="8" t="s">
        <v>112</v>
      </c>
    </row>
    <row r="122" spans="2:5" x14ac:dyDescent="0.2">
      <c r="B122" s="6" t="s">
        <v>267</v>
      </c>
      <c r="C122" s="7" t="s">
        <v>268</v>
      </c>
      <c r="D122" s="8" t="s">
        <v>188</v>
      </c>
      <c r="E122" s="8" t="s">
        <v>112</v>
      </c>
    </row>
    <row r="123" spans="2:5" x14ac:dyDescent="0.2">
      <c r="B123" s="6" t="s">
        <v>269</v>
      </c>
      <c r="C123" s="7" t="s">
        <v>270</v>
      </c>
      <c r="D123" s="8" t="s">
        <v>271</v>
      </c>
      <c r="E123" s="8" t="s">
        <v>271</v>
      </c>
    </row>
    <row r="124" spans="2:5" x14ac:dyDescent="0.2">
      <c r="B124" s="6" t="s">
        <v>272</v>
      </c>
      <c r="C124" s="7" t="s">
        <v>273</v>
      </c>
      <c r="D124" s="8" t="s">
        <v>274</v>
      </c>
      <c r="E124" s="8" t="s">
        <v>274</v>
      </c>
    </row>
    <row r="125" spans="2:5" x14ac:dyDescent="0.2">
      <c r="B125" s="6" t="s">
        <v>275</v>
      </c>
      <c r="C125" s="7" t="s">
        <v>276</v>
      </c>
      <c r="D125" s="8" t="s">
        <v>188</v>
      </c>
      <c r="E125" s="8" t="s">
        <v>112</v>
      </c>
    </row>
    <row r="126" spans="2:5" x14ac:dyDescent="0.2">
      <c r="B126" s="6" t="s">
        <v>277</v>
      </c>
      <c r="C126" s="7" t="s">
        <v>278</v>
      </c>
      <c r="D126" s="8" t="s">
        <v>274</v>
      </c>
      <c r="E126" s="8" t="s">
        <v>274</v>
      </c>
    </row>
    <row r="127" spans="2:5" x14ac:dyDescent="0.2">
      <c r="B127" s="6" t="s">
        <v>279</v>
      </c>
      <c r="C127" s="7" t="s">
        <v>280</v>
      </c>
      <c r="D127" s="8" t="s">
        <v>274</v>
      </c>
      <c r="E127" s="8" t="s">
        <v>274</v>
      </c>
    </row>
    <row r="128" spans="2:5" x14ac:dyDescent="0.2">
      <c r="B128" s="6" t="s">
        <v>281</v>
      </c>
      <c r="C128" s="7" t="s">
        <v>282</v>
      </c>
      <c r="D128" s="8" t="s">
        <v>188</v>
      </c>
      <c r="E128" s="8" t="s">
        <v>112</v>
      </c>
    </row>
    <row r="129" spans="2:5" x14ac:dyDescent="0.2">
      <c r="B129" s="6" t="s">
        <v>283</v>
      </c>
      <c r="C129" s="7" t="s">
        <v>284</v>
      </c>
      <c r="D129" s="8" t="s">
        <v>188</v>
      </c>
      <c r="E129" s="8" t="s">
        <v>112</v>
      </c>
    </row>
    <row r="130" spans="2:5" x14ac:dyDescent="0.2">
      <c r="B130" s="6" t="s">
        <v>285</v>
      </c>
      <c r="C130" s="7" t="s">
        <v>286</v>
      </c>
      <c r="D130" s="8" t="s">
        <v>188</v>
      </c>
      <c r="E130" s="8" t="s">
        <v>188</v>
      </c>
    </row>
    <row r="131" spans="2:5" x14ac:dyDescent="0.2">
      <c r="B131" s="6" t="s">
        <v>287</v>
      </c>
      <c r="C131" s="7" t="s">
        <v>288</v>
      </c>
      <c r="D131" s="8" t="s">
        <v>188</v>
      </c>
      <c r="E131" s="8" t="s">
        <v>188</v>
      </c>
    </row>
    <row r="132" spans="2:5" x14ac:dyDescent="0.2">
      <c r="B132" s="6" t="s">
        <v>289</v>
      </c>
      <c r="C132" s="7" t="s">
        <v>96</v>
      </c>
      <c r="D132" s="8" t="s">
        <v>290</v>
      </c>
      <c r="E132" s="8" t="s">
        <v>290</v>
      </c>
    </row>
    <row r="133" spans="2:5" x14ac:dyDescent="0.2">
      <c r="B133" s="6" t="s">
        <v>291</v>
      </c>
      <c r="C133" s="7" t="s">
        <v>292</v>
      </c>
      <c r="D133" s="8" t="s">
        <v>290</v>
      </c>
      <c r="E133" s="8" t="s">
        <v>290</v>
      </c>
    </row>
    <row r="134" spans="2:5" x14ac:dyDescent="0.2">
      <c r="B134" s="6" t="s">
        <v>293</v>
      </c>
      <c r="C134" s="7" t="s">
        <v>294</v>
      </c>
      <c r="D134" s="8" t="s">
        <v>290</v>
      </c>
      <c r="E134" s="8" t="s">
        <v>290</v>
      </c>
    </row>
    <row r="135" spans="2:5" x14ac:dyDescent="0.2">
      <c r="B135" s="6" t="s">
        <v>295</v>
      </c>
      <c r="C135" s="7" t="s">
        <v>296</v>
      </c>
      <c r="D135" s="8" t="s">
        <v>290</v>
      </c>
      <c r="E135" s="8" t="s">
        <v>290</v>
      </c>
    </row>
    <row r="136" spans="2:5" x14ac:dyDescent="0.2">
      <c r="B136" s="6" t="s">
        <v>297</v>
      </c>
      <c r="C136" s="7" t="s">
        <v>298</v>
      </c>
      <c r="D136" s="8" t="s">
        <v>112</v>
      </c>
      <c r="E136" s="8" t="s">
        <v>112</v>
      </c>
    </row>
    <row r="137" spans="2:5" x14ac:dyDescent="0.2">
      <c r="B137" s="6" t="s">
        <v>299</v>
      </c>
      <c r="C137" s="7" t="s">
        <v>300</v>
      </c>
      <c r="D137" s="8" t="s">
        <v>290</v>
      </c>
      <c r="E137" s="8" t="s">
        <v>290</v>
      </c>
    </row>
    <row r="138" spans="2:5" x14ac:dyDescent="0.2">
      <c r="B138" s="6" t="s">
        <v>301</v>
      </c>
      <c r="C138" s="7" t="s">
        <v>302</v>
      </c>
      <c r="D138" s="8" t="s">
        <v>290</v>
      </c>
      <c r="E138" s="8" t="s">
        <v>290</v>
      </c>
    </row>
    <row r="139" spans="2:5" x14ac:dyDescent="0.2">
      <c r="B139" s="6" t="s">
        <v>303</v>
      </c>
      <c r="C139" s="7" t="s">
        <v>302</v>
      </c>
      <c r="D139" s="8" t="s">
        <v>290</v>
      </c>
      <c r="E139" s="8" t="s">
        <v>290</v>
      </c>
    </row>
    <row r="140" spans="2:5" x14ac:dyDescent="0.2">
      <c r="B140" s="6" t="s">
        <v>304</v>
      </c>
      <c r="C140" s="7" t="s">
        <v>305</v>
      </c>
      <c r="D140" s="8" t="s">
        <v>290</v>
      </c>
      <c r="E140" s="8" t="s">
        <v>290</v>
      </c>
    </row>
    <row r="141" spans="2:5" x14ac:dyDescent="0.2">
      <c r="B141" s="6" t="s">
        <v>306</v>
      </c>
      <c r="C141" s="7" t="s">
        <v>307</v>
      </c>
      <c r="D141" s="8" t="s">
        <v>308</v>
      </c>
      <c r="E141" s="8" t="s">
        <v>309</v>
      </c>
    </row>
    <row r="142" spans="2:5" x14ac:dyDescent="0.2">
      <c r="B142" s="6" t="s">
        <v>310</v>
      </c>
      <c r="C142" s="7" t="s">
        <v>311</v>
      </c>
      <c r="D142" s="8" t="s">
        <v>308</v>
      </c>
      <c r="E142" s="8" t="s">
        <v>309</v>
      </c>
    </row>
    <row r="143" spans="2:5" x14ac:dyDescent="0.2">
      <c r="B143" s="6" t="s">
        <v>312</v>
      </c>
      <c r="C143" s="7" t="s">
        <v>313</v>
      </c>
      <c r="D143" s="8" t="s">
        <v>188</v>
      </c>
      <c r="E143" s="8" t="s">
        <v>112</v>
      </c>
    </row>
    <row r="144" spans="2:5" x14ac:dyDescent="0.2">
      <c r="B144" s="6" t="s">
        <v>314</v>
      </c>
      <c r="C144" s="7" t="s">
        <v>315</v>
      </c>
      <c r="D144" s="8" t="s">
        <v>309</v>
      </c>
      <c r="E144" s="8" t="s">
        <v>309</v>
      </c>
    </row>
    <row r="145" spans="2:5" x14ac:dyDescent="0.2">
      <c r="B145" s="6" t="s">
        <v>316</v>
      </c>
      <c r="C145" s="7" t="s">
        <v>317</v>
      </c>
      <c r="D145" s="8" t="s">
        <v>308</v>
      </c>
      <c r="E145" s="8" t="s">
        <v>308</v>
      </c>
    </row>
    <row r="146" spans="2:5" x14ac:dyDescent="0.2">
      <c r="B146" s="6" t="s">
        <v>318</v>
      </c>
      <c r="C146" s="7" t="s">
        <v>319</v>
      </c>
      <c r="D146" s="8" t="s">
        <v>308</v>
      </c>
      <c r="E146" s="8" t="s">
        <v>308</v>
      </c>
    </row>
    <row r="147" spans="2:5" x14ac:dyDescent="0.2">
      <c r="B147" s="6" t="s">
        <v>320</v>
      </c>
      <c r="C147" s="7" t="s">
        <v>321</v>
      </c>
      <c r="D147" s="8" t="s">
        <v>308</v>
      </c>
      <c r="E147" s="8" t="s">
        <v>308</v>
      </c>
    </row>
    <row r="148" spans="2:5" x14ac:dyDescent="0.2">
      <c r="B148" s="6" t="s">
        <v>322</v>
      </c>
      <c r="C148" s="7" t="s">
        <v>323</v>
      </c>
      <c r="D148" s="8" t="s">
        <v>308</v>
      </c>
      <c r="E148" s="8" t="s">
        <v>308</v>
      </c>
    </row>
    <row r="149" spans="2:5" x14ac:dyDescent="0.2">
      <c r="B149" s="6" t="s">
        <v>324</v>
      </c>
      <c r="C149" s="7" t="s">
        <v>325</v>
      </c>
      <c r="D149" s="8" t="s">
        <v>308</v>
      </c>
      <c r="E149" s="8" t="s">
        <v>308</v>
      </c>
    </row>
    <row r="150" spans="2:5" x14ac:dyDescent="0.2">
      <c r="B150" s="6" t="s">
        <v>326</v>
      </c>
      <c r="C150" s="7" t="s">
        <v>114</v>
      </c>
      <c r="D150" s="8" t="s">
        <v>327</v>
      </c>
      <c r="E150" s="8" t="s">
        <v>327</v>
      </c>
    </row>
    <row r="151" spans="2:5" x14ac:dyDescent="0.2">
      <c r="B151" s="6" t="s">
        <v>328</v>
      </c>
      <c r="C151" s="7" t="s">
        <v>117</v>
      </c>
      <c r="D151" s="8" t="s">
        <v>327</v>
      </c>
      <c r="E151" s="8" t="s">
        <v>327</v>
      </c>
    </row>
    <row r="152" spans="2:5" x14ac:dyDescent="0.2">
      <c r="B152" s="6" t="s">
        <v>329</v>
      </c>
      <c r="C152" s="7" t="s">
        <v>119</v>
      </c>
      <c r="D152" s="8" t="s">
        <v>327</v>
      </c>
      <c r="E152" s="8" t="s">
        <v>327</v>
      </c>
    </row>
    <row r="153" spans="2:5" x14ac:dyDescent="0.2">
      <c r="B153" s="6" t="s">
        <v>330</v>
      </c>
      <c r="C153" s="7" t="s">
        <v>331</v>
      </c>
      <c r="D153" s="8" t="s">
        <v>327</v>
      </c>
      <c r="E153" s="8" t="s">
        <v>327</v>
      </c>
    </row>
    <row r="154" spans="2:5" x14ac:dyDescent="0.2">
      <c r="B154" s="6" t="s">
        <v>332</v>
      </c>
      <c r="C154" s="7" t="s">
        <v>163</v>
      </c>
      <c r="D154" s="8" t="s">
        <v>327</v>
      </c>
      <c r="E154" s="8" t="s">
        <v>327</v>
      </c>
    </row>
    <row r="155" spans="2:5" x14ac:dyDescent="0.2">
      <c r="B155" s="6" t="s">
        <v>333</v>
      </c>
      <c r="C155" s="7" t="s">
        <v>165</v>
      </c>
      <c r="D155" s="8" t="s">
        <v>327</v>
      </c>
      <c r="E155" s="8" t="s">
        <v>327</v>
      </c>
    </row>
    <row r="156" spans="2:5" x14ac:dyDescent="0.2">
      <c r="B156" s="6" t="s">
        <v>334</v>
      </c>
      <c r="C156" s="7" t="s">
        <v>131</v>
      </c>
      <c r="D156" s="8" t="s">
        <v>327</v>
      </c>
      <c r="E156" s="8" t="s">
        <v>327</v>
      </c>
    </row>
    <row r="157" spans="2:5" x14ac:dyDescent="0.2">
      <c r="B157" s="6" t="s">
        <v>335</v>
      </c>
      <c r="C157" s="7" t="s">
        <v>336</v>
      </c>
      <c r="D157" s="8" t="s">
        <v>327</v>
      </c>
      <c r="E157" s="8" t="s">
        <v>327</v>
      </c>
    </row>
    <row r="158" spans="2:5" x14ac:dyDescent="0.2">
      <c r="B158" s="6" t="s">
        <v>337</v>
      </c>
      <c r="C158" s="7" t="s">
        <v>338</v>
      </c>
      <c r="D158" s="8" t="s">
        <v>339</v>
      </c>
      <c r="E158" s="8" t="s">
        <v>339</v>
      </c>
    </row>
    <row r="159" spans="2:5" x14ac:dyDescent="0.2">
      <c r="B159" s="6" t="s">
        <v>340</v>
      </c>
      <c r="C159" s="7" t="s">
        <v>341</v>
      </c>
      <c r="D159" s="8" t="s">
        <v>339</v>
      </c>
      <c r="E159" s="8" t="s">
        <v>339</v>
      </c>
    </row>
    <row r="160" spans="2:5" x14ac:dyDescent="0.2">
      <c r="B160" s="6" t="s">
        <v>342</v>
      </c>
      <c r="C160" s="7" t="s">
        <v>343</v>
      </c>
      <c r="D160" s="8" t="s">
        <v>339</v>
      </c>
      <c r="E160" s="8" t="s">
        <v>339</v>
      </c>
    </row>
    <row r="161" spans="2:5" x14ac:dyDescent="0.2">
      <c r="B161" s="6" t="s">
        <v>344</v>
      </c>
      <c r="C161" s="7" t="s">
        <v>345</v>
      </c>
      <c r="D161" s="8" t="s">
        <v>339</v>
      </c>
      <c r="E161" s="8" t="s">
        <v>339</v>
      </c>
    </row>
    <row r="162" spans="2:5" x14ac:dyDescent="0.2">
      <c r="B162" s="6" t="s">
        <v>346</v>
      </c>
      <c r="C162" s="7" t="s">
        <v>347</v>
      </c>
      <c r="D162" s="8" t="s">
        <v>339</v>
      </c>
      <c r="E162" s="8" t="s">
        <v>339</v>
      </c>
    </row>
    <row r="163" spans="2:5" x14ac:dyDescent="0.2">
      <c r="B163" s="6" t="s">
        <v>348</v>
      </c>
      <c r="C163" s="7" t="s">
        <v>349</v>
      </c>
      <c r="D163" s="8" t="s">
        <v>339</v>
      </c>
      <c r="E163" s="8" t="s">
        <v>339</v>
      </c>
    </row>
    <row r="164" spans="2:5" x14ac:dyDescent="0.2">
      <c r="B164" s="6" t="s">
        <v>350</v>
      </c>
      <c r="C164" s="7" t="s">
        <v>351</v>
      </c>
      <c r="D164" s="8" t="s">
        <v>339</v>
      </c>
      <c r="E164" s="8" t="s">
        <v>339</v>
      </c>
    </row>
    <row r="165" spans="2:5" x14ac:dyDescent="0.2">
      <c r="B165" s="6" t="s">
        <v>352</v>
      </c>
      <c r="C165" s="7" t="s">
        <v>353</v>
      </c>
      <c r="D165" s="8" t="s">
        <v>339</v>
      </c>
      <c r="E165" s="8" t="s">
        <v>339</v>
      </c>
    </row>
    <row r="166" spans="2:5" x14ac:dyDescent="0.2">
      <c r="B166" s="6" t="s">
        <v>354</v>
      </c>
      <c r="C166" s="7" t="s">
        <v>355</v>
      </c>
      <c r="D166" s="8" t="s">
        <v>339</v>
      </c>
      <c r="E166" s="8" t="s">
        <v>339</v>
      </c>
    </row>
    <row r="167" spans="2:5" x14ac:dyDescent="0.2">
      <c r="B167" s="6" t="s">
        <v>356</v>
      </c>
      <c r="C167" s="7" t="s">
        <v>357</v>
      </c>
      <c r="D167" s="8" t="s">
        <v>339</v>
      </c>
      <c r="E167" s="8" t="s">
        <v>339</v>
      </c>
    </row>
    <row r="168" spans="2:5" x14ac:dyDescent="0.2">
      <c r="B168" s="6" t="s">
        <v>358</v>
      </c>
      <c r="C168" s="7" t="s">
        <v>359</v>
      </c>
      <c r="D168" s="8" t="s">
        <v>339</v>
      </c>
      <c r="E168" s="8" t="s">
        <v>339</v>
      </c>
    </row>
    <row r="169" spans="2:5" x14ac:dyDescent="0.2">
      <c r="B169" s="6" t="s">
        <v>360</v>
      </c>
      <c r="C169" s="7" t="s">
        <v>361</v>
      </c>
      <c r="D169" s="8" t="s">
        <v>339</v>
      </c>
      <c r="E169" s="8" t="s">
        <v>339</v>
      </c>
    </row>
    <row r="170" spans="2:5" x14ac:dyDescent="0.2">
      <c r="B170" s="6" t="s">
        <v>362</v>
      </c>
      <c r="C170" s="7" t="s">
        <v>363</v>
      </c>
      <c r="D170" s="8" t="s">
        <v>339</v>
      </c>
      <c r="E170" s="8" t="s">
        <v>339</v>
      </c>
    </row>
    <row r="171" spans="2:5" x14ac:dyDescent="0.2">
      <c r="B171" s="6" t="s">
        <v>364</v>
      </c>
      <c r="C171" s="7" t="s">
        <v>365</v>
      </c>
      <c r="D171" s="8" t="s">
        <v>339</v>
      </c>
      <c r="E171" s="8" t="s">
        <v>339</v>
      </c>
    </row>
    <row r="172" spans="2:5" x14ac:dyDescent="0.2">
      <c r="B172" s="6" t="s">
        <v>366</v>
      </c>
      <c r="C172" s="7" t="s">
        <v>367</v>
      </c>
      <c r="D172" s="8" t="s">
        <v>368</v>
      </c>
      <c r="E172" s="8" t="s">
        <v>368</v>
      </c>
    </row>
    <row r="173" spans="2:5" x14ac:dyDescent="0.2">
      <c r="B173" s="6" t="s">
        <v>369</v>
      </c>
      <c r="C173" s="7" t="s">
        <v>370</v>
      </c>
      <c r="D173" s="8" t="s">
        <v>368</v>
      </c>
      <c r="E173" s="8" t="s">
        <v>368</v>
      </c>
    </row>
    <row r="174" spans="2:5" x14ac:dyDescent="0.2">
      <c r="B174" s="6" t="s">
        <v>371</v>
      </c>
      <c r="C174" s="7" t="s">
        <v>372</v>
      </c>
      <c r="D174" s="8" t="s">
        <v>368</v>
      </c>
      <c r="E174" s="8" t="s">
        <v>368</v>
      </c>
    </row>
    <row r="175" spans="2:5" x14ac:dyDescent="0.2">
      <c r="B175" s="6" t="s">
        <v>373</v>
      </c>
      <c r="C175" s="7" t="s">
        <v>374</v>
      </c>
      <c r="D175" s="8" t="s">
        <v>368</v>
      </c>
      <c r="E175" s="8" t="s">
        <v>368</v>
      </c>
    </row>
    <row r="176" spans="2:5" x14ac:dyDescent="0.2">
      <c r="B176" s="6" t="s">
        <v>375</v>
      </c>
      <c r="C176" s="7" t="s">
        <v>376</v>
      </c>
      <c r="D176" s="8" t="s">
        <v>368</v>
      </c>
      <c r="E176" s="8" t="s">
        <v>368</v>
      </c>
    </row>
    <row r="177" spans="2:5" x14ac:dyDescent="0.2">
      <c r="B177" s="6" t="s">
        <v>377</v>
      </c>
      <c r="C177" s="7" t="s">
        <v>227</v>
      </c>
      <c r="D177" s="8" t="s">
        <v>368</v>
      </c>
      <c r="E177" s="8" t="s">
        <v>368</v>
      </c>
    </row>
    <row r="178" spans="2:5" x14ac:dyDescent="0.2">
      <c r="B178" s="6" t="s">
        <v>378</v>
      </c>
      <c r="C178" s="7" t="s">
        <v>379</v>
      </c>
      <c r="D178" s="8" t="s">
        <v>380</v>
      </c>
      <c r="E178" s="8" t="s">
        <v>380</v>
      </c>
    </row>
    <row r="179" spans="2:5" x14ac:dyDescent="0.2">
      <c r="B179" s="6" t="s">
        <v>381</v>
      </c>
      <c r="C179" s="7" t="s">
        <v>382</v>
      </c>
      <c r="D179" s="8" t="s">
        <v>380</v>
      </c>
      <c r="E179" s="8" t="s">
        <v>380</v>
      </c>
    </row>
    <row r="180" spans="2:5" x14ac:dyDescent="0.2">
      <c r="B180" s="6" t="s">
        <v>383</v>
      </c>
      <c r="C180" s="7" t="s">
        <v>384</v>
      </c>
      <c r="D180" s="8" t="s">
        <v>380</v>
      </c>
      <c r="E180" s="8" t="s">
        <v>380</v>
      </c>
    </row>
    <row r="181" spans="2:5" x14ac:dyDescent="0.2">
      <c r="B181" s="6" t="s">
        <v>385</v>
      </c>
      <c r="C181" s="7" t="s">
        <v>30</v>
      </c>
      <c r="D181" s="8" t="s">
        <v>386</v>
      </c>
      <c r="E181" s="8" t="s">
        <v>386</v>
      </c>
    </row>
    <row r="182" spans="2:5" x14ac:dyDescent="0.2">
      <c r="B182" s="6" t="s">
        <v>387</v>
      </c>
      <c r="C182" s="7" t="s">
        <v>388</v>
      </c>
      <c r="D182" s="8" t="s">
        <v>386</v>
      </c>
      <c r="E182" s="8" t="s">
        <v>386</v>
      </c>
    </row>
    <row r="183" spans="2:5" x14ac:dyDescent="0.2">
      <c r="B183" s="6" t="s">
        <v>389</v>
      </c>
      <c r="C183" s="7" t="s">
        <v>390</v>
      </c>
      <c r="D183" s="8" t="s">
        <v>386</v>
      </c>
      <c r="E183" s="8" t="s">
        <v>386</v>
      </c>
    </row>
    <row r="184" spans="2:5" x14ac:dyDescent="0.2">
      <c r="B184" s="6" t="s">
        <v>391</v>
      </c>
      <c r="C184" s="7" t="s">
        <v>392</v>
      </c>
      <c r="D184" s="8" t="s">
        <v>386</v>
      </c>
      <c r="E184" s="8" t="s">
        <v>386</v>
      </c>
    </row>
    <row r="185" spans="2:5" x14ac:dyDescent="0.2">
      <c r="B185" s="6" t="s">
        <v>393</v>
      </c>
      <c r="C185" s="7" t="s">
        <v>394</v>
      </c>
      <c r="D185" s="8" t="s">
        <v>386</v>
      </c>
      <c r="E185" s="8" t="s">
        <v>386</v>
      </c>
    </row>
    <row r="186" spans="2:5" x14ac:dyDescent="0.2">
      <c r="B186" s="6" t="s">
        <v>395</v>
      </c>
      <c r="C186" s="7" t="s">
        <v>396</v>
      </c>
      <c r="D186" s="8" t="s">
        <v>386</v>
      </c>
      <c r="E186" s="8" t="s">
        <v>386</v>
      </c>
    </row>
    <row r="187" spans="2:5" x14ac:dyDescent="0.2">
      <c r="B187" s="6" t="s">
        <v>397</v>
      </c>
      <c r="C187" s="7" t="s">
        <v>398</v>
      </c>
      <c r="D187" s="8" t="s">
        <v>386</v>
      </c>
      <c r="E187" s="8" t="s">
        <v>386</v>
      </c>
    </row>
    <row r="188" spans="2:5" x14ac:dyDescent="0.2">
      <c r="B188" s="6" t="s">
        <v>399</v>
      </c>
      <c r="C188" s="7" t="s">
        <v>400</v>
      </c>
      <c r="D188" s="8" t="s">
        <v>401</v>
      </c>
      <c r="E188" s="8" t="s">
        <v>401</v>
      </c>
    </row>
    <row r="189" spans="2:5" x14ac:dyDescent="0.2">
      <c r="B189" s="6" t="s">
        <v>402</v>
      </c>
      <c r="C189" s="7" t="s">
        <v>403</v>
      </c>
      <c r="D189" s="8" t="s">
        <v>401</v>
      </c>
      <c r="E189" s="8" t="s">
        <v>401</v>
      </c>
    </row>
    <row r="190" spans="2:5" x14ac:dyDescent="0.2">
      <c r="B190" s="6" t="s">
        <v>404</v>
      </c>
      <c r="C190" s="7" t="s">
        <v>405</v>
      </c>
      <c r="D190" s="8" t="s">
        <v>401</v>
      </c>
      <c r="E190" s="8" t="s">
        <v>401</v>
      </c>
    </row>
    <row r="191" spans="2:5" x14ac:dyDescent="0.2">
      <c r="B191" s="6" t="s">
        <v>406</v>
      </c>
      <c r="C191" s="7" t="s">
        <v>313</v>
      </c>
      <c r="D191" s="8" t="s">
        <v>401</v>
      </c>
      <c r="E191" s="8" t="s">
        <v>401</v>
      </c>
    </row>
    <row r="192" spans="2:5" x14ac:dyDescent="0.2">
      <c r="B192" s="6" t="s">
        <v>407</v>
      </c>
      <c r="C192" s="7" t="s">
        <v>408</v>
      </c>
      <c r="D192" s="8" t="s">
        <v>401</v>
      </c>
      <c r="E192" s="8" t="s">
        <v>401</v>
      </c>
    </row>
    <row r="193" spans="2:5" x14ac:dyDescent="0.2">
      <c r="B193" s="6" t="s">
        <v>409</v>
      </c>
      <c r="C193" s="7" t="s">
        <v>410</v>
      </c>
      <c r="D193" s="8" t="s">
        <v>401</v>
      </c>
      <c r="E193" s="8" t="s">
        <v>401</v>
      </c>
    </row>
    <row r="194" spans="2:5" x14ac:dyDescent="0.2">
      <c r="B194" s="6" t="s">
        <v>411</v>
      </c>
      <c r="C194" s="7" t="s">
        <v>412</v>
      </c>
      <c r="D194" s="8" t="s">
        <v>413</v>
      </c>
      <c r="E194" s="8" t="s">
        <v>413</v>
      </c>
    </row>
    <row r="195" spans="2:5" x14ac:dyDescent="0.2">
      <c r="B195" s="6" t="s">
        <v>414</v>
      </c>
      <c r="C195" s="7" t="s">
        <v>415</v>
      </c>
      <c r="D195" s="8" t="s">
        <v>416</v>
      </c>
      <c r="E195" s="8" t="s">
        <v>416</v>
      </c>
    </row>
    <row r="196" spans="2:5" x14ac:dyDescent="0.2">
      <c r="B196" s="6" t="s">
        <v>417</v>
      </c>
      <c r="C196" s="7" t="s">
        <v>418</v>
      </c>
      <c r="D196" s="8" t="s">
        <v>416</v>
      </c>
      <c r="E196" s="8" t="s">
        <v>416</v>
      </c>
    </row>
    <row r="197" spans="2:5" x14ac:dyDescent="0.2">
      <c r="B197" s="6" t="s">
        <v>419</v>
      </c>
      <c r="C197" s="7" t="s">
        <v>420</v>
      </c>
      <c r="D197" s="8" t="s">
        <v>421</v>
      </c>
      <c r="E197" s="8" t="s">
        <v>421</v>
      </c>
    </row>
    <row r="198" spans="2:5" x14ac:dyDescent="0.2">
      <c r="B198" s="6" t="s">
        <v>422</v>
      </c>
      <c r="C198" s="7" t="s">
        <v>423</v>
      </c>
      <c r="D198" s="8" t="s">
        <v>424</v>
      </c>
      <c r="E198" s="8" t="s">
        <v>424</v>
      </c>
    </row>
    <row r="199" spans="2:5" x14ac:dyDescent="0.2">
      <c r="B199" s="6" t="s">
        <v>425</v>
      </c>
      <c r="C199" s="7" t="s">
        <v>426</v>
      </c>
      <c r="D199" s="8" t="s">
        <v>424</v>
      </c>
      <c r="E199" s="8" t="s">
        <v>424</v>
      </c>
    </row>
    <row r="200" spans="2:5" x14ac:dyDescent="0.2">
      <c r="B200" s="6" t="s">
        <v>427</v>
      </c>
      <c r="C200" s="7" t="s">
        <v>428</v>
      </c>
      <c r="D200" s="8" t="s">
        <v>424</v>
      </c>
      <c r="E200" s="8" t="s">
        <v>424</v>
      </c>
    </row>
    <row r="201" spans="2:5" x14ac:dyDescent="0.2">
      <c r="B201" s="6" t="s">
        <v>429</v>
      </c>
      <c r="C201" s="7" t="s">
        <v>430</v>
      </c>
      <c r="D201" s="8" t="s">
        <v>424</v>
      </c>
      <c r="E201" s="8" t="s">
        <v>424</v>
      </c>
    </row>
    <row r="202" spans="2:5" x14ac:dyDescent="0.2">
      <c r="B202" s="6" t="s">
        <v>431</v>
      </c>
      <c r="C202" s="7" t="s">
        <v>347</v>
      </c>
      <c r="D202" s="8" t="s">
        <v>424</v>
      </c>
      <c r="E202" s="8" t="s">
        <v>424</v>
      </c>
    </row>
    <row r="203" spans="2:5" x14ac:dyDescent="0.2">
      <c r="B203" s="6" t="s">
        <v>432</v>
      </c>
      <c r="C203" s="7" t="s">
        <v>433</v>
      </c>
      <c r="D203" s="8" t="s">
        <v>424</v>
      </c>
      <c r="E203" s="8" t="s">
        <v>424</v>
      </c>
    </row>
    <row r="204" spans="2:5" x14ac:dyDescent="0.2">
      <c r="B204" s="6" t="s">
        <v>434</v>
      </c>
      <c r="C204" s="7" t="s">
        <v>435</v>
      </c>
      <c r="D204" s="8" t="s">
        <v>424</v>
      </c>
      <c r="E204" s="8" t="s">
        <v>424</v>
      </c>
    </row>
    <row r="205" spans="2:5" x14ac:dyDescent="0.2">
      <c r="B205" s="6" t="s">
        <v>436</v>
      </c>
      <c r="C205" s="7" t="s">
        <v>437</v>
      </c>
      <c r="D205" s="8" t="s">
        <v>424</v>
      </c>
      <c r="E205" s="8" t="s">
        <v>424</v>
      </c>
    </row>
    <row r="206" spans="2:5" x14ac:dyDescent="0.2">
      <c r="B206" s="6" t="s">
        <v>438</v>
      </c>
      <c r="C206" s="7" t="s">
        <v>439</v>
      </c>
      <c r="D206" s="8" t="s">
        <v>424</v>
      </c>
      <c r="E206" s="8" t="s">
        <v>424</v>
      </c>
    </row>
    <row r="207" spans="2:5" x14ac:dyDescent="0.2">
      <c r="B207" s="6" t="s">
        <v>440</v>
      </c>
      <c r="C207" s="7" t="s">
        <v>441</v>
      </c>
      <c r="D207" s="8" t="s">
        <v>442</v>
      </c>
      <c r="E207" s="8" t="s">
        <v>442</v>
      </c>
    </row>
    <row r="208" spans="2:5" x14ac:dyDescent="0.2">
      <c r="B208" s="6" t="s">
        <v>443</v>
      </c>
      <c r="C208" s="7" t="s">
        <v>444</v>
      </c>
      <c r="D208" s="8" t="s">
        <v>442</v>
      </c>
      <c r="E208" s="8" t="s">
        <v>442</v>
      </c>
    </row>
    <row r="209" spans="2:5" x14ac:dyDescent="0.2">
      <c r="B209" s="6" t="s">
        <v>445</v>
      </c>
      <c r="C209" s="7" t="s">
        <v>446</v>
      </c>
      <c r="D209" s="8" t="s">
        <v>447</v>
      </c>
      <c r="E209" s="8" t="s">
        <v>447</v>
      </c>
    </row>
    <row r="210" spans="2:5" x14ac:dyDescent="0.2">
      <c r="B210" s="6" t="s">
        <v>448</v>
      </c>
      <c r="C210" s="7" t="s">
        <v>449</v>
      </c>
      <c r="D210" s="8" t="s">
        <v>447</v>
      </c>
      <c r="E210" s="8" t="s">
        <v>447</v>
      </c>
    </row>
    <row r="211" spans="2:5" x14ac:dyDescent="0.2">
      <c r="B211" s="6" t="s">
        <v>450</v>
      </c>
      <c r="C211" s="7" t="s">
        <v>451</v>
      </c>
      <c r="D211" s="8" t="s">
        <v>447</v>
      </c>
      <c r="E211" s="8" t="s">
        <v>447</v>
      </c>
    </row>
    <row r="212" spans="2:5" x14ac:dyDescent="0.2">
      <c r="B212" s="6" t="s">
        <v>452</v>
      </c>
      <c r="C212" s="7" t="s">
        <v>453</v>
      </c>
      <c r="D212" s="8" t="s">
        <v>454</v>
      </c>
      <c r="E212" s="8" t="s">
        <v>454</v>
      </c>
    </row>
    <row r="213" spans="2:5" x14ac:dyDescent="0.2">
      <c r="B213" s="6" t="s">
        <v>455</v>
      </c>
      <c r="C213" s="7" t="s">
        <v>456</v>
      </c>
      <c r="D213" s="8" t="s">
        <v>454</v>
      </c>
      <c r="E213" s="8" t="s">
        <v>454</v>
      </c>
    </row>
    <row r="214" spans="2:5" x14ac:dyDescent="0.2">
      <c r="B214" s="6" t="s">
        <v>457</v>
      </c>
      <c r="C214" s="7" t="s">
        <v>458</v>
      </c>
      <c r="D214" s="8" t="s">
        <v>454</v>
      </c>
      <c r="E214" s="8" t="s">
        <v>454</v>
      </c>
    </row>
    <row r="215" spans="2:5" x14ac:dyDescent="0.2">
      <c r="B215" s="6" t="s">
        <v>459</v>
      </c>
      <c r="C215" s="7" t="s">
        <v>460</v>
      </c>
      <c r="D215" s="8" t="s">
        <v>454</v>
      </c>
      <c r="E215" s="8" t="s">
        <v>454</v>
      </c>
    </row>
    <row r="216" spans="2:5" x14ac:dyDescent="0.2">
      <c r="B216" s="6" t="s">
        <v>461</v>
      </c>
      <c r="C216" s="7" t="s">
        <v>462</v>
      </c>
      <c r="D216" s="8" t="s">
        <v>454</v>
      </c>
      <c r="E216" s="8" t="s">
        <v>454</v>
      </c>
    </row>
    <row r="217" spans="2:5" x14ac:dyDescent="0.2">
      <c r="B217" s="6" t="s">
        <v>463</v>
      </c>
      <c r="C217" s="7" t="s">
        <v>464</v>
      </c>
      <c r="D217" s="8" t="s">
        <v>465</v>
      </c>
      <c r="E217" s="8" t="s">
        <v>465</v>
      </c>
    </row>
    <row r="218" spans="2:5" x14ac:dyDescent="0.2">
      <c r="B218" s="6" t="s">
        <v>466</v>
      </c>
      <c r="C218" s="7" t="s">
        <v>467</v>
      </c>
      <c r="D218" s="8" t="s">
        <v>468</v>
      </c>
      <c r="E218" s="8" t="s">
        <v>468</v>
      </c>
    </row>
    <row r="219" spans="2:5" x14ac:dyDescent="0.2">
      <c r="B219" s="6" t="s">
        <v>469</v>
      </c>
      <c r="C219" s="7" t="s">
        <v>470</v>
      </c>
      <c r="D219" s="8" t="s">
        <v>471</v>
      </c>
      <c r="E219" s="8" t="s">
        <v>471</v>
      </c>
    </row>
    <row r="220" spans="2:5" x14ac:dyDescent="0.2">
      <c r="B220" s="6" t="s">
        <v>472</v>
      </c>
      <c r="C220" s="7" t="s">
        <v>473</v>
      </c>
      <c r="D220" s="8" t="s">
        <v>468</v>
      </c>
      <c r="E220" s="8" t="s">
        <v>468</v>
      </c>
    </row>
    <row r="221" spans="2:5" x14ac:dyDescent="0.2">
      <c r="B221" s="6" t="s">
        <v>474</v>
      </c>
      <c r="C221" s="7" t="s">
        <v>405</v>
      </c>
      <c r="D221" s="8" t="s">
        <v>468</v>
      </c>
      <c r="E221" s="8" t="s">
        <v>468</v>
      </c>
    </row>
    <row r="222" spans="2:5" x14ac:dyDescent="0.2">
      <c r="B222" s="6" t="s">
        <v>475</v>
      </c>
      <c r="C222" s="7" t="s">
        <v>313</v>
      </c>
      <c r="D222" s="8" t="s">
        <v>468</v>
      </c>
      <c r="E222" s="8" t="s">
        <v>468</v>
      </c>
    </row>
    <row r="223" spans="2:5" x14ac:dyDescent="0.2">
      <c r="B223" s="6" t="s">
        <v>476</v>
      </c>
      <c r="C223" s="7" t="s">
        <v>477</v>
      </c>
      <c r="D223" s="8" t="s">
        <v>468</v>
      </c>
      <c r="E223" s="8" t="s">
        <v>468</v>
      </c>
    </row>
    <row r="224" spans="2:5" x14ac:dyDescent="0.2">
      <c r="B224" s="6" t="s">
        <v>478</v>
      </c>
      <c r="C224" s="7" t="s">
        <v>479</v>
      </c>
      <c r="D224" s="8" t="s">
        <v>468</v>
      </c>
      <c r="E224" s="8" t="s">
        <v>468</v>
      </c>
    </row>
    <row r="225" spans="2:5" x14ac:dyDescent="0.2">
      <c r="B225" s="6" t="s">
        <v>480</v>
      </c>
      <c r="C225" s="7" t="s">
        <v>481</v>
      </c>
      <c r="D225" s="8" t="s">
        <v>413</v>
      </c>
      <c r="E225" s="8" t="s">
        <v>413</v>
      </c>
    </row>
    <row r="226" spans="2:5" x14ac:dyDescent="0.2">
      <c r="B226" s="6"/>
      <c r="C226" s="7"/>
      <c r="D226" s="8"/>
      <c r="E226" s="8"/>
    </row>
    <row r="227" spans="2:5" x14ac:dyDescent="0.2">
      <c r="B227" s="6"/>
      <c r="C227" s="7"/>
      <c r="D227" s="8"/>
      <c r="E227" s="8"/>
    </row>
    <row r="228" spans="2:5" x14ac:dyDescent="0.2">
      <c r="B228" s="6"/>
      <c r="C228" s="7"/>
      <c r="D228" s="8"/>
      <c r="E228" s="8"/>
    </row>
    <row r="229" spans="2:5" x14ac:dyDescent="0.2">
      <c r="B229" s="6"/>
      <c r="C229" s="7"/>
      <c r="D229" s="8"/>
      <c r="E229" s="8"/>
    </row>
    <row r="230" spans="2:5" x14ac:dyDescent="0.2">
      <c r="B230" s="6"/>
      <c r="C230" s="7"/>
      <c r="D230" s="8"/>
      <c r="E230" s="8"/>
    </row>
    <row r="231" spans="2:5" x14ac:dyDescent="0.2">
      <c r="B231" s="6"/>
      <c r="C231" s="7"/>
      <c r="D231" s="8"/>
      <c r="E231" s="8"/>
    </row>
    <row r="232" spans="2:5" x14ac:dyDescent="0.2">
      <c r="B232" s="6"/>
      <c r="C232" s="7"/>
      <c r="D232" s="8"/>
      <c r="E232" s="8"/>
    </row>
    <row r="233" spans="2:5" x14ac:dyDescent="0.2">
      <c r="B233" s="6"/>
      <c r="C233" s="7"/>
      <c r="D233" s="8"/>
      <c r="E233" s="8"/>
    </row>
    <row r="234" spans="2:5" x14ac:dyDescent="0.2">
      <c r="B234" s="6"/>
      <c r="C234" s="7"/>
      <c r="D234" s="8"/>
      <c r="E234" s="8"/>
    </row>
    <row r="235" spans="2:5" x14ac:dyDescent="0.2">
      <c r="B235" s="6"/>
      <c r="C235" s="7"/>
      <c r="D235" s="8"/>
      <c r="E235" s="8"/>
    </row>
    <row r="236" spans="2:5" x14ac:dyDescent="0.2">
      <c r="B236" s="6"/>
      <c r="C236" s="7"/>
      <c r="D236" s="8"/>
      <c r="E236" s="8"/>
    </row>
    <row r="237" spans="2:5" x14ac:dyDescent="0.2">
      <c r="B237" s="6"/>
      <c r="C237" s="7"/>
      <c r="D237" s="8"/>
      <c r="E237" s="8"/>
    </row>
    <row r="238" spans="2:5" x14ac:dyDescent="0.2">
      <c r="B238" s="6"/>
      <c r="C238" s="7"/>
      <c r="D238" s="8"/>
      <c r="E238" s="8"/>
    </row>
    <row r="239" spans="2:5" x14ac:dyDescent="0.2">
      <c r="B239" s="6"/>
      <c r="C239" s="7"/>
      <c r="D239" s="8"/>
      <c r="E239" s="8"/>
    </row>
    <row r="240" spans="2:5" x14ac:dyDescent="0.2">
      <c r="B240" s="6"/>
      <c r="C240" s="7"/>
      <c r="D240" s="8"/>
      <c r="E240" s="8"/>
    </row>
    <row r="241" spans="2:5" x14ac:dyDescent="0.2">
      <c r="B241" s="6"/>
      <c r="C241" s="7"/>
      <c r="D241" s="8"/>
      <c r="E241" s="8"/>
    </row>
    <row r="242" spans="2:5" x14ac:dyDescent="0.2">
      <c r="B242" s="6"/>
      <c r="C242" s="7"/>
      <c r="D242" s="8"/>
      <c r="E242" s="8"/>
    </row>
    <row r="243" spans="2:5" x14ac:dyDescent="0.2">
      <c r="B243" s="6"/>
      <c r="C243" s="7"/>
      <c r="D243" s="8"/>
      <c r="E243" s="8"/>
    </row>
    <row r="244" spans="2:5" x14ac:dyDescent="0.2">
      <c r="B244" s="6"/>
      <c r="C244" s="7"/>
      <c r="D244" s="8"/>
      <c r="E244" s="8"/>
    </row>
    <row r="245" spans="2:5" x14ac:dyDescent="0.2">
      <c r="B245" s="6"/>
      <c r="C245" s="7"/>
      <c r="D245" s="8"/>
      <c r="E245" s="8"/>
    </row>
  </sheetData>
  <pageMargins left="0.7" right="0.7" top="0.75" bottom="0.75" header="0.3" footer="0.3"/>
  <ignoredErrors>
    <ignoredError sqref="B5:B24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1269-C54F-4594-BED7-3E667F896A06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57" t="s">
        <v>712</v>
      </c>
    </row>
    <row r="3" spans="2:2" ht="15" x14ac:dyDescent="0.25">
      <c r="B3" s="58" t="s">
        <v>713</v>
      </c>
    </row>
    <row r="4" spans="2:2" ht="15" x14ac:dyDescent="0.25">
      <c r="B4" s="59" t="s">
        <v>714</v>
      </c>
    </row>
    <row r="5" spans="2:2" ht="15" x14ac:dyDescent="0.25">
      <c r="B5" s="60" t="s">
        <v>715</v>
      </c>
    </row>
  </sheetData>
  <hyperlinks>
    <hyperlink ref="B5" r:id="rId1" tooltip="Instrucțiuni și alte modele gratuite" xr:uid="{708912AC-728F-42BF-BFC2-5F8E8FDA31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Bilanț</vt:lpstr>
      <vt:lpstr>Cont de profit și pierdere</vt:lpstr>
      <vt:lpstr>Indicatori</vt:lpstr>
      <vt:lpstr>Verificări</vt:lpstr>
      <vt:lpstr>Balanța</vt:lpstr>
      <vt:lpstr>Corespondențe</vt:lpstr>
      <vt:lpstr>Despre model</vt:lpstr>
      <vt:lpstr>AnB</vt:lpstr>
      <vt:lpstr>CifraAf</vt:lpstr>
      <vt:lpstr>Entitate</vt:lpstr>
      <vt:lpstr>MapC</vt:lpstr>
      <vt:lpstr>MapCont</vt:lpstr>
      <vt:lpstr>MapD</vt:lpstr>
      <vt:lpstr>ProfitNet</vt:lpstr>
      <vt:lpstr>ProfitNet0</vt:lpstr>
      <vt:lpstr>RandCheie</vt:lpstr>
      <vt:lpstr>RandTip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bilanț contabil Excel</dc:title>
  <dc:subject>Model Excel gratuit în limba română</dc:subject>
  <dc:creator>Ray Moreno · modelexcel.ro</dc:creator>
  <cp:keywords>modelexcel.ro, model Excel, Model bilanț contabil Excel</cp:keywords>
  <dc:description>© 2026 Ray Moreno – modelexcel.ro. Model gratuit: îl poți folosi și adapta în activitatea ta. Nu este permisă revânzarea lui sau publicarea pe alte site-uri. https://modelexcel.ro/model-bilant-contabil-excel/</dc:description>
  <cp:lastModifiedBy>Ray Moreno · modelexcel.ro</cp:lastModifiedBy>
  <dcterms:created xsi:type="dcterms:W3CDTF">2026-10-13T23:08:06Z</dcterms:created>
  <dcterms:modified xsi:type="dcterms:W3CDTF">2026-10-13T23:11:04Z</dcterms:modified>
  <cp:category>Model Excel</cp:category>
</cp:coreProperties>
</file>